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fb4fb4d00f63e540/Manuscripts and Writing/Diving Bird Review/"/>
    </mc:Choice>
  </mc:AlternateContent>
  <xr:revisionPtr revIDLastSave="294" documentId="8_{38F01A7A-0BD2-41DC-A640-03C65C70119C}" xr6:coauthVersionLast="47" xr6:coauthVersionMax="47" xr10:uidLastSave="{B3AF3A84-9E10-4FDE-9B54-80A3D139373A}"/>
  <bookViews>
    <workbookView xWindow="-120" yWindow="-120" windowWidth="38640" windowHeight="21240" xr2:uid="{00000000-000D-0000-FFFF-FFFF00000000}"/>
  </bookViews>
  <sheets>
    <sheet name="byIndividual" sheetId="1" r:id="rId1"/>
    <sheet name="bySpecies" sheetId="2" r:id="rId2"/>
    <sheet name="diveDuration" sheetId="3" r:id="rId3"/>
    <sheet name="cinclusDiveTiming" sheetId="4" r:id="rId4"/>
  </sheets>
  <definedNames>
    <definedName name="_xlnm._FilterDatabase" localSheetId="0" hidden="1">byIndividual!$C$1:$C$2339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4" l="1"/>
  <c r="E54" i="4"/>
  <c r="D54" i="4"/>
  <c r="C54" i="4"/>
  <c r="C53" i="4"/>
  <c r="C52" i="4"/>
  <c r="D51" i="4"/>
  <c r="C51" i="4"/>
  <c r="C50" i="4"/>
  <c r="C49" i="4"/>
  <c r="D48" i="4"/>
  <c r="C48" i="4"/>
  <c r="F47" i="4"/>
  <c r="E47" i="4"/>
  <c r="D47" i="4"/>
  <c r="C47" i="4"/>
  <c r="C46" i="4"/>
  <c r="E45" i="4"/>
  <c r="D45" i="4"/>
  <c r="C45" i="4"/>
  <c r="D44" i="4"/>
  <c r="C44" i="4"/>
  <c r="C43" i="4"/>
  <c r="C42" i="4"/>
  <c r="C41" i="4"/>
  <c r="C40" i="4"/>
  <c r="D39" i="4"/>
  <c r="C39" i="4"/>
  <c r="G38" i="4"/>
  <c r="F38" i="4"/>
  <c r="E38" i="4"/>
  <c r="D38" i="4"/>
  <c r="C38" i="4"/>
  <c r="C37" i="4"/>
  <c r="E36" i="4"/>
  <c r="D36" i="4"/>
  <c r="C36" i="4"/>
  <c r="D35" i="4"/>
  <c r="C35" i="4"/>
  <c r="D34" i="4"/>
  <c r="C34" i="4"/>
  <c r="D33" i="4"/>
  <c r="C33" i="4"/>
  <c r="C32" i="4"/>
  <c r="C31" i="4"/>
  <c r="C30" i="4"/>
  <c r="M29" i="4"/>
  <c r="L29" i="4"/>
  <c r="K29" i="4"/>
  <c r="J29" i="4"/>
  <c r="I29" i="4"/>
  <c r="H29" i="4"/>
  <c r="G29" i="4"/>
  <c r="F29" i="4"/>
  <c r="E29" i="4"/>
  <c r="D29" i="4"/>
  <c r="C29" i="4"/>
  <c r="I28" i="4"/>
  <c r="H28" i="4"/>
  <c r="G28" i="4"/>
  <c r="F28" i="4"/>
  <c r="E28" i="4"/>
  <c r="D28" i="4"/>
  <c r="C28" i="4"/>
  <c r="C27" i="4"/>
  <c r="E26" i="4"/>
  <c r="D26" i="4"/>
  <c r="C26" i="4"/>
  <c r="I25" i="4"/>
  <c r="H25" i="4"/>
  <c r="G25" i="4"/>
  <c r="F25" i="4"/>
  <c r="E25" i="4"/>
  <c r="D25" i="4"/>
  <c r="C25" i="4"/>
  <c r="D24" i="4"/>
  <c r="C24" i="4"/>
  <c r="C23" i="4"/>
  <c r="G22" i="4"/>
  <c r="F22" i="4"/>
  <c r="E22" i="4"/>
  <c r="D22" i="4"/>
  <c r="C22" i="4"/>
  <c r="C21" i="4"/>
  <c r="I20" i="4"/>
  <c r="H20" i="4"/>
  <c r="G20" i="4"/>
  <c r="F20" i="4"/>
  <c r="E20" i="4"/>
  <c r="D20" i="4"/>
  <c r="C20" i="4"/>
  <c r="C19" i="4"/>
  <c r="C18" i="4"/>
  <c r="G17" i="4"/>
  <c r="F17" i="4"/>
  <c r="E17" i="4"/>
  <c r="D17" i="4"/>
  <c r="C17" i="4"/>
  <c r="D16" i="4"/>
  <c r="C16" i="4"/>
  <c r="G15" i="4"/>
  <c r="F15" i="4"/>
  <c r="E15" i="4"/>
  <c r="D15" i="4"/>
  <c r="C15" i="4"/>
  <c r="C14" i="4"/>
  <c r="C13" i="4"/>
  <c r="C12" i="4"/>
  <c r="C11" i="4"/>
  <c r="C10" i="4"/>
  <c r="H9" i="4"/>
  <c r="G9" i="4"/>
  <c r="F9" i="4"/>
  <c r="E9" i="4"/>
  <c r="D9" i="4"/>
  <c r="C9" i="4"/>
  <c r="F8" i="4"/>
  <c r="E8" i="4"/>
  <c r="D8" i="4"/>
  <c r="C8" i="4"/>
  <c r="C7" i="4"/>
  <c r="E6" i="4"/>
  <c r="D6" i="4"/>
  <c r="C6" i="4"/>
  <c r="D5" i="4"/>
  <c r="C5" i="4"/>
  <c r="Z4" i="4"/>
  <c r="D4" i="4"/>
  <c r="C4" i="4"/>
  <c r="Z3" i="4"/>
  <c r="C3" i="4"/>
  <c r="Z2" i="4"/>
  <c r="F2" i="4"/>
  <c r="E2" i="4"/>
  <c r="D2" i="4"/>
  <c r="C2" i="4"/>
  <c r="N128" i="3"/>
  <c r="K128" i="3"/>
  <c r="L128" i="3" s="1"/>
  <c r="N127" i="3"/>
  <c r="K127" i="3"/>
  <c r="L127" i="3" s="1"/>
  <c r="N126" i="3"/>
  <c r="L126" i="3"/>
  <c r="N125" i="3"/>
  <c r="L125" i="3"/>
  <c r="N124" i="3"/>
  <c r="L124" i="3"/>
  <c r="N123" i="3"/>
  <c r="L123" i="3"/>
  <c r="N122" i="3"/>
  <c r="L122" i="3"/>
  <c r="N121" i="3"/>
  <c r="L121" i="3"/>
  <c r="N120" i="3"/>
  <c r="L120" i="3"/>
  <c r="N119" i="3"/>
  <c r="L119" i="3"/>
  <c r="N118" i="3"/>
  <c r="L118" i="3"/>
  <c r="N117" i="3"/>
  <c r="L117" i="3"/>
  <c r="N116" i="3"/>
  <c r="L116" i="3"/>
  <c r="N115" i="3"/>
  <c r="L115" i="3"/>
  <c r="N114" i="3"/>
  <c r="L114" i="3"/>
  <c r="N113" i="3"/>
  <c r="L113" i="3"/>
  <c r="N112" i="3"/>
  <c r="L112" i="3"/>
  <c r="N111" i="3"/>
  <c r="L111" i="3"/>
  <c r="N110" i="3"/>
  <c r="L110" i="3"/>
  <c r="N109" i="3"/>
  <c r="L109" i="3"/>
  <c r="N108" i="3"/>
  <c r="L108" i="3"/>
  <c r="N107" i="3"/>
  <c r="L107" i="3"/>
  <c r="N106" i="3"/>
  <c r="L106" i="3"/>
  <c r="N105" i="3"/>
  <c r="L105" i="3"/>
  <c r="N104" i="3"/>
  <c r="L104" i="3"/>
  <c r="N103" i="3"/>
  <c r="L103" i="3"/>
  <c r="N102" i="3"/>
  <c r="L102" i="3"/>
  <c r="N101" i="3"/>
  <c r="L101" i="3"/>
  <c r="N100" i="3"/>
  <c r="L100" i="3"/>
  <c r="N99" i="3"/>
  <c r="L99" i="3"/>
  <c r="N98" i="3"/>
  <c r="L98" i="3"/>
  <c r="N97" i="3"/>
  <c r="L97" i="3"/>
  <c r="N96" i="3"/>
  <c r="L96" i="3"/>
  <c r="N95" i="3"/>
  <c r="L95" i="3"/>
  <c r="N94" i="3"/>
  <c r="L94" i="3"/>
  <c r="N93" i="3"/>
  <c r="L93" i="3"/>
  <c r="N92" i="3"/>
  <c r="L92" i="3"/>
  <c r="N91" i="3"/>
  <c r="L91" i="3"/>
  <c r="N90" i="3"/>
  <c r="L90" i="3"/>
  <c r="N89" i="3"/>
  <c r="L89" i="3"/>
  <c r="N88" i="3"/>
  <c r="L88" i="3"/>
  <c r="N87" i="3"/>
  <c r="L87" i="3"/>
  <c r="N86" i="3"/>
  <c r="L86" i="3"/>
  <c r="N85" i="3"/>
  <c r="L85" i="3"/>
  <c r="N84" i="3"/>
  <c r="L84" i="3"/>
  <c r="N83" i="3"/>
  <c r="L83" i="3"/>
  <c r="N82" i="3"/>
  <c r="L82" i="3"/>
  <c r="N81" i="3"/>
  <c r="L81" i="3"/>
  <c r="N80" i="3"/>
  <c r="L80" i="3"/>
  <c r="N79" i="3"/>
  <c r="L79" i="3"/>
  <c r="N78" i="3"/>
  <c r="L78" i="3"/>
  <c r="N77" i="3"/>
  <c r="L77" i="3"/>
  <c r="N76" i="3"/>
  <c r="L76" i="3"/>
  <c r="N75" i="3"/>
  <c r="L75" i="3"/>
  <c r="N74" i="3"/>
  <c r="L74" i="3"/>
  <c r="N73" i="3"/>
  <c r="L73" i="3"/>
  <c r="N72" i="3"/>
  <c r="L72" i="3"/>
  <c r="N71" i="3"/>
  <c r="L71" i="3"/>
  <c r="N70" i="3"/>
  <c r="L70" i="3"/>
  <c r="N69" i="3"/>
  <c r="L69" i="3"/>
  <c r="N68" i="3"/>
  <c r="L68" i="3"/>
  <c r="N67" i="3"/>
  <c r="L67" i="3"/>
  <c r="N66" i="3"/>
  <c r="L66" i="3"/>
  <c r="N65" i="3"/>
  <c r="L65" i="3"/>
  <c r="N64" i="3"/>
  <c r="L64" i="3"/>
  <c r="N63" i="3"/>
  <c r="L63" i="3"/>
  <c r="N62" i="3"/>
  <c r="L62" i="3"/>
  <c r="N61" i="3"/>
  <c r="L61" i="3"/>
  <c r="N60" i="3"/>
  <c r="L60" i="3"/>
  <c r="N59" i="3"/>
  <c r="L59" i="3"/>
  <c r="N58" i="3"/>
  <c r="L58" i="3"/>
  <c r="N57" i="3"/>
  <c r="L57" i="3"/>
  <c r="N56" i="3"/>
  <c r="L56" i="3"/>
  <c r="N55" i="3"/>
  <c r="L55" i="3"/>
  <c r="N54" i="3"/>
  <c r="L54" i="3"/>
  <c r="N53" i="3"/>
  <c r="L53" i="3"/>
  <c r="N52" i="3"/>
  <c r="L52" i="3"/>
  <c r="N51" i="3"/>
  <c r="L51" i="3"/>
  <c r="N50" i="3"/>
  <c r="L50" i="3"/>
  <c r="N49" i="3"/>
  <c r="L49" i="3"/>
  <c r="N48" i="3"/>
  <c r="L48" i="3"/>
  <c r="N47" i="3"/>
  <c r="L47" i="3"/>
  <c r="N46" i="3"/>
  <c r="L46" i="3"/>
  <c r="N45" i="3"/>
  <c r="L45" i="3"/>
  <c r="N44" i="3"/>
  <c r="L44" i="3"/>
  <c r="N43" i="3"/>
  <c r="L43" i="3"/>
  <c r="N42" i="3"/>
  <c r="L42" i="3"/>
  <c r="N41" i="3"/>
  <c r="L41" i="3"/>
  <c r="N40" i="3"/>
  <c r="L40" i="3"/>
  <c r="N39" i="3"/>
  <c r="L39" i="3"/>
  <c r="N38" i="3"/>
  <c r="L38" i="3"/>
  <c r="N37" i="3"/>
  <c r="L37" i="3"/>
  <c r="N36" i="3"/>
  <c r="L36" i="3"/>
  <c r="N35" i="3"/>
  <c r="L35" i="3"/>
  <c r="N34" i="3"/>
  <c r="L34" i="3"/>
  <c r="N33" i="3"/>
  <c r="L33" i="3"/>
  <c r="N32" i="3"/>
  <c r="L32" i="3"/>
  <c r="N31" i="3"/>
  <c r="L31" i="3"/>
  <c r="N30" i="3"/>
  <c r="L30" i="3"/>
  <c r="N29" i="3"/>
  <c r="L29" i="3"/>
  <c r="N28" i="3"/>
  <c r="L28" i="3"/>
  <c r="N27" i="3"/>
  <c r="L27" i="3"/>
  <c r="N26" i="3"/>
  <c r="L26" i="3"/>
  <c r="N25" i="3"/>
  <c r="L25" i="3"/>
  <c r="N24" i="3"/>
  <c r="L24" i="3"/>
  <c r="N23" i="3"/>
  <c r="L23" i="3"/>
  <c r="N22" i="3"/>
  <c r="L22" i="3"/>
  <c r="N21" i="3"/>
  <c r="L21" i="3"/>
  <c r="N20" i="3"/>
  <c r="L20" i="3"/>
  <c r="N19" i="3"/>
  <c r="L19" i="3"/>
  <c r="N18" i="3"/>
  <c r="L18" i="3"/>
  <c r="N17" i="3"/>
  <c r="L17" i="3"/>
  <c r="N16" i="3"/>
  <c r="L16" i="3"/>
  <c r="N15" i="3"/>
  <c r="L15" i="3"/>
  <c r="N14" i="3"/>
  <c r="L14" i="3"/>
  <c r="N13" i="3"/>
  <c r="L13" i="3"/>
  <c r="N12" i="3"/>
  <c r="L12" i="3"/>
  <c r="N11" i="3"/>
  <c r="L11" i="3"/>
  <c r="N10" i="3"/>
  <c r="L10" i="3"/>
  <c r="N9" i="3"/>
  <c r="L9" i="3"/>
  <c r="N8" i="3"/>
  <c r="L8" i="3"/>
  <c r="N7" i="3"/>
  <c r="L7" i="3"/>
  <c r="N6" i="3"/>
  <c r="L6" i="3"/>
  <c r="N5" i="3"/>
  <c r="L5" i="3"/>
  <c r="N4" i="3"/>
  <c r="L4" i="3"/>
  <c r="N3" i="3"/>
  <c r="L3" i="3"/>
  <c r="N2" i="3"/>
  <c r="L2" i="3"/>
</calcChain>
</file>

<file path=xl/sharedStrings.xml><?xml version="1.0" encoding="utf-8"?>
<sst xmlns="http://schemas.openxmlformats.org/spreadsheetml/2006/main" count="11966" uniqueCount="3751">
  <si>
    <t>Chloroceryle</t>
  </si>
  <si>
    <t>americana</t>
  </si>
  <si>
    <t>Cinclus</t>
  </si>
  <si>
    <t>cinclus</t>
  </si>
  <si>
    <t>mexicanus</t>
  </si>
  <si>
    <t>Agelaius</t>
  </si>
  <si>
    <t>phoeniceus</t>
  </si>
  <si>
    <t>Fratercula</t>
  </si>
  <si>
    <t>corniculata</t>
  </si>
  <si>
    <t>Fulica</t>
  </si>
  <si>
    <t>atra</t>
  </si>
  <si>
    <t>Gallinula</t>
  </si>
  <si>
    <t>chloropus</t>
  </si>
  <si>
    <t>Megaceryle</t>
  </si>
  <si>
    <t>alcyon</t>
  </si>
  <si>
    <t>Phalacrocorax</t>
  </si>
  <si>
    <t>pelagicus</t>
  </si>
  <si>
    <t>urile</t>
  </si>
  <si>
    <t>Alcedo</t>
  </si>
  <si>
    <t>atthis</t>
  </si>
  <si>
    <t>Pluvialis</t>
  </si>
  <si>
    <t>fulva</t>
  </si>
  <si>
    <t>Porphyrio</t>
  </si>
  <si>
    <t>martinica</t>
  </si>
  <si>
    <t>Porzana</t>
  </si>
  <si>
    <t>carolina</t>
  </si>
  <si>
    <t>Rallus</t>
  </si>
  <si>
    <t>limicola</t>
  </si>
  <si>
    <t>longirostris</t>
  </si>
  <si>
    <t>Sterna</t>
  </si>
  <si>
    <t>caspia</t>
  </si>
  <si>
    <t>hirundo</t>
  </si>
  <si>
    <t>Sturnus</t>
  </si>
  <si>
    <t>vulgaris</t>
  </si>
  <si>
    <t>Todiramphus</t>
  </si>
  <si>
    <t>sanctus</t>
  </si>
  <si>
    <t>Turdus</t>
  </si>
  <si>
    <t>migratorius</t>
  </si>
  <si>
    <t>Uria</t>
  </si>
  <si>
    <t>aalge</t>
  </si>
  <si>
    <t>Amaurornis</t>
  </si>
  <si>
    <t>phoenicurus</t>
  </si>
  <si>
    <t>Bombycilla</t>
  </si>
  <si>
    <t>cedrorum</t>
  </si>
  <si>
    <t>Brachyramphus</t>
  </si>
  <si>
    <t>marmoratus</t>
  </si>
  <si>
    <t>Ceyx</t>
  </si>
  <si>
    <t>lepidus</t>
  </si>
  <si>
    <t>Charadrius</t>
  </si>
  <si>
    <t>vociferus</t>
  </si>
  <si>
    <t>Aechmophorus</t>
  </si>
  <si>
    <t>occidentalis</t>
  </si>
  <si>
    <t>Gavia</t>
  </si>
  <si>
    <t>pacifica</t>
  </si>
  <si>
    <t>clarkii</t>
  </si>
  <si>
    <t>stellata</t>
  </si>
  <si>
    <t>Podiceps</t>
  </si>
  <si>
    <t>auritus</t>
  </si>
  <si>
    <t>Sula</t>
  </si>
  <si>
    <t>leucogaster</t>
  </si>
  <si>
    <t>Pelecanoides</t>
  </si>
  <si>
    <t>urinatrix</t>
  </si>
  <si>
    <t>Oceanodroma</t>
  </si>
  <si>
    <t>furcata</t>
  </si>
  <si>
    <t>Pterodroma</t>
  </si>
  <si>
    <t>macroptera</t>
  </si>
  <si>
    <t>leucorhoa</t>
  </si>
  <si>
    <t>georgicus</t>
  </si>
  <si>
    <t>Aythya</t>
  </si>
  <si>
    <t>fuligula</t>
  </si>
  <si>
    <t>marila</t>
  </si>
  <si>
    <t>novaeseelandiae</t>
  </si>
  <si>
    <t>valisineria</t>
  </si>
  <si>
    <t>Branta</t>
  </si>
  <si>
    <t>bernicla</t>
  </si>
  <si>
    <t>azurea</t>
  </si>
  <si>
    <t>Chen</t>
  </si>
  <si>
    <t>rossii</t>
  </si>
  <si>
    <t>sandvicensis</t>
  </si>
  <si>
    <t>Bucephala</t>
  </si>
  <si>
    <t>islandica</t>
  </si>
  <si>
    <t>Cairina</t>
  </si>
  <si>
    <t>moschata</t>
  </si>
  <si>
    <t>Callonetta</t>
  </si>
  <si>
    <t>leucophrys</t>
  </si>
  <si>
    <t>Campylorhynchus</t>
  </si>
  <si>
    <t>brunneicapillus</t>
  </si>
  <si>
    <t>euryzona</t>
  </si>
  <si>
    <t>rufinucha</t>
  </si>
  <si>
    <t>zonatus</t>
  </si>
  <si>
    <t>Catherpes</t>
  </si>
  <si>
    <t>rufidorsa</t>
  </si>
  <si>
    <t>caerulescens</t>
  </si>
  <si>
    <t>meninting</t>
  </si>
  <si>
    <t>canagica</t>
  </si>
  <si>
    <t>Cistothorus</t>
  </si>
  <si>
    <t>palustris</t>
  </si>
  <si>
    <t>Clangula</t>
  </si>
  <si>
    <t>hyemalis</t>
  </si>
  <si>
    <t>pusilla</t>
  </si>
  <si>
    <t>Dendrocygna</t>
  </si>
  <si>
    <t>autumnalis</t>
  </si>
  <si>
    <t>bicolor</t>
  </si>
  <si>
    <t>Eudyptula</t>
  </si>
  <si>
    <t>minor</t>
  </si>
  <si>
    <t>Alopochen</t>
  </si>
  <si>
    <t>aegyptiaca</t>
  </si>
  <si>
    <t>Halcyon</t>
  </si>
  <si>
    <t>Hylocichla</t>
  </si>
  <si>
    <t>mustelina</t>
  </si>
  <si>
    <t>Leucopsar</t>
  </si>
  <si>
    <t>rothschildi</t>
  </si>
  <si>
    <t>Lophonetta</t>
  </si>
  <si>
    <t>specularioides</t>
  </si>
  <si>
    <t>torquata</t>
  </si>
  <si>
    <t>Melanitta</t>
  </si>
  <si>
    <t>fusca</t>
  </si>
  <si>
    <t>Acridotheres</t>
  </si>
  <si>
    <t>cinereus</t>
  </si>
  <si>
    <t>nigra</t>
  </si>
  <si>
    <t>perspicillata</t>
  </si>
  <si>
    <t>Anas</t>
  </si>
  <si>
    <t>falcata</t>
  </si>
  <si>
    <t>Melanocharis</t>
  </si>
  <si>
    <t>Merganetta</t>
  </si>
  <si>
    <t>armata</t>
  </si>
  <si>
    <t>Mergus</t>
  </si>
  <si>
    <t>merganser</t>
  </si>
  <si>
    <t>Netta</t>
  </si>
  <si>
    <t>acuta</t>
  </si>
  <si>
    <t>rufina</t>
  </si>
  <si>
    <t>Polysticta</t>
  </si>
  <si>
    <t>stelleri</t>
  </si>
  <si>
    <t>Salpinctes</t>
  </si>
  <si>
    <t>obsoletus</t>
  </si>
  <si>
    <t>melanotos</t>
  </si>
  <si>
    <t>Somateria</t>
  </si>
  <si>
    <t>fischeri</t>
  </si>
  <si>
    <t>mollissima</t>
  </si>
  <si>
    <t>spectabilis</t>
  </si>
  <si>
    <t>Spheniscus</t>
  </si>
  <si>
    <t>humboldti</t>
  </si>
  <si>
    <t>magellanicus</t>
  </si>
  <si>
    <t>Stictonetta</t>
  </si>
  <si>
    <t>naevosa</t>
  </si>
  <si>
    <t>cineraceus</t>
  </si>
  <si>
    <t>roseus</t>
  </si>
  <si>
    <t>sturninus</t>
  </si>
  <si>
    <t>Tadorna</t>
  </si>
  <si>
    <t>ferruginea</t>
  </si>
  <si>
    <t>tadorna</t>
  </si>
  <si>
    <t>Thryothorus</t>
  </si>
  <si>
    <t>felix</t>
  </si>
  <si>
    <t>ludovicianus</t>
  </si>
  <si>
    <t>nigricapillus</t>
  </si>
  <si>
    <t>pleurostictus</t>
  </si>
  <si>
    <t>capensis</t>
  </si>
  <si>
    <t>sinaloa</t>
  </si>
  <si>
    <t>ruficollaris</t>
  </si>
  <si>
    <t>tutus</t>
  </si>
  <si>
    <t>Troglodytes</t>
  </si>
  <si>
    <t>aedon</t>
  </si>
  <si>
    <t>clypeata</t>
  </si>
  <si>
    <t>ochraceus</t>
  </si>
  <si>
    <t>solstitialis</t>
  </si>
  <si>
    <t>troglodytes</t>
  </si>
  <si>
    <t>amaurochalinus</t>
  </si>
  <si>
    <t>assimilis</t>
  </si>
  <si>
    <t>chiguanco</t>
  </si>
  <si>
    <t>chrysolaus</t>
  </si>
  <si>
    <t>grayi</t>
  </si>
  <si>
    <t>hortulorum</t>
  </si>
  <si>
    <t>iliacus</t>
  </si>
  <si>
    <t>merula</t>
  </si>
  <si>
    <t>naumanni</t>
  </si>
  <si>
    <t>obscurus</t>
  </si>
  <si>
    <t>pallidus</t>
  </si>
  <si>
    <t>crecca</t>
  </si>
  <si>
    <t>philomelos</t>
  </si>
  <si>
    <t>pilaris</t>
  </si>
  <si>
    <t>plebejus</t>
  </si>
  <si>
    <t>poliocephalus</t>
  </si>
  <si>
    <t>ruficollis</t>
  </si>
  <si>
    <t>rufopalliatus</t>
  </si>
  <si>
    <t>torquatus</t>
  </si>
  <si>
    <t>viscivorus</t>
  </si>
  <si>
    <t>Zoothera</t>
  </si>
  <si>
    <t>dauma</t>
  </si>
  <si>
    <t>cyanoptera</t>
  </si>
  <si>
    <t>tristis</t>
  </si>
  <si>
    <t>discors</t>
  </si>
  <si>
    <t>flavirostris</t>
  </si>
  <si>
    <t>fulvigula</t>
  </si>
  <si>
    <t>gibberifrons</t>
  </si>
  <si>
    <t>penelope</t>
  </si>
  <si>
    <t>platyrhynchos</t>
  </si>
  <si>
    <t>Aix</t>
  </si>
  <si>
    <t>galericulata</t>
  </si>
  <si>
    <t>poecilorhyncha</t>
  </si>
  <si>
    <t>rubripes</t>
  </si>
  <si>
    <t>sponsa</t>
  </si>
  <si>
    <t>strepera</t>
  </si>
  <si>
    <t>superciliosa</t>
  </si>
  <si>
    <t>versicolor</t>
  </si>
  <si>
    <t>Anser</t>
  </si>
  <si>
    <t>albifrons</t>
  </si>
  <si>
    <t>affinis</t>
  </si>
  <si>
    <t>collaris</t>
  </si>
  <si>
    <t>Buteo</t>
  </si>
  <si>
    <t>platypterus</t>
  </si>
  <si>
    <t>solitarius</t>
  </si>
  <si>
    <t>swainsoni</t>
  </si>
  <si>
    <t>Butorides</t>
  </si>
  <si>
    <t>virescens</t>
  </si>
  <si>
    <t>Accipiter</t>
  </si>
  <si>
    <t>gentilis</t>
  </si>
  <si>
    <t>Calidris</t>
  </si>
  <si>
    <t>tenuirostris</t>
  </si>
  <si>
    <t>Callipepla</t>
  </si>
  <si>
    <t>californica</t>
  </si>
  <si>
    <t>douglasii</t>
  </si>
  <si>
    <t>gularis</t>
  </si>
  <si>
    <t>gambelii</t>
  </si>
  <si>
    <t>squamata</t>
  </si>
  <si>
    <t>leucomelas</t>
  </si>
  <si>
    <t>Casmerodius</t>
  </si>
  <si>
    <t>albus</t>
  </si>
  <si>
    <t>Centrocercus</t>
  </si>
  <si>
    <t>urophasianus</t>
  </si>
  <si>
    <t>alexandrinus</t>
  </si>
  <si>
    <t>dubius</t>
  </si>
  <si>
    <t>hiaticula</t>
  </si>
  <si>
    <t>leschenaultii</t>
  </si>
  <si>
    <t>mongolus</t>
  </si>
  <si>
    <t>ruficapillus</t>
  </si>
  <si>
    <t>tricollaris</t>
  </si>
  <si>
    <t>wilsonia</t>
  </si>
  <si>
    <t>Chionis</t>
  </si>
  <si>
    <t>Chrysolophus</t>
  </si>
  <si>
    <t>amherstiae</t>
  </si>
  <si>
    <t>pictus</t>
  </si>
  <si>
    <t>Circus</t>
  </si>
  <si>
    <t>cyaneus</t>
  </si>
  <si>
    <t>Colinus</t>
  </si>
  <si>
    <t>cristatus</t>
  </si>
  <si>
    <t>virginianus</t>
  </si>
  <si>
    <t>Coturnix</t>
  </si>
  <si>
    <t>coturnix</t>
  </si>
  <si>
    <t>japonica</t>
  </si>
  <si>
    <t>pectoralis</t>
  </si>
  <si>
    <t>Crossoptilon</t>
  </si>
  <si>
    <t>crossoptilon</t>
  </si>
  <si>
    <t>Daption</t>
  </si>
  <si>
    <t>capense</t>
  </si>
  <si>
    <t>Dendragapus</t>
  </si>
  <si>
    <t>canadensis</t>
  </si>
  <si>
    <t>Egretta</t>
  </si>
  <si>
    <t>caerulea</t>
  </si>
  <si>
    <t>rufescens</t>
  </si>
  <si>
    <t>sacra</t>
  </si>
  <si>
    <t>thula</t>
  </si>
  <si>
    <t>tricolor</t>
  </si>
  <si>
    <t>Elanus</t>
  </si>
  <si>
    <t>axillaris</t>
  </si>
  <si>
    <t>Eudocimus</t>
  </si>
  <si>
    <t>ruber</t>
  </si>
  <si>
    <t>Eudromias</t>
  </si>
  <si>
    <t>morinellus</t>
  </si>
  <si>
    <t>Eurypyga</t>
  </si>
  <si>
    <t>helias</t>
  </si>
  <si>
    <t>nisus</t>
  </si>
  <si>
    <t>cirrocephalus</t>
  </si>
  <si>
    <t>chinensis</t>
  </si>
  <si>
    <t>Francolinus</t>
  </si>
  <si>
    <t>africanus</t>
  </si>
  <si>
    <t>sephaena</t>
  </si>
  <si>
    <t>swainsonii</t>
  </si>
  <si>
    <t>Fulmarus</t>
  </si>
  <si>
    <t>glacialoides</t>
  </si>
  <si>
    <t>Gallicrex</t>
  </si>
  <si>
    <t>cinerea</t>
  </si>
  <si>
    <t>Gallirallus</t>
  </si>
  <si>
    <t>philippensis</t>
  </si>
  <si>
    <t>Gallus</t>
  </si>
  <si>
    <t>gallus</t>
  </si>
  <si>
    <t>sonneratii</t>
  </si>
  <si>
    <t>adamsii</t>
  </si>
  <si>
    <t>novaehollandiae</t>
  </si>
  <si>
    <t>immer</t>
  </si>
  <si>
    <t>Haematopus</t>
  </si>
  <si>
    <t>bachmani</t>
  </si>
  <si>
    <t>ostralegus</t>
  </si>
  <si>
    <t>palliatus</t>
  </si>
  <si>
    <t>Haliastur</t>
  </si>
  <si>
    <t>indus</t>
  </si>
  <si>
    <t>Halobaena</t>
  </si>
  <si>
    <t>Himantopus</t>
  </si>
  <si>
    <t>himantopus</t>
  </si>
  <si>
    <t>Histrionicus</t>
  </si>
  <si>
    <t>histrionicus</t>
  </si>
  <si>
    <t>Ictinia</t>
  </si>
  <si>
    <t>mississippiensis</t>
  </si>
  <si>
    <t>Ixobrychus</t>
  </si>
  <si>
    <t>cinnamomeus</t>
  </si>
  <si>
    <t>eurhythmus</t>
  </si>
  <si>
    <t>striatus</t>
  </si>
  <si>
    <t>exilis</t>
  </si>
  <si>
    <t>flavicollis</t>
  </si>
  <si>
    <t>minutus</t>
  </si>
  <si>
    <t>sinensis</t>
  </si>
  <si>
    <t>Jacana</t>
  </si>
  <si>
    <t>jacana</t>
  </si>
  <si>
    <t>spinosa</t>
  </si>
  <si>
    <t>Lagopus</t>
  </si>
  <si>
    <t>lagopus</t>
  </si>
  <si>
    <t>leucura</t>
  </si>
  <si>
    <t>muta</t>
  </si>
  <si>
    <t>Leipoa</t>
  </si>
  <si>
    <t>ocellata</t>
  </si>
  <si>
    <t>Limosa</t>
  </si>
  <si>
    <t>fedoa</t>
  </si>
  <si>
    <t>lapponica</t>
  </si>
  <si>
    <t>limosa</t>
  </si>
  <si>
    <t>Lophodytes</t>
  </si>
  <si>
    <t>cucullatus</t>
  </si>
  <si>
    <t>Lophura</t>
  </si>
  <si>
    <t>ignita</t>
  </si>
  <si>
    <t>Lugensa</t>
  </si>
  <si>
    <t>brevirostris</t>
  </si>
  <si>
    <t>serrator</t>
  </si>
  <si>
    <t>Mesophoyx</t>
  </si>
  <si>
    <t>intermedia</t>
  </si>
  <si>
    <t>Nothoprocta</t>
  </si>
  <si>
    <t>ornata</t>
  </si>
  <si>
    <t>Numenius</t>
  </si>
  <si>
    <t>americanus</t>
  </si>
  <si>
    <t>arquata</t>
  </si>
  <si>
    <t>madagascariensis</t>
  </si>
  <si>
    <t>phaeopus</t>
  </si>
  <si>
    <t>tahitiensis</t>
  </si>
  <si>
    <t>Numida</t>
  </si>
  <si>
    <t>meleagris</t>
  </si>
  <si>
    <t>Nyctanassa</t>
  </si>
  <si>
    <t>violacea</t>
  </si>
  <si>
    <t>Nycticorax</t>
  </si>
  <si>
    <t>nycticorax</t>
  </si>
  <si>
    <t>Alectoris</t>
  </si>
  <si>
    <t>chukar</t>
  </si>
  <si>
    <t>Oceanites</t>
  </si>
  <si>
    <t>oceanicus</t>
  </si>
  <si>
    <t>homochroa</t>
  </si>
  <si>
    <t>tristrami</t>
  </si>
  <si>
    <t>Oreortyx</t>
  </si>
  <si>
    <t>Ortalis</t>
  </si>
  <si>
    <t>cinereiceps</t>
  </si>
  <si>
    <t>wagleri</t>
  </si>
  <si>
    <t>Oxyura</t>
  </si>
  <si>
    <t>jamaicensis</t>
  </si>
  <si>
    <t>Pachyptila</t>
  </si>
  <si>
    <t>turtur</t>
  </si>
  <si>
    <t>Parabuteo</t>
  </si>
  <si>
    <t>unicinctus</t>
  </si>
  <si>
    <t>Perdix</t>
  </si>
  <si>
    <t>dauurica</t>
  </si>
  <si>
    <t>perdix</t>
  </si>
  <si>
    <t>Pernis</t>
  </si>
  <si>
    <t>ptilorhyncus</t>
  </si>
  <si>
    <t>Phaethon</t>
  </si>
  <si>
    <t>rubricauda</t>
  </si>
  <si>
    <t>brasilianus</t>
  </si>
  <si>
    <t>carbo</t>
  </si>
  <si>
    <t>melanoleucos</t>
  </si>
  <si>
    <t>penicillatus</t>
  </si>
  <si>
    <t>sulcirostris</t>
  </si>
  <si>
    <t>varius</t>
  </si>
  <si>
    <t>Phasianus</t>
  </si>
  <si>
    <t>colchicus</t>
  </si>
  <si>
    <t>Platalea</t>
  </si>
  <si>
    <t>ajaja</t>
  </si>
  <si>
    <t>alba</t>
  </si>
  <si>
    <t>Plegadis</t>
  </si>
  <si>
    <t>chihi</t>
  </si>
  <si>
    <t>apricaria</t>
  </si>
  <si>
    <t>dominica</t>
  </si>
  <si>
    <t>Anhinga</t>
  </si>
  <si>
    <t>anhinga</t>
  </si>
  <si>
    <t>squatarola</t>
  </si>
  <si>
    <t>melanogaster</t>
  </si>
  <si>
    <t>nigricollis</t>
  </si>
  <si>
    <t>Podilymbus</t>
  </si>
  <si>
    <t>podiceps</t>
  </si>
  <si>
    <t>Poliocephalus</t>
  </si>
  <si>
    <t>porphyrio</t>
  </si>
  <si>
    <t>Procellaria</t>
  </si>
  <si>
    <t>aequinoctialis</t>
  </si>
  <si>
    <t>cookii</t>
  </si>
  <si>
    <t>externa</t>
  </si>
  <si>
    <t>hypoleuca</t>
  </si>
  <si>
    <t>Ardea</t>
  </si>
  <si>
    <t>lessonii</t>
  </si>
  <si>
    <t>phaeopygia</t>
  </si>
  <si>
    <t>solandri</t>
  </si>
  <si>
    <t>Puffinus</t>
  </si>
  <si>
    <t>bulleri</t>
  </si>
  <si>
    <t>carneipes</t>
  </si>
  <si>
    <t>creatopus</t>
  </si>
  <si>
    <t>gravis</t>
  </si>
  <si>
    <t>lherminieri</t>
  </si>
  <si>
    <t>pacificus</t>
  </si>
  <si>
    <t>puffinus</t>
  </si>
  <si>
    <t>Rallina</t>
  </si>
  <si>
    <t>fasciata</t>
  </si>
  <si>
    <t>elegans</t>
  </si>
  <si>
    <t>Recurvirostra</t>
  </si>
  <si>
    <t>Rhynchortyx</t>
  </si>
  <si>
    <t>cinctus</t>
  </si>
  <si>
    <t>sula</t>
  </si>
  <si>
    <t>Syrmaticus</t>
  </si>
  <si>
    <t>mikado</t>
  </si>
  <si>
    <t>Tachybaptus</t>
  </si>
  <si>
    <t>dominicus</t>
  </si>
  <si>
    <t>sumatrana</t>
  </si>
  <si>
    <t>Tetrao</t>
  </si>
  <si>
    <t>mlokosiewiczi</t>
  </si>
  <si>
    <t>tetrix</t>
  </si>
  <si>
    <t>urogallus</t>
  </si>
  <si>
    <t>Tetraogallus</t>
  </si>
  <si>
    <t>himalayensis</t>
  </si>
  <si>
    <t>Thinocorus</t>
  </si>
  <si>
    <t>orbignyianus</t>
  </si>
  <si>
    <t>Tragopan</t>
  </si>
  <si>
    <t>caboti</t>
  </si>
  <si>
    <t>satyra</t>
  </si>
  <si>
    <t>Ardeola</t>
  </si>
  <si>
    <t>bacchus</t>
  </si>
  <si>
    <t>cooperii</t>
  </si>
  <si>
    <t>Turnix</t>
  </si>
  <si>
    <t>sylvaticus</t>
  </si>
  <si>
    <t>Tympanuchus</t>
  </si>
  <si>
    <t>cupido</t>
  </si>
  <si>
    <t>pallidicinctus</t>
  </si>
  <si>
    <t>phasianellus</t>
  </si>
  <si>
    <t>Vanellus</t>
  </si>
  <si>
    <t>chilensis</t>
  </si>
  <si>
    <t>indicus</t>
  </si>
  <si>
    <t>vanellus</t>
  </si>
  <si>
    <t>Arenaria</t>
  </si>
  <si>
    <t>interpres</t>
  </si>
  <si>
    <t>melanocephala</t>
  </si>
  <si>
    <t>Aviceda</t>
  </si>
  <si>
    <t>leuphotes</t>
  </si>
  <si>
    <t>subcristata</t>
  </si>
  <si>
    <t>Bartramia</t>
  </si>
  <si>
    <t>longicauda</t>
  </si>
  <si>
    <t>Bonasa</t>
  </si>
  <si>
    <t>bonasia</t>
  </si>
  <si>
    <t>umbellus</t>
  </si>
  <si>
    <t>Bostrychia</t>
  </si>
  <si>
    <t>hagedash</t>
  </si>
  <si>
    <t>Botaurus</t>
  </si>
  <si>
    <t>lentiginosus</t>
  </si>
  <si>
    <t>poiciloptilus</t>
  </si>
  <si>
    <t>Bubulcus</t>
  </si>
  <si>
    <t>ibis</t>
  </si>
  <si>
    <t>albeola</t>
  </si>
  <si>
    <t>Burhinus</t>
  </si>
  <si>
    <t>bistriatus</t>
  </si>
  <si>
    <t>oedicnemus</t>
  </si>
  <si>
    <t>albicaudatus</t>
  </si>
  <si>
    <t>buteo</t>
  </si>
  <si>
    <t>lineatus</t>
  </si>
  <si>
    <t>magnirostris</t>
  </si>
  <si>
    <t>nitidus</t>
  </si>
  <si>
    <t>alpina</t>
  </si>
  <si>
    <t>canutus</t>
  </si>
  <si>
    <t>Aphriza</t>
  </si>
  <si>
    <t>virgata</t>
  </si>
  <si>
    <t>subminuta</t>
  </si>
  <si>
    <t>temminckii</t>
  </si>
  <si>
    <t>Eurynorhynchus</t>
  </si>
  <si>
    <t>pygmeus</t>
  </si>
  <si>
    <t>falcinellus</t>
  </si>
  <si>
    <t>Philomachus</t>
  </si>
  <si>
    <t>pugnax</t>
  </si>
  <si>
    <t>acuminata</t>
  </si>
  <si>
    <t>Columba</t>
  </si>
  <si>
    <t>arctica</t>
  </si>
  <si>
    <t>cirrhata</t>
  </si>
  <si>
    <t>Gallinago</t>
  </si>
  <si>
    <t>gallinago</t>
  </si>
  <si>
    <t>Aethia</t>
  </si>
  <si>
    <t>psittacula</t>
  </si>
  <si>
    <t>hardwickii</t>
  </si>
  <si>
    <t>media</t>
  </si>
  <si>
    <t>megala</t>
  </si>
  <si>
    <t>nigripennis</t>
  </si>
  <si>
    <t>stenura</t>
  </si>
  <si>
    <t>Glareola</t>
  </si>
  <si>
    <t>nordmanni</t>
  </si>
  <si>
    <t>pratincola</t>
  </si>
  <si>
    <t>Gygis</t>
  </si>
  <si>
    <t>Heteroscelus</t>
  </si>
  <si>
    <t>brevipes</t>
  </si>
  <si>
    <t>incanus</t>
  </si>
  <si>
    <t>Larus</t>
  </si>
  <si>
    <t>argentatus</t>
  </si>
  <si>
    <t>atricilla</t>
  </si>
  <si>
    <t>californicus</t>
  </si>
  <si>
    <t>canus</t>
  </si>
  <si>
    <t>crassirostris</t>
  </si>
  <si>
    <t>delawarensis</t>
  </si>
  <si>
    <t>glaucescens</t>
  </si>
  <si>
    <t>hyperboreus</t>
  </si>
  <si>
    <t>marinus</t>
  </si>
  <si>
    <t>melanocephalus</t>
  </si>
  <si>
    <t>philadelphia</t>
  </si>
  <si>
    <t>pipixcan</t>
  </si>
  <si>
    <t>ridibundus</t>
  </si>
  <si>
    <t>schistisagus</t>
  </si>
  <si>
    <t>thayeri</t>
  </si>
  <si>
    <t>Limnodromus</t>
  </si>
  <si>
    <t>griseus</t>
  </si>
  <si>
    <t>pygmaea</t>
  </si>
  <si>
    <t>scolopaceus</t>
  </si>
  <si>
    <t>Alca</t>
  </si>
  <si>
    <t>torda</t>
  </si>
  <si>
    <t>Lymnocryptes</t>
  </si>
  <si>
    <t>minimus</t>
  </si>
  <si>
    <t>Macropygia</t>
  </si>
  <si>
    <t>amboinensis</t>
  </si>
  <si>
    <t>mackinlayi</t>
  </si>
  <si>
    <t>Anous</t>
  </si>
  <si>
    <t>Patagioenas</t>
  </si>
  <si>
    <t>leucocephala</t>
  </si>
  <si>
    <t>Phalaropus</t>
  </si>
  <si>
    <t>fulicarius</t>
  </si>
  <si>
    <t>Actitis</t>
  </si>
  <si>
    <t>hypoleucos</t>
  </si>
  <si>
    <t>lobatus</t>
  </si>
  <si>
    <t>Ptychoramphus</t>
  </si>
  <si>
    <t>aleuticus</t>
  </si>
  <si>
    <t>Rhodostethia</t>
  </si>
  <si>
    <t>rosea</t>
  </si>
  <si>
    <t>Rissa</t>
  </si>
  <si>
    <t>tridactyla</t>
  </si>
  <si>
    <t>stolidus</t>
  </si>
  <si>
    <t>Rynchops</t>
  </si>
  <si>
    <t>niger</t>
  </si>
  <si>
    <t>Scolopax</t>
  </si>
  <si>
    <t>Steganopus</t>
  </si>
  <si>
    <t>Stercorarius</t>
  </si>
  <si>
    <t>longicaudus</t>
  </si>
  <si>
    <t>parasiticus</t>
  </si>
  <si>
    <t>pomarinus</t>
  </si>
  <si>
    <t>aleutica</t>
  </si>
  <si>
    <t>antillarum</t>
  </si>
  <si>
    <t>dougallii</t>
  </si>
  <si>
    <t>forsteri</t>
  </si>
  <si>
    <t>fuscata</t>
  </si>
  <si>
    <t>lunata</t>
  </si>
  <si>
    <t>maxima</t>
  </si>
  <si>
    <t>nilotica</t>
  </si>
  <si>
    <t>paradisaea</t>
  </si>
  <si>
    <t>Aplopelia</t>
  </si>
  <si>
    <t>larvata</t>
  </si>
  <si>
    <t>Stigmatopelia</t>
  </si>
  <si>
    <t>Streptopelia</t>
  </si>
  <si>
    <t>decaocto</t>
  </si>
  <si>
    <t>orientalis</t>
  </si>
  <si>
    <t>semitorquata</t>
  </si>
  <si>
    <t>Synthliboramphus</t>
  </si>
  <si>
    <t>antiquus</t>
  </si>
  <si>
    <t>hypoleucus</t>
  </si>
  <si>
    <t>wumizusume</t>
  </si>
  <si>
    <t>Syrrhaptes</t>
  </si>
  <si>
    <t>paradoxus</t>
  </si>
  <si>
    <t>Tringa</t>
  </si>
  <si>
    <t>flavipes</t>
  </si>
  <si>
    <t>glareola</t>
  </si>
  <si>
    <t>melanoleuca</t>
  </si>
  <si>
    <t>nebularia</t>
  </si>
  <si>
    <t>ochropus</t>
  </si>
  <si>
    <t>solitaria</t>
  </si>
  <si>
    <t>stagnatilis</t>
  </si>
  <si>
    <t>totanus</t>
  </si>
  <si>
    <t>Tryngites</t>
  </si>
  <si>
    <t>subruficollis</t>
  </si>
  <si>
    <t>bairdii</t>
  </si>
  <si>
    <t>Turtur</t>
  </si>
  <si>
    <t>tympanistria</t>
  </si>
  <si>
    <t>lomvia</t>
  </si>
  <si>
    <t>Xema</t>
  </si>
  <si>
    <t>sabini</t>
  </si>
  <si>
    <t>fuscicollis</t>
  </si>
  <si>
    <t>Xenus</t>
  </si>
  <si>
    <t>mauri</t>
  </si>
  <si>
    <t>minuta</t>
  </si>
  <si>
    <t>minutilla</t>
  </si>
  <si>
    <t>ptilocnemis</t>
  </si>
  <si>
    <t>macularius</t>
  </si>
  <si>
    <t>Catharacta</t>
  </si>
  <si>
    <t>skua</t>
  </si>
  <si>
    <t>Catoptrophorus</t>
  </si>
  <si>
    <t>semipalmatus</t>
  </si>
  <si>
    <t>Cepphus</t>
  </si>
  <si>
    <t>columba</t>
  </si>
  <si>
    <t>grylle</t>
  </si>
  <si>
    <t>Cerorhinca</t>
  </si>
  <si>
    <t>monocerata</t>
  </si>
  <si>
    <t>Chalcophaps</t>
  </si>
  <si>
    <t>indica</t>
  </si>
  <si>
    <t>Chlidonias</t>
  </si>
  <si>
    <t>hybrida</t>
  </si>
  <si>
    <t>leucopterus</t>
  </si>
  <si>
    <t>leucomela</t>
  </si>
  <si>
    <t>livia</t>
  </si>
  <si>
    <t>palumbus</t>
  </si>
  <si>
    <t>rupestris</t>
  </si>
  <si>
    <t>Coccyzus</t>
  </si>
  <si>
    <t>Colaptes</t>
  </si>
  <si>
    <t>auratus</t>
  </si>
  <si>
    <t>campestris</t>
  </si>
  <si>
    <t>chrysoides</t>
  </si>
  <si>
    <t>rubiginosus</t>
  </si>
  <si>
    <t>Collocalia</t>
  </si>
  <si>
    <t>esculenta</t>
  </si>
  <si>
    <t>Amazilia</t>
  </si>
  <si>
    <t>chionogaster</t>
  </si>
  <si>
    <t>fuciphaga</t>
  </si>
  <si>
    <t>spodiopygia</t>
  </si>
  <si>
    <t>vanikorensis</t>
  </si>
  <si>
    <t>Columbina</t>
  </si>
  <si>
    <t>inca</t>
  </si>
  <si>
    <t>passerina</t>
  </si>
  <si>
    <t>rutila</t>
  </si>
  <si>
    <t>picui</t>
  </si>
  <si>
    <t>talpacoti</t>
  </si>
  <si>
    <t>Coracias</t>
  </si>
  <si>
    <t>caudatus</t>
  </si>
  <si>
    <t>garrulus</t>
  </si>
  <si>
    <t>Amazona</t>
  </si>
  <si>
    <t>Corythaixoides</t>
  </si>
  <si>
    <t>concolor</t>
  </si>
  <si>
    <t>Crotophaga</t>
  </si>
  <si>
    <t>major</t>
  </si>
  <si>
    <t>Cuculus</t>
  </si>
  <si>
    <t>canorus</t>
  </si>
  <si>
    <t>tucumana</t>
  </si>
  <si>
    <t>fugax</t>
  </si>
  <si>
    <t>micropterus</t>
  </si>
  <si>
    <t>saturatus</t>
  </si>
  <si>
    <t>Cynanthus</t>
  </si>
  <si>
    <t>latirostris</t>
  </si>
  <si>
    <t>Dacelo</t>
  </si>
  <si>
    <t>gaudichaud</t>
  </si>
  <si>
    <t>novaeguineae</t>
  </si>
  <si>
    <t>Dendrocopos</t>
  </si>
  <si>
    <t>canicapillus</t>
  </si>
  <si>
    <t>Apus</t>
  </si>
  <si>
    <t>kizuki</t>
  </si>
  <si>
    <t>leucotos</t>
  </si>
  <si>
    <t>medius</t>
  </si>
  <si>
    <t>Dinopium</t>
  </si>
  <si>
    <t>javanense</t>
  </si>
  <si>
    <t>Dryocopus</t>
  </si>
  <si>
    <t>martius</t>
  </si>
  <si>
    <t>pileatus</t>
  </si>
  <si>
    <t>Ducula</t>
  </si>
  <si>
    <t>rubricera</t>
  </si>
  <si>
    <t>Eriocnemis</t>
  </si>
  <si>
    <t>glaucopoides</t>
  </si>
  <si>
    <t>Eubucco</t>
  </si>
  <si>
    <t>apus</t>
  </si>
  <si>
    <t>Eudynamys</t>
  </si>
  <si>
    <t>taitensis</t>
  </si>
  <si>
    <t>Eugenes</t>
  </si>
  <si>
    <t>fulgens</t>
  </si>
  <si>
    <t>Eupherusa</t>
  </si>
  <si>
    <t>eximia</t>
  </si>
  <si>
    <t>Eurostopodus</t>
  </si>
  <si>
    <t>mystacalis</t>
  </si>
  <si>
    <t>Eurystomus</t>
  </si>
  <si>
    <t>barbatus</t>
  </si>
  <si>
    <t>Eutoxeres</t>
  </si>
  <si>
    <t>aquila</t>
  </si>
  <si>
    <t>Falco</t>
  </si>
  <si>
    <t>berigora</t>
  </si>
  <si>
    <t>cenchroides</t>
  </si>
  <si>
    <t>columbarius</t>
  </si>
  <si>
    <t>Aceros</t>
  </si>
  <si>
    <t>corrugatus</t>
  </si>
  <si>
    <t>longipennis</t>
  </si>
  <si>
    <t>peregrinus</t>
  </si>
  <si>
    <t>rusticolus</t>
  </si>
  <si>
    <t>sparverius</t>
  </si>
  <si>
    <t>tinnunculus</t>
  </si>
  <si>
    <t>Geococcyx</t>
  </si>
  <si>
    <t>californianus</t>
  </si>
  <si>
    <t>velox</t>
  </si>
  <si>
    <t>Geopelia</t>
  </si>
  <si>
    <t>humeralis</t>
  </si>
  <si>
    <t>Geophaps</t>
  </si>
  <si>
    <t>plumifera</t>
  </si>
  <si>
    <t>Geotrygon</t>
  </si>
  <si>
    <t>costaricensis</t>
  </si>
  <si>
    <t>montana</t>
  </si>
  <si>
    <t>Glaucidium</t>
  </si>
  <si>
    <t>gnoma</t>
  </si>
  <si>
    <t>Asio</t>
  </si>
  <si>
    <t>flammeus</t>
  </si>
  <si>
    <t>Guira</t>
  </si>
  <si>
    <t>guira</t>
  </si>
  <si>
    <t>coromanda</t>
  </si>
  <si>
    <t>smyrnensis</t>
  </si>
  <si>
    <t>Harpactes</t>
  </si>
  <si>
    <t>duvaucelii</t>
  </si>
  <si>
    <t>Heliothryx</t>
  </si>
  <si>
    <t>barroti</t>
  </si>
  <si>
    <t>Hemiphaga</t>
  </si>
  <si>
    <t>Hemiprocne</t>
  </si>
  <si>
    <t>mystacea</t>
  </si>
  <si>
    <t>Hirundapus</t>
  </si>
  <si>
    <t>caudacutus</t>
  </si>
  <si>
    <t>Hylocharis</t>
  </si>
  <si>
    <t>eliciae</t>
  </si>
  <si>
    <t>Indicator</t>
  </si>
  <si>
    <t>Jynx</t>
  </si>
  <si>
    <t>torquilla</t>
  </si>
  <si>
    <t>Ketupa</t>
  </si>
  <si>
    <t>ketupu</t>
  </si>
  <si>
    <t>otus</t>
  </si>
  <si>
    <t>Leptotila</t>
  </si>
  <si>
    <t>cassini</t>
  </si>
  <si>
    <t>rufaxilla</t>
  </si>
  <si>
    <t>verreauxi</t>
  </si>
  <si>
    <t>Leucosarcia</t>
  </si>
  <si>
    <t>Lybius</t>
  </si>
  <si>
    <t>Malacoptila</t>
  </si>
  <si>
    <t>fulvogularis</t>
  </si>
  <si>
    <t>panamensis</t>
  </si>
  <si>
    <t>Athene</t>
  </si>
  <si>
    <t>cunicularia</t>
  </si>
  <si>
    <t>Megalaima</t>
  </si>
  <si>
    <t>haemacephala</t>
  </si>
  <si>
    <t>lineata</t>
  </si>
  <si>
    <t>Megascops</t>
  </si>
  <si>
    <t>asio</t>
  </si>
  <si>
    <t>choliba</t>
  </si>
  <si>
    <t>cooperi</t>
  </si>
  <si>
    <t>kennicottii</t>
  </si>
  <si>
    <t>Melanerpes</t>
  </si>
  <si>
    <t>aurifrons</t>
  </si>
  <si>
    <t>carolinus</t>
  </si>
  <si>
    <t>chrysogenys</t>
  </si>
  <si>
    <t>erythrocephalus</t>
  </si>
  <si>
    <t>formicivorus</t>
  </si>
  <si>
    <t>noctua</t>
  </si>
  <si>
    <t>lewis</t>
  </si>
  <si>
    <t>pucherani</t>
  </si>
  <si>
    <t>uropygialis</t>
  </si>
  <si>
    <t>Merops</t>
  </si>
  <si>
    <t>apiaster</t>
  </si>
  <si>
    <t>Aulacorhynchus</t>
  </si>
  <si>
    <t>derbianus</t>
  </si>
  <si>
    <t>philippinus</t>
  </si>
  <si>
    <t>pusillus</t>
  </si>
  <si>
    <t>viridis</t>
  </si>
  <si>
    <t>Metriopelia</t>
  </si>
  <si>
    <t>aymara</t>
  </si>
  <si>
    <t>Momotus</t>
  </si>
  <si>
    <t>momota</t>
  </si>
  <si>
    <t>Myiopsitta</t>
  </si>
  <si>
    <t>monachus</t>
  </si>
  <si>
    <t>prasinus</t>
  </si>
  <si>
    <t>plicatus</t>
  </si>
  <si>
    <t>Ninox</t>
  </si>
  <si>
    <t>scutulata</t>
  </si>
  <si>
    <t>Notharchus</t>
  </si>
  <si>
    <t>macrorhynchos</t>
  </si>
  <si>
    <t>Nyctidromus</t>
  </si>
  <si>
    <t>albicollis</t>
  </si>
  <si>
    <t>Baryphthengus</t>
  </si>
  <si>
    <t>martii</t>
  </si>
  <si>
    <t>Ocyphaps</t>
  </si>
  <si>
    <t>lophotes</t>
  </si>
  <si>
    <t>Otus</t>
  </si>
  <si>
    <t>flammeolus</t>
  </si>
  <si>
    <t>lempiji</t>
  </si>
  <si>
    <t>lettia</t>
  </si>
  <si>
    <t>sunia</t>
  </si>
  <si>
    <t>Brotogeris</t>
  </si>
  <si>
    <t>jugularis</t>
  </si>
  <si>
    <t>Phaethornis</t>
  </si>
  <si>
    <t>guy</t>
  </si>
  <si>
    <t>Phalaenoptilus</t>
  </si>
  <si>
    <t>nuttallii</t>
  </si>
  <si>
    <t>Phaps</t>
  </si>
  <si>
    <t>chalcoptera</t>
  </si>
  <si>
    <t>Piaya</t>
  </si>
  <si>
    <t>cayana</t>
  </si>
  <si>
    <t>Picoides</t>
  </si>
  <si>
    <t>albolarvatus</t>
  </si>
  <si>
    <t>Bubo</t>
  </si>
  <si>
    <t>scandiaca</t>
  </si>
  <si>
    <t>arcticus</t>
  </si>
  <si>
    <t>arizonae</t>
  </si>
  <si>
    <t>dorsalis</t>
  </si>
  <si>
    <t>pubescens</t>
  </si>
  <si>
    <t>scalaris</t>
  </si>
  <si>
    <t>villosus</t>
  </si>
  <si>
    <t>Picumnus</t>
  </si>
  <si>
    <t>cirratus</t>
  </si>
  <si>
    <t>Picus</t>
  </si>
  <si>
    <t>mineaceus</t>
  </si>
  <si>
    <t>vittatus</t>
  </si>
  <si>
    <t>Podargus</t>
  </si>
  <si>
    <t>strigoides</t>
  </si>
  <si>
    <t>Cacatua</t>
  </si>
  <si>
    <t>ducorpsii</t>
  </si>
  <si>
    <t>Pteroglossus</t>
  </si>
  <si>
    <t>Ptilinopus</t>
  </si>
  <si>
    <t>jambu</t>
  </si>
  <si>
    <t>magnificus</t>
  </si>
  <si>
    <t>pulchellus</t>
  </si>
  <si>
    <t>rarotongensis</t>
  </si>
  <si>
    <t>regina</t>
  </si>
  <si>
    <t>richardsii</t>
  </si>
  <si>
    <t>superbus</t>
  </si>
  <si>
    <t>Pulsatrix</t>
  </si>
  <si>
    <t>Selasphorus</t>
  </si>
  <si>
    <t>platycercus</t>
  </si>
  <si>
    <t>rufus</t>
  </si>
  <si>
    <t>Semnornis</t>
  </si>
  <si>
    <t>frantzii</t>
  </si>
  <si>
    <t>Sphyrapicus</t>
  </si>
  <si>
    <t>nuchalis</t>
  </si>
  <si>
    <t>roseicapilla</t>
  </si>
  <si>
    <t>thyroideus</t>
  </si>
  <si>
    <t>Cacomantis</t>
  </si>
  <si>
    <t>flabelliformis</t>
  </si>
  <si>
    <t>Strix</t>
  </si>
  <si>
    <t>nebulosa</t>
  </si>
  <si>
    <t>uralensis</t>
  </si>
  <si>
    <t>varia</t>
  </si>
  <si>
    <t>Aegolius</t>
  </si>
  <si>
    <t>acadicus</t>
  </si>
  <si>
    <t>Surnia</t>
  </si>
  <si>
    <t>ulula</t>
  </si>
  <si>
    <t>Surniculus</t>
  </si>
  <si>
    <t>lugubris</t>
  </si>
  <si>
    <t>Tachymarptis</t>
  </si>
  <si>
    <t>melba</t>
  </si>
  <si>
    <t>Tanysiptera</t>
  </si>
  <si>
    <t>galatea</t>
  </si>
  <si>
    <t>Thalurania</t>
  </si>
  <si>
    <t>colombica</t>
  </si>
  <si>
    <t>chloris</t>
  </si>
  <si>
    <t>leucopygius</t>
  </si>
  <si>
    <t>Treron</t>
  </si>
  <si>
    <t>curvirostra</t>
  </si>
  <si>
    <t>sieboldii</t>
  </si>
  <si>
    <t>vernans</t>
  </si>
  <si>
    <t>Tricholaema</t>
  </si>
  <si>
    <t>Trogon</t>
  </si>
  <si>
    <t>citreolus</t>
  </si>
  <si>
    <t>personatus</t>
  </si>
  <si>
    <t>surrucura</t>
  </si>
  <si>
    <t>Tyto</t>
  </si>
  <si>
    <t>merulinus</t>
  </si>
  <si>
    <t>Upupa</t>
  </si>
  <si>
    <t>epops</t>
  </si>
  <si>
    <t>Zenaida</t>
  </si>
  <si>
    <t>asiatica</t>
  </si>
  <si>
    <t>macroura</t>
  </si>
  <si>
    <t>variolosus</t>
  </si>
  <si>
    <t>Caloenas</t>
  </si>
  <si>
    <t>nicobarica</t>
  </si>
  <si>
    <t>Calypte</t>
  </si>
  <si>
    <t>anna</t>
  </si>
  <si>
    <t>Campephilus</t>
  </si>
  <si>
    <t>leucopogon</t>
  </si>
  <si>
    <t>Campylopterus</t>
  </si>
  <si>
    <t>hemileucurus</t>
  </si>
  <si>
    <t>Caprimulgus</t>
  </si>
  <si>
    <t>carolinensis</t>
  </si>
  <si>
    <t>europaeus</t>
  </si>
  <si>
    <t>macrurus</t>
  </si>
  <si>
    <t>ridgwayi</t>
  </si>
  <si>
    <t>Caracara</t>
  </si>
  <si>
    <t>plancus</t>
  </si>
  <si>
    <t>Centropus</t>
  </si>
  <si>
    <t>bengalensis</t>
  </si>
  <si>
    <t>milo</t>
  </si>
  <si>
    <t>superciliosus</t>
  </si>
  <si>
    <t>Chaetura</t>
  </si>
  <si>
    <t>pelagica</t>
  </si>
  <si>
    <t>funereus</t>
  </si>
  <si>
    <t>vauxi</t>
  </si>
  <si>
    <t>stephani</t>
  </si>
  <si>
    <t>Chlorostilbon</t>
  </si>
  <si>
    <t>lucidus</t>
  </si>
  <si>
    <t>Chordeiles</t>
  </si>
  <si>
    <t>acutipennis</t>
  </si>
  <si>
    <t>Chrysococcyx</t>
  </si>
  <si>
    <t>caprius</t>
  </si>
  <si>
    <t>xanthorhynchus</t>
  </si>
  <si>
    <t>Aegotheles</t>
  </si>
  <si>
    <t>Clamator</t>
  </si>
  <si>
    <t>coromandus</t>
  </si>
  <si>
    <t>erythropthalmus</t>
  </si>
  <si>
    <t>Aeronautes</t>
  </si>
  <si>
    <t>saxatalis</t>
  </si>
  <si>
    <t>moluccensis</t>
  </si>
  <si>
    <t>Chalcopsitta</t>
  </si>
  <si>
    <t>cardinalis</t>
  </si>
  <si>
    <t>Cyanoramphus</t>
  </si>
  <si>
    <t>auriceps</t>
  </si>
  <si>
    <t>Eos</t>
  </si>
  <si>
    <t>reticulata</t>
  </si>
  <si>
    <t>Forpus</t>
  </si>
  <si>
    <t>cyanopygius</t>
  </si>
  <si>
    <t>xanthopterygius</t>
  </si>
  <si>
    <t>Geoffroyus</t>
  </si>
  <si>
    <t>heteroclitus</t>
  </si>
  <si>
    <t>Loriculus</t>
  </si>
  <si>
    <t>galgulus</t>
  </si>
  <si>
    <t>Lorius</t>
  </si>
  <si>
    <t>chlorocercus</t>
  </si>
  <si>
    <t>Agapornis</t>
  </si>
  <si>
    <t>roseicollis</t>
  </si>
  <si>
    <t>Melopsittacus</t>
  </si>
  <si>
    <t>undulatus</t>
  </si>
  <si>
    <t>Micropsitta</t>
  </si>
  <si>
    <t>finschii</t>
  </si>
  <si>
    <t>pusio</t>
  </si>
  <si>
    <t>Nandayus</t>
  </si>
  <si>
    <t>nenday</t>
  </si>
  <si>
    <t>Neophema</t>
  </si>
  <si>
    <t>chrysogaster</t>
  </si>
  <si>
    <t>Neopsittacus</t>
  </si>
  <si>
    <t>musschenbroekii</t>
  </si>
  <si>
    <t>Platycercus</t>
  </si>
  <si>
    <t>Alisterus</t>
  </si>
  <si>
    <t>eximius</t>
  </si>
  <si>
    <t>Prosopeia</t>
  </si>
  <si>
    <t>tabuensis</t>
  </si>
  <si>
    <t>Psephotus</t>
  </si>
  <si>
    <t>haematonotus</t>
  </si>
  <si>
    <t>Pseudeos</t>
  </si>
  <si>
    <t>Psittacula</t>
  </si>
  <si>
    <t>alexandri</t>
  </si>
  <si>
    <t>krameri</t>
  </si>
  <si>
    <t>Psitteuteles</t>
  </si>
  <si>
    <t>goldiei</t>
  </si>
  <si>
    <t>Pyrrhura</t>
  </si>
  <si>
    <t>molinae</t>
  </si>
  <si>
    <t>scapularis</t>
  </si>
  <si>
    <t>Trichoglossus</t>
  </si>
  <si>
    <t>haematodus</t>
  </si>
  <si>
    <t>Aratinga</t>
  </si>
  <si>
    <t>canicularis</t>
  </si>
  <si>
    <t>holochlora</t>
  </si>
  <si>
    <t>jandaya</t>
  </si>
  <si>
    <t>galerita</t>
  </si>
  <si>
    <t>Cathartes</t>
  </si>
  <si>
    <t>aura</t>
  </si>
  <si>
    <t>Coragyps</t>
  </si>
  <si>
    <t>atratus</t>
  </si>
  <si>
    <t>Cygnus</t>
  </si>
  <si>
    <t>buccinator</t>
  </si>
  <si>
    <t>Aquila</t>
  </si>
  <si>
    <t>audax</t>
  </si>
  <si>
    <t>olor</t>
  </si>
  <si>
    <t>Diomedea</t>
  </si>
  <si>
    <t>exulans</t>
  </si>
  <si>
    <t>Fregata</t>
  </si>
  <si>
    <t>magnificens</t>
  </si>
  <si>
    <t>chrysaetos</t>
  </si>
  <si>
    <t>Grus</t>
  </si>
  <si>
    <t>rubicunda</t>
  </si>
  <si>
    <t>Haliaeetus</t>
  </si>
  <si>
    <t>leucocephalus</t>
  </si>
  <si>
    <t>Morus</t>
  </si>
  <si>
    <t>bassanus</t>
  </si>
  <si>
    <t>Mycteria</t>
  </si>
  <si>
    <t>Pandion</t>
  </si>
  <si>
    <t>haliaetus</t>
  </si>
  <si>
    <t>Pelecanus</t>
  </si>
  <si>
    <t>erythrorhynchos</t>
  </si>
  <si>
    <t>Phoebastria</t>
  </si>
  <si>
    <t>immutabilis</t>
  </si>
  <si>
    <t>herodias</t>
  </si>
  <si>
    <t>nigripes</t>
  </si>
  <si>
    <t>grisegena</t>
  </si>
  <si>
    <t>Thalassarche</t>
  </si>
  <si>
    <t>cauta</t>
  </si>
  <si>
    <t>Balearica</t>
  </si>
  <si>
    <t>regulorum</t>
  </si>
  <si>
    <t>Glyphorynchus</t>
  </si>
  <si>
    <t>spirurus</t>
  </si>
  <si>
    <t>Gymnopithys</t>
  </si>
  <si>
    <t>leucaspis</t>
  </si>
  <si>
    <t>Hirundo</t>
  </si>
  <si>
    <t>albigularis</t>
  </si>
  <si>
    <t>rustica</t>
  </si>
  <si>
    <t>Artamus</t>
  </si>
  <si>
    <t>cyanopterus</t>
  </si>
  <si>
    <t>tahitica</t>
  </si>
  <si>
    <t>Irena</t>
  </si>
  <si>
    <t>puella</t>
  </si>
  <si>
    <t>Laniarius</t>
  </si>
  <si>
    <t>ferrugineus</t>
  </si>
  <si>
    <t>Lanius</t>
  </si>
  <si>
    <t>collurio</t>
  </si>
  <si>
    <t>Lathrotriccus</t>
  </si>
  <si>
    <t>euleri</t>
  </si>
  <si>
    <t>Legatus</t>
  </si>
  <si>
    <t>leucophaius</t>
  </si>
  <si>
    <t>Leptopogon</t>
  </si>
  <si>
    <t>amaurocephalus</t>
  </si>
  <si>
    <t>Lichenostomus</t>
  </si>
  <si>
    <t>chrysops</t>
  </si>
  <si>
    <t>fuscus</t>
  </si>
  <si>
    <t>leucotis</t>
  </si>
  <si>
    <t>Locustella</t>
  </si>
  <si>
    <t>certhiola</t>
  </si>
  <si>
    <t>fasciolata</t>
  </si>
  <si>
    <t>Lonchura</t>
  </si>
  <si>
    <t>punctulata</t>
  </si>
  <si>
    <t>Malurus</t>
  </si>
  <si>
    <t>coronatus</t>
  </si>
  <si>
    <t>lamberti</t>
  </si>
  <si>
    <t>pulcherrimus</t>
  </si>
  <si>
    <t>splendens</t>
  </si>
  <si>
    <t>Manorina</t>
  </si>
  <si>
    <t>flavigula</t>
  </si>
  <si>
    <t>Mecocerculus</t>
  </si>
  <si>
    <t>hellmayri</t>
  </si>
  <si>
    <t>Meliphaga</t>
  </si>
  <si>
    <t>lewinii</t>
  </si>
  <si>
    <t>Melithreptus</t>
  </si>
  <si>
    <t>albogularis</t>
  </si>
  <si>
    <t>Mionectes</t>
  </si>
  <si>
    <t>olivaceus</t>
  </si>
  <si>
    <t>Mitrephanes</t>
  </si>
  <si>
    <t>phaeocercus</t>
  </si>
  <si>
    <t>Mitrospingus</t>
  </si>
  <si>
    <t>cassinii</t>
  </si>
  <si>
    <t>leucorynchus</t>
  </si>
  <si>
    <t>Molothrus</t>
  </si>
  <si>
    <t>ater</t>
  </si>
  <si>
    <t>Monachella</t>
  </si>
  <si>
    <t>muelleriana</t>
  </si>
  <si>
    <t>Myiophobus</t>
  </si>
  <si>
    <t>fasciatus</t>
  </si>
  <si>
    <t>Myiozetetes</t>
  </si>
  <si>
    <t>similis</t>
  </si>
  <si>
    <t>Myrmeciza</t>
  </si>
  <si>
    <t>exsul</t>
  </si>
  <si>
    <t>Myzomela</t>
  </si>
  <si>
    <t>cineracea</t>
  </si>
  <si>
    <t>Pachycephala</t>
  </si>
  <si>
    <t>rufiventris</t>
  </si>
  <si>
    <t>Panurus</t>
  </si>
  <si>
    <t>biarmicus</t>
  </si>
  <si>
    <t>Pardalotus</t>
  </si>
  <si>
    <t>punctatus</t>
  </si>
  <si>
    <t>Parus</t>
  </si>
  <si>
    <t>gambeli</t>
  </si>
  <si>
    <t>Passer</t>
  </si>
  <si>
    <t>montanus</t>
  </si>
  <si>
    <t>Passerina</t>
  </si>
  <si>
    <t>ciris</t>
  </si>
  <si>
    <t>Pericrocotus</t>
  </si>
  <si>
    <t>divaricatus</t>
  </si>
  <si>
    <t>Perisoreus</t>
  </si>
  <si>
    <t>Petrochelidon</t>
  </si>
  <si>
    <t>pyrrhonota</t>
  </si>
  <si>
    <t>Phaeomyias</t>
  </si>
  <si>
    <t>murina</t>
  </si>
  <si>
    <t>Pheucticus</t>
  </si>
  <si>
    <t>aureoventris</t>
  </si>
  <si>
    <t>chrysopeplus</t>
  </si>
  <si>
    <t>Philemon</t>
  </si>
  <si>
    <t>citreogularis</t>
  </si>
  <si>
    <t>Auriparus</t>
  </si>
  <si>
    <t>flaviceps</t>
  </si>
  <si>
    <t>corniculatus</t>
  </si>
  <si>
    <t>Phylidonyris</t>
  </si>
  <si>
    <t>Phylloscopus</t>
  </si>
  <si>
    <t>trochilus</t>
  </si>
  <si>
    <t>Piranga</t>
  </si>
  <si>
    <t>ludoviciana</t>
  </si>
  <si>
    <t>Pitta</t>
  </si>
  <si>
    <t>megarhyncha</t>
  </si>
  <si>
    <t>Aegithina</t>
  </si>
  <si>
    <t>tiphia</t>
  </si>
  <si>
    <t>sordida</t>
  </si>
  <si>
    <t>Plectorhyncha</t>
  </si>
  <si>
    <t>lanceolata</t>
  </si>
  <si>
    <t>Poecilodryas</t>
  </si>
  <si>
    <t>placens</t>
  </si>
  <si>
    <t>Pomatostomus</t>
  </si>
  <si>
    <t>halli</t>
  </si>
  <si>
    <t>isidorei</t>
  </si>
  <si>
    <t>Prunella</t>
  </si>
  <si>
    <t>himalayana</t>
  </si>
  <si>
    <t>montanella</t>
  </si>
  <si>
    <t>Psarocolius</t>
  </si>
  <si>
    <t>montezuma</t>
  </si>
  <si>
    <t>Psophodes</t>
  </si>
  <si>
    <t>Quiscalus</t>
  </si>
  <si>
    <t>Batara</t>
  </si>
  <si>
    <t>Remiz</t>
  </si>
  <si>
    <t>pendulinus</t>
  </si>
  <si>
    <t>Sayornis</t>
  </si>
  <si>
    <t>phoebe</t>
  </si>
  <si>
    <t>Sericornis</t>
  </si>
  <si>
    <t>frontalis</t>
  </si>
  <si>
    <t>Sittasomus</t>
  </si>
  <si>
    <t>griseicapillus</t>
  </si>
  <si>
    <t>Sylvia</t>
  </si>
  <si>
    <t>borin</t>
  </si>
  <si>
    <t>Batis</t>
  </si>
  <si>
    <t>pririt</t>
  </si>
  <si>
    <t>Synallaxis</t>
  </si>
  <si>
    <t>azarae</t>
  </si>
  <si>
    <t>Syndactyla</t>
  </si>
  <si>
    <t>rufosuperciliata</t>
  </si>
  <si>
    <t>Tchagra</t>
  </si>
  <si>
    <t>senegalus</t>
  </si>
  <si>
    <t>Thamnophilus</t>
  </si>
  <si>
    <t>Calcarius</t>
  </si>
  <si>
    <t>lapponicus</t>
  </si>
  <si>
    <t>sticturus</t>
  </si>
  <si>
    <t>Tolmomyias</t>
  </si>
  <si>
    <t>sulphurescens</t>
  </si>
  <si>
    <t>Urolestes</t>
  </si>
  <si>
    <t>melanoleucus</t>
  </si>
  <si>
    <t>Vireo</t>
  </si>
  <si>
    <t>bellii</t>
  </si>
  <si>
    <t>flavoviridis</t>
  </si>
  <si>
    <t>latimeri</t>
  </si>
  <si>
    <t>Xenops</t>
  </si>
  <si>
    <t>rutilans</t>
  </si>
  <si>
    <t>Xolmis</t>
  </si>
  <si>
    <t>irupero</t>
  </si>
  <si>
    <t>Zimmerius</t>
  </si>
  <si>
    <t>bolivianus</t>
  </si>
  <si>
    <t>Cardinalis</t>
  </si>
  <si>
    <t>sinuatus</t>
  </si>
  <si>
    <t>Carduelis</t>
  </si>
  <si>
    <t>pinus</t>
  </si>
  <si>
    <t>Caryothraustes</t>
  </si>
  <si>
    <t>poliogaster</t>
  </si>
  <si>
    <t>Certhionyx</t>
  </si>
  <si>
    <t>Chaetops</t>
  </si>
  <si>
    <t>aurantius</t>
  </si>
  <si>
    <t>Chlamydera</t>
  </si>
  <si>
    <t>maculata</t>
  </si>
  <si>
    <t>Cinclodes</t>
  </si>
  <si>
    <t>Cinclosoma</t>
  </si>
  <si>
    <t>punctatum</t>
  </si>
  <si>
    <t>Climacteris</t>
  </si>
  <si>
    <t>erythrops</t>
  </si>
  <si>
    <t>Colluricincla</t>
  </si>
  <si>
    <t>harmonica</t>
  </si>
  <si>
    <t>Contopus</t>
  </si>
  <si>
    <t>virens</t>
  </si>
  <si>
    <t>Coracina</t>
  </si>
  <si>
    <t>caledonica</t>
  </si>
  <si>
    <t>holopolia</t>
  </si>
  <si>
    <t>papuensis</t>
  </si>
  <si>
    <t>Anthus</t>
  </si>
  <si>
    <t>spinoletta</t>
  </si>
  <si>
    <t>Cormobates</t>
  </si>
  <si>
    <t>leucophaea</t>
  </si>
  <si>
    <t>Cracticus</t>
  </si>
  <si>
    <t>Cranioleuca</t>
  </si>
  <si>
    <t>pyrrhophia</t>
  </si>
  <si>
    <t>Cymbirhynchus</t>
  </si>
  <si>
    <t>Daphoenositta</t>
  </si>
  <si>
    <t>chrysoptera</t>
  </si>
  <si>
    <t>Dendrocincla</t>
  </si>
  <si>
    <t>anabatina</t>
  </si>
  <si>
    <t>fuliginosa</t>
  </si>
  <si>
    <t>Dendroica</t>
  </si>
  <si>
    <t>Dryoscopus</t>
  </si>
  <si>
    <t>cubla</t>
  </si>
  <si>
    <t>Emberiza</t>
  </si>
  <si>
    <t>citrinella</t>
  </si>
  <si>
    <t>Empidonax</t>
  </si>
  <si>
    <t>hammondii</t>
  </si>
  <si>
    <t>traillii</t>
  </si>
  <si>
    <t>wrightii</t>
  </si>
  <si>
    <t>Entomyzon</t>
  </si>
  <si>
    <t>cyanotis</t>
  </si>
  <si>
    <t>Eopsaltria</t>
  </si>
  <si>
    <t>australis</t>
  </si>
  <si>
    <t>Aphanotriccus</t>
  </si>
  <si>
    <t>capitalis</t>
  </si>
  <si>
    <t>Eremophila</t>
  </si>
  <si>
    <t>alpestris</t>
  </si>
  <si>
    <t>Falcunculus</t>
  </si>
  <si>
    <t>frontatus</t>
  </si>
  <si>
    <t>Furnarius</t>
  </si>
  <si>
    <t>Gerygone</t>
  </si>
  <si>
    <t>flavolateralis</t>
  </si>
  <si>
    <t>Plectrophenax</t>
  </si>
  <si>
    <t>nivalis</t>
  </si>
  <si>
    <t>Psaltriparus</t>
  </si>
  <si>
    <t>Pyrrhula</t>
  </si>
  <si>
    <t>pyrrhula</t>
  </si>
  <si>
    <t>quiscula</t>
  </si>
  <si>
    <t>Riparia</t>
  </si>
  <si>
    <t>riparia</t>
  </si>
  <si>
    <t>sasin</t>
  </si>
  <si>
    <t>Setophaga</t>
  </si>
  <si>
    <t>ruticilla</t>
  </si>
  <si>
    <t>Sialia</t>
  </si>
  <si>
    <t>mexicana</t>
  </si>
  <si>
    <t>sialis</t>
  </si>
  <si>
    <t>Sitta</t>
  </si>
  <si>
    <t>Sturnella</t>
  </si>
  <si>
    <t>magna</t>
  </si>
  <si>
    <t>dactylatra</t>
  </si>
  <si>
    <t>Tyrannus</t>
  </si>
  <si>
    <t>forficatus</t>
  </si>
  <si>
    <t>melancholicus</t>
  </si>
  <si>
    <t>Vermivora</t>
  </si>
  <si>
    <t>ruficapilla</t>
  </si>
  <si>
    <t>Wilsonia</t>
  </si>
  <si>
    <t>Xanthocephalus</t>
  </si>
  <si>
    <t>xanthocephalus</t>
  </si>
  <si>
    <t>clangula</t>
  </si>
  <si>
    <t>regalis</t>
  </si>
  <si>
    <t>Calamospiza</t>
  </si>
  <si>
    <t>melanocorys</t>
  </si>
  <si>
    <t>hornemanni</t>
  </si>
  <si>
    <t>Carpodacus</t>
  </si>
  <si>
    <t>maccormicki</t>
  </si>
  <si>
    <t>Chamaea</t>
  </si>
  <si>
    <t>sordidulus</t>
  </si>
  <si>
    <t>Cyanocitta</t>
  </si>
  <si>
    <t>cristata</t>
  </si>
  <si>
    <t>Cyanocorax</t>
  </si>
  <si>
    <t>yncas</t>
  </si>
  <si>
    <t>columbianus</t>
  </si>
  <si>
    <t>magnolia</t>
  </si>
  <si>
    <t>tigrina</t>
  </si>
  <si>
    <t>townsendi</t>
  </si>
  <si>
    <t>Dolichonyx</t>
  </si>
  <si>
    <t>oryzivorus</t>
  </si>
  <si>
    <t>Dumetella</t>
  </si>
  <si>
    <t>glacialis</t>
  </si>
  <si>
    <t>Alle</t>
  </si>
  <si>
    <t>alle</t>
  </si>
  <si>
    <t>Icterus</t>
  </si>
  <si>
    <t>galbula</t>
  </si>
  <si>
    <t>Ammodramus</t>
  </si>
  <si>
    <t>leconteii</t>
  </si>
  <si>
    <t>heermanni</t>
  </si>
  <si>
    <t>Mimus</t>
  </si>
  <si>
    <t>polyglottos</t>
  </si>
  <si>
    <t>bonariensis</t>
  </si>
  <si>
    <t>Motacilla</t>
  </si>
  <si>
    <t>Myadestes</t>
  </si>
  <si>
    <t>Oporornis</t>
  </si>
  <si>
    <t>Oreoscoptes</t>
  </si>
  <si>
    <t>Pipilo</t>
  </si>
  <si>
    <t>maculatus</t>
  </si>
  <si>
    <t>flava</t>
  </si>
  <si>
    <t>Genus</t>
  </si>
  <si>
    <t>species</t>
  </si>
  <si>
    <t>Genus_species</t>
  </si>
  <si>
    <t>Patagioenas_fasciata</t>
  </si>
  <si>
    <t>Todiramphus_tutus</t>
  </si>
  <si>
    <t>Museum ID</t>
  </si>
  <si>
    <t>Collection</t>
  </si>
  <si>
    <t>UWBM</t>
  </si>
  <si>
    <t>PSM</t>
  </si>
  <si>
    <t>illegible1</t>
  </si>
  <si>
    <t>illegible2</t>
  </si>
  <si>
    <t>illegible</t>
  </si>
  <si>
    <t>illegible3</t>
  </si>
  <si>
    <t>illegible4</t>
  </si>
  <si>
    <t>illegible5</t>
  </si>
  <si>
    <t>illegible6</t>
  </si>
  <si>
    <t>Aptenodytes</t>
  </si>
  <si>
    <t>B009578</t>
  </si>
  <si>
    <t>pataonicus</t>
  </si>
  <si>
    <t>Eudyptes</t>
  </si>
  <si>
    <t>pachyrhynchus</t>
  </si>
  <si>
    <t>Megadyptes</t>
  </si>
  <si>
    <t>antipodes</t>
  </si>
  <si>
    <t>Pygoscelis</t>
  </si>
  <si>
    <t>adeliae</t>
  </si>
  <si>
    <t>antarcticus</t>
  </si>
  <si>
    <t>B010158</t>
  </si>
  <si>
    <t>B010156</t>
  </si>
  <si>
    <t>B010437</t>
  </si>
  <si>
    <t>mendiculus</t>
  </si>
  <si>
    <t>Beaty</t>
  </si>
  <si>
    <t>MVZ</t>
  </si>
  <si>
    <t>n</t>
  </si>
  <si>
    <t>Order</t>
  </si>
  <si>
    <t>Family</t>
  </si>
  <si>
    <t>CommonName</t>
  </si>
  <si>
    <t>geneticData</t>
  </si>
  <si>
    <t>Accipitriformes</t>
  </si>
  <si>
    <t>Accipitridae</t>
  </si>
  <si>
    <t>Accipiter_cirrocephalus</t>
  </si>
  <si>
    <t>Collared Sparrowhawk</t>
  </si>
  <si>
    <t>Accipiter_cooperii</t>
  </si>
  <si>
    <t>Cooper's Hawk</t>
  </si>
  <si>
    <t>Accipiter_gentilis</t>
  </si>
  <si>
    <t>Northern Goshawk</t>
  </si>
  <si>
    <t>Accipiter_gularis</t>
  </si>
  <si>
    <t>Japanese Sparrowhawk</t>
  </si>
  <si>
    <t>Accipiter_nisus</t>
  </si>
  <si>
    <t>Eurasian Sparrowhawk</t>
  </si>
  <si>
    <t>Accipiter_novaehollandiae</t>
  </si>
  <si>
    <t>Grey Goshawk</t>
  </si>
  <si>
    <t>Accipiter_striatus</t>
  </si>
  <si>
    <t>Sharp-Shinned Hawk</t>
  </si>
  <si>
    <t>Aquila_audax</t>
  </si>
  <si>
    <t>Wedge-Tailed Eagle</t>
  </si>
  <si>
    <t>Aquila_chrysaetos</t>
  </si>
  <si>
    <t>Golden Eagle</t>
  </si>
  <si>
    <t>Aviceda_leuphotes</t>
  </si>
  <si>
    <t>Black Baza</t>
  </si>
  <si>
    <t>Aviceda_subcristata</t>
  </si>
  <si>
    <t>Pacific Baza</t>
  </si>
  <si>
    <t>Buteo_albicaudatus</t>
  </si>
  <si>
    <t>White-Tailed Hawk</t>
  </si>
  <si>
    <t>Buteo_buteo</t>
  </si>
  <si>
    <t>Common Buzzard</t>
  </si>
  <si>
    <t>Buteo_jamaicensis</t>
  </si>
  <si>
    <t>Red-Tailed Hawk</t>
  </si>
  <si>
    <t>Buteo_lagopus</t>
  </si>
  <si>
    <t>Rough-Legged Hawk</t>
  </si>
  <si>
    <t>Buteo_lineatus</t>
  </si>
  <si>
    <t>Red-Shouldered Hawk</t>
  </si>
  <si>
    <t>Buteo_magnirostris</t>
  </si>
  <si>
    <t>Roadside Hawk</t>
  </si>
  <si>
    <t>Buteo_nitidus</t>
  </si>
  <si>
    <t>Grey-Lined Hawk</t>
  </si>
  <si>
    <t>Buteo_platypterus</t>
  </si>
  <si>
    <t>Broad-Winged Hawk</t>
  </si>
  <si>
    <t>Buteo_regalis</t>
  </si>
  <si>
    <t>Ferruginous Hawk</t>
  </si>
  <si>
    <t>Buteo_solitarius</t>
  </si>
  <si>
    <t>Hawaiian Hawk</t>
  </si>
  <si>
    <t>Buteo_swainsoni</t>
  </si>
  <si>
    <t>Swainson's Hawk</t>
  </si>
  <si>
    <t>Circus_cyaneus</t>
  </si>
  <si>
    <t>Northern Harrier</t>
  </si>
  <si>
    <t>Elanus_axillaris</t>
  </si>
  <si>
    <t>Black-Shouldered Kite</t>
  </si>
  <si>
    <t>Haliaeetus_leucocephalus</t>
  </si>
  <si>
    <t>Bald Eagle</t>
  </si>
  <si>
    <t>Haliastur_indus</t>
  </si>
  <si>
    <t>Brahminy Kite</t>
  </si>
  <si>
    <t>Ictinia_mississippiensis</t>
  </si>
  <si>
    <t>Mississippi Kite</t>
  </si>
  <si>
    <t>Parabuteo_unicinctus</t>
  </si>
  <si>
    <t>Harris's Hawk</t>
  </si>
  <si>
    <t>Pernis_ptilorhyncus</t>
  </si>
  <si>
    <t>Oriental Honey-Buzzard</t>
  </si>
  <si>
    <t>Cathartidae</t>
  </si>
  <si>
    <t>Cathartes_aura</t>
  </si>
  <si>
    <t>Turkey Vulture</t>
  </si>
  <si>
    <t>Coragyps_atratus</t>
  </si>
  <si>
    <t>Black Vulture</t>
  </si>
  <si>
    <t>Pandionidae</t>
  </si>
  <si>
    <t>Pandion_haliaetus</t>
  </si>
  <si>
    <t>Osprey</t>
  </si>
  <si>
    <t>Anseriformes</t>
  </si>
  <si>
    <t>Anatidae</t>
  </si>
  <si>
    <t>Aix_galericulata</t>
  </si>
  <si>
    <t>Mandarin Duck</t>
  </si>
  <si>
    <t>Aix_sponsa</t>
  </si>
  <si>
    <t>Wood Duck</t>
  </si>
  <si>
    <t>Alopochen_aegyptiaca</t>
  </si>
  <si>
    <t>Egyptian Goose</t>
  </si>
  <si>
    <t>Anas_acuta</t>
  </si>
  <si>
    <t>Northern Pintail</t>
  </si>
  <si>
    <t>Anas_americana</t>
  </si>
  <si>
    <t>American Wigeon</t>
  </si>
  <si>
    <t>Anas_clypeata</t>
  </si>
  <si>
    <t>Northern Shoveler</t>
  </si>
  <si>
    <t>Anas_crecca</t>
  </si>
  <si>
    <t>Common Teal</t>
  </si>
  <si>
    <t>Anas_cyanoptera</t>
  </si>
  <si>
    <t>Cinnamon Teal</t>
  </si>
  <si>
    <t>Anas_discors</t>
  </si>
  <si>
    <t>Blue-Winged Teal</t>
  </si>
  <si>
    <t>Anas_falcata</t>
  </si>
  <si>
    <t>Falcated Duck</t>
  </si>
  <si>
    <t>Anas_fulvigula</t>
  </si>
  <si>
    <t>Mottled Duck </t>
  </si>
  <si>
    <t>Anas_gibberifrons</t>
  </si>
  <si>
    <t>Sunda Teal</t>
  </si>
  <si>
    <t>Anas_penelope</t>
  </si>
  <si>
    <t>Eurasian Wigeon</t>
  </si>
  <si>
    <t>Anas_platyrhynchos</t>
  </si>
  <si>
    <t>Mallard</t>
  </si>
  <si>
    <t>Anas_poecilorhyncha</t>
  </si>
  <si>
    <t>Indian Spot-Billed Duck</t>
  </si>
  <si>
    <t>Anas_rubripes</t>
  </si>
  <si>
    <t>American Black Duck</t>
  </si>
  <si>
    <t>Anas_strepera</t>
  </si>
  <si>
    <t>Gadwall</t>
  </si>
  <si>
    <t>Anas_superciliosa</t>
  </si>
  <si>
    <t>Pacific Black Duck</t>
  </si>
  <si>
    <t>Anser_albifrons</t>
  </si>
  <si>
    <t>White-Fronted Goose</t>
  </si>
  <si>
    <t>Aythya_affinis</t>
  </si>
  <si>
    <t>Lesser Scaup</t>
  </si>
  <si>
    <t>Aythya_americana</t>
  </si>
  <si>
    <t>Redhead</t>
  </si>
  <si>
    <t>Aythya_collaris</t>
  </si>
  <si>
    <t>Ring-Necked Duck</t>
  </si>
  <si>
    <t>Aythya_fuligula</t>
  </si>
  <si>
    <t>Tufted Duck</t>
  </si>
  <si>
    <t>Aythya_marila</t>
  </si>
  <si>
    <t>Greater Scaup</t>
  </si>
  <si>
    <t>Aythya_novaeseelandiae</t>
  </si>
  <si>
    <t>New Zealand Scaup</t>
  </si>
  <si>
    <t>Aythya_valisineria</t>
  </si>
  <si>
    <t>Canvasback</t>
  </si>
  <si>
    <t>Branta_bernicla</t>
  </si>
  <si>
    <t>Brant </t>
  </si>
  <si>
    <t>Branta_canadensis</t>
  </si>
  <si>
    <t>Canada Goose</t>
  </si>
  <si>
    <t>Branta_sandvicensis</t>
  </si>
  <si>
    <t>Hawaiian Goose</t>
  </si>
  <si>
    <t>Bucephala_albeola</t>
  </si>
  <si>
    <t>Bufflehead</t>
  </si>
  <si>
    <t>Bucephala_clangula</t>
  </si>
  <si>
    <t>Common Goldeneye</t>
  </si>
  <si>
    <t>Bucephala_islandica</t>
  </si>
  <si>
    <t>Barrow's Goldeneye</t>
  </si>
  <si>
    <t>Cairina_moschata</t>
  </si>
  <si>
    <t>Muscovy Duck</t>
  </si>
  <si>
    <t>Callonetta_leucophrys</t>
  </si>
  <si>
    <t>Ringed Teal</t>
  </si>
  <si>
    <t>Chen_caerulescens</t>
  </si>
  <si>
    <t>Snow Goose</t>
  </si>
  <si>
    <t>Chen_canagica</t>
  </si>
  <si>
    <t>Emperor Goose</t>
  </si>
  <si>
    <t>Chen_rossii</t>
  </si>
  <si>
    <t>Ross' Goose</t>
  </si>
  <si>
    <t>Clangula_hyemalis</t>
  </si>
  <si>
    <t>Long-Tailed Duck</t>
  </si>
  <si>
    <t>Cygnus_atratus</t>
  </si>
  <si>
    <t>Black Swan</t>
  </si>
  <si>
    <t>Cygnus_buccinator</t>
  </si>
  <si>
    <t>Trumperter Swan</t>
  </si>
  <si>
    <t>Cygnus_columbianus</t>
  </si>
  <si>
    <t>Tundra Swan</t>
  </si>
  <si>
    <t>Cygnus_olor</t>
  </si>
  <si>
    <t>Mute Swan</t>
  </si>
  <si>
    <t>Dendrocygna_autumnalis</t>
  </si>
  <si>
    <t>Black-Bellied Whistling-Duck</t>
  </si>
  <si>
    <t>Dendrocygna_bicolor</t>
  </si>
  <si>
    <t>Fulvous Whistling-Duck</t>
  </si>
  <si>
    <t>Histrionicus_histrionicus</t>
  </si>
  <si>
    <t>Harlequin Duck</t>
  </si>
  <si>
    <t>Lophodytes_cucullatus</t>
  </si>
  <si>
    <t>Hooded Merganser</t>
  </si>
  <si>
    <t>Lophonetta_specularioides</t>
  </si>
  <si>
    <t>Crested Duck</t>
  </si>
  <si>
    <t>Melanitta_fusca</t>
  </si>
  <si>
    <t>Velvet Scoter</t>
  </si>
  <si>
    <t>Melanitta_nigra</t>
  </si>
  <si>
    <t>European Common Scoter</t>
  </si>
  <si>
    <t>Melanitta_perspicillata</t>
  </si>
  <si>
    <t>Surf Scoter</t>
  </si>
  <si>
    <t>Merganetta_armata</t>
  </si>
  <si>
    <t>Torrent Duck</t>
  </si>
  <si>
    <t>Mergus_merganser</t>
  </si>
  <si>
    <t>Common Merganser</t>
  </si>
  <si>
    <t>Mergus_serrator</t>
  </si>
  <si>
    <t>Red-Breasted Merganser</t>
  </si>
  <si>
    <t>Netta_rufina</t>
  </si>
  <si>
    <t>Red-Crested Pochard</t>
  </si>
  <si>
    <t>Oxyura_jamaicensis</t>
  </si>
  <si>
    <t>Ruddy Duck</t>
  </si>
  <si>
    <t>Polysticta_stelleri</t>
  </si>
  <si>
    <t>Steller's Eider</t>
  </si>
  <si>
    <t>Somateria_fischeri</t>
  </si>
  <si>
    <t>Spectacled Eider</t>
  </si>
  <si>
    <t>Somateria_mollissima</t>
  </si>
  <si>
    <t>Common Eider</t>
  </si>
  <si>
    <t>Somateria_spectabilis</t>
  </si>
  <si>
    <t>King Eider</t>
  </si>
  <si>
    <t>Stictonetta_naevosa</t>
  </si>
  <si>
    <t>Freckled Duck</t>
  </si>
  <si>
    <t>Tadorna_ferruginea</t>
  </si>
  <si>
    <t>Ruddy Shelduck</t>
  </si>
  <si>
    <t>Tadorna_tadorna</t>
  </si>
  <si>
    <t>Common Shelduck</t>
  </si>
  <si>
    <t>Apodiformes</t>
  </si>
  <si>
    <t>Apodidae</t>
  </si>
  <si>
    <t>Aeronautes_saxatalis</t>
  </si>
  <si>
    <t>White-Throated Swift</t>
  </si>
  <si>
    <t>Apus_affinis</t>
  </si>
  <si>
    <t>Little Swift</t>
  </si>
  <si>
    <t>Apus_apus</t>
  </si>
  <si>
    <t>Common Swift</t>
  </si>
  <si>
    <t>Apus_barbatus</t>
  </si>
  <si>
    <t>African Black Swift</t>
  </si>
  <si>
    <t>Apus_pacificus</t>
  </si>
  <si>
    <t>Pacific Swift</t>
  </si>
  <si>
    <t>Chaetura_pelagica</t>
  </si>
  <si>
    <t>Chimney Swift</t>
  </si>
  <si>
    <t>Chaetura_vauxi</t>
  </si>
  <si>
    <t>Vaux's Swift</t>
  </si>
  <si>
    <t>Collocalia_esculenta</t>
  </si>
  <si>
    <t>Glossy Swiftlet</t>
  </si>
  <si>
    <t>Collocalia_fuciphaga</t>
  </si>
  <si>
    <t>Edible-Nest Swiftlet</t>
  </si>
  <si>
    <t>Collocalia_spodiopygia</t>
  </si>
  <si>
    <t>White-Rumped Swiftlet</t>
  </si>
  <si>
    <t>Collocalia_vanikorensis</t>
  </si>
  <si>
    <t>Uniform Swiftlet</t>
  </si>
  <si>
    <t>Hirundapus_caudacutus</t>
  </si>
  <si>
    <t>White-Throated Needletail</t>
  </si>
  <si>
    <t>Tachymarptis_melba</t>
  </si>
  <si>
    <t>Alpine Swift</t>
  </si>
  <si>
    <t>Hemiprocnidae</t>
  </si>
  <si>
    <t>Hemiprocne_mystacea</t>
  </si>
  <si>
    <t>Moustached Treeswift</t>
  </si>
  <si>
    <t>Trochilidae</t>
  </si>
  <si>
    <t>Amazilia_chionogaster</t>
  </si>
  <si>
    <t>White-Bellied Hummingbird</t>
  </si>
  <si>
    <t>Amazilia_rutila</t>
  </si>
  <si>
    <t>Cinnamon Hummingbird</t>
  </si>
  <si>
    <t>Calypte_anna</t>
  </si>
  <si>
    <t>Anna's Hummingbird</t>
  </si>
  <si>
    <t>Campylopterus_hemileucurus</t>
  </si>
  <si>
    <t>Violet Sabrewing</t>
  </si>
  <si>
    <t>Chlorostilbon_lucidus</t>
  </si>
  <si>
    <t>Glittering-Bellied Emerald</t>
  </si>
  <si>
    <t>Cynanthus_latirostris</t>
  </si>
  <si>
    <t>Broad-Billed Hummingbird</t>
  </si>
  <si>
    <t>Eriocnemis_glaucopoides</t>
  </si>
  <si>
    <t>Blue-Capped Puffleg</t>
  </si>
  <si>
    <t>Eugenes_fulgens</t>
  </si>
  <si>
    <t>Rivoli's Hummingbird</t>
  </si>
  <si>
    <t>Eupherusa_eximia</t>
  </si>
  <si>
    <t>Stripe-Tailed Hummingbird</t>
  </si>
  <si>
    <t>Eutoxeres_aquila</t>
  </si>
  <si>
    <t>White-Tipped Sicklebill</t>
  </si>
  <si>
    <t>Heliothryx_barroti</t>
  </si>
  <si>
    <t>Purple-Crowned Fairy</t>
  </si>
  <si>
    <t>Hylocharis_eliciae</t>
  </si>
  <si>
    <t>Blue-Throated Sapphire</t>
  </si>
  <si>
    <t>Phaethornis_guy</t>
  </si>
  <si>
    <t>Green Hermit</t>
  </si>
  <si>
    <t>Phaethornis_longirostris</t>
  </si>
  <si>
    <t>Long-Billed Hermit</t>
  </si>
  <si>
    <t>Selasphorus_platycercus</t>
  </si>
  <si>
    <t>Broad-Tailed Hummingbird</t>
  </si>
  <si>
    <t>Selasphorus_rufus</t>
  </si>
  <si>
    <t>Rufous Hummingbird</t>
  </si>
  <si>
    <t>Selasphorus_sasin</t>
  </si>
  <si>
    <t>Allen's Hummingbird</t>
  </si>
  <si>
    <t>Thalurania_colombica</t>
  </si>
  <si>
    <t>Crowned Woodnymph</t>
  </si>
  <si>
    <t>Bucerotiformes</t>
  </si>
  <si>
    <t>Bucerotidae</t>
  </si>
  <si>
    <t>Aceros_corrugatus</t>
  </si>
  <si>
    <t>Wrinkled Hornbill</t>
  </si>
  <si>
    <t>Aceros_plicatus</t>
  </si>
  <si>
    <t>Blyth's Hornbill</t>
  </si>
  <si>
    <t>Upupidae</t>
  </si>
  <si>
    <t>Upupa_epops</t>
  </si>
  <si>
    <t>Eurasian Hoopoe</t>
  </si>
  <si>
    <t>Caprimulgiformes</t>
  </si>
  <si>
    <t>Aegothelidae</t>
  </si>
  <si>
    <t>Aegotheles_cristatus</t>
  </si>
  <si>
    <t>Australian Owlet-Nightjar</t>
  </si>
  <si>
    <t>Caprimulgidae</t>
  </si>
  <si>
    <t>Caprimulgus_affinis</t>
  </si>
  <si>
    <t>Savanna Nightjar</t>
  </si>
  <si>
    <t>Caprimulgus_carolinensis</t>
  </si>
  <si>
    <t>Chuck-Will's-Widow</t>
  </si>
  <si>
    <t>Caprimulgus_europaeus</t>
  </si>
  <si>
    <t>Eurasian Nightjar</t>
  </si>
  <si>
    <t>Caprimulgus_indicus</t>
  </si>
  <si>
    <t>Indian Jungle Nightjar</t>
  </si>
  <si>
    <t>Caprimulgus_macrurus</t>
  </si>
  <si>
    <t>Large-Tailed Nightjar</t>
  </si>
  <si>
    <t>Caprimulgus_ridgwayi</t>
  </si>
  <si>
    <t>Buff-Collared Nightjar</t>
  </si>
  <si>
    <t>Caprimulgus_rufus</t>
  </si>
  <si>
    <t>Rufous Nightjar</t>
  </si>
  <si>
    <t>Chordeiles_acutipennis</t>
  </si>
  <si>
    <t>Lesser Nighthawk</t>
  </si>
  <si>
    <t>Chordeiles_minor</t>
  </si>
  <si>
    <t>Common Nighthawk</t>
  </si>
  <si>
    <t>Eurostopodus_mystacalis</t>
  </si>
  <si>
    <t>White-Throated Nightjar</t>
  </si>
  <si>
    <t>Nyctidromus_albicollis</t>
  </si>
  <si>
    <t>Pauraque</t>
  </si>
  <si>
    <t>Phalaenoptilus_nuttallii</t>
  </si>
  <si>
    <t>Common Poorwill</t>
  </si>
  <si>
    <t>Podargidae</t>
  </si>
  <si>
    <t>Podargus_strigoides</t>
  </si>
  <si>
    <t>Tawny Frogmouth</t>
  </si>
  <si>
    <t>Charadriiformes</t>
  </si>
  <si>
    <t>Alcidae</t>
  </si>
  <si>
    <t>Aethia_psittacula</t>
  </si>
  <si>
    <t>Parakeet Auklet</t>
  </si>
  <si>
    <t>Aethia_pusilla</t>
  </si>
  <si>
    <t>Least Auklet</t>
  </si>
  <si>
    <t>Aethia_pygmaea</t>
  </si>
  <si>
    <t>Whiskered Auklet</t>
  </si>
  <si>
    <t>Alca_torda</t>
  </si>
  <si>
    <t>Razorbill</t>
  </si>
  <si>
    <t>Alle_alle</t>
  </si>
  <si>
    <t>Little Auk</t>
  </si>
  <si>
    <t>Brachyramphus_brevirostris</t>
  </si>
  <si>
    <t>Kittlitz's Murrelet</t>
  </si>
  <si>
    <t>Brachyramphus_marmoratus</t>
  </si>
  <si>
    <t>Marbled Murrelet</t>
  </si>
  <si>
    <t>Cepphus_carbo</t>
  </si>
  <si>
    <t>Spectacled Guillemot</t>
  </si>
  <si>
    <t>Cepphus_columba</t>
  </si>
  <si>
    <t>Pigeon Guillemot</t>
  </si>
  <si>
    <t>Cepphus_grylle</t>
  </si>
  <si>
    <t>Black Guillemot</t>
  </si>
  <si>
    <t>Cerorhinca_monocerata</t>
  </si>
  <si>
    <t>Rhinoceros Auklet</t>
  </si>
  <si>
    <t>Fratercula_arctica</t>
  </si>
  <si>
    <t>Atlantic Puffin</t>
  </si>
  <si>
    <t>Fratercula_cirrhata</t>
  </si>
  <si>
    <t>Tufted Puffin</t>
  </si>
  <si>
    <t>Fratercula_corniculata</t>
  </si>
  <si>
    <t>Horned Puffin</t>
  </si>
  <si>
    <t>Ptychoramphus_aleuticus</t>
  </si>
  <si>
    <t>Cassin's Auklet</t>
  </si>
  <si>
    <t>Synthliboramphus_antiquus</t>
  </si>
  <si>
    <t>Ancient Murrelet</t>
  </si>
  <si>
    <t>Synthliboramphus_hypoleucus</t>
  </si>
  <si>
    <t>Xantus's Murrelet</t>
  </si>
  <si>
    <t>Synthliboramphus_wumizusume</t>
  </si>
  <si>
    <t>Japanese Murrelet</t>
  </si>
  <si>
    <t>Uria_aalge</t>
  </si>
  <si>
    <t>Common Murre</t>
  </si>
  <si>
    <t>Uria_lomvia</t>
  </si>
  <si>
    <t>Thick-Billed Guillemot</t>
  </si>
  <si>
    <t>Burhinidae</t>
  </si>
  <si>
    <t>Burhinus_bistriatus</t>
  </si>
  <si>
    <t>Double-Striped Thick-Knee</t>
  </si>
  <si>
    <t>Burhinus_capensis</t>
  </si>
  <si>
    <t>Spotted Thick-Knee</t>
  </si>
  <si>
    <t>Burhinus_oedicnemus</t>
  </si>
  <si>
    <t>Eurasian Thick-Knee</t>
  </si>
  <si>
    <t>Charadriidae</t>
  </si>
  <si>
    <t>Charadrius_alexandrinus</t>
  </si>
  <si>
    <t>Kentish Plover</t>
  </si>
  <si>
    <t>Charadrius_dubius</t>
  </si>
  <si>
    <t>Little Ringed Plover</t>
  </si>
  <si>
    <t>Charadrius_hiaticula</t>
  </si>
  <si>
    <t>Common Ringed Plover</t>
  </si>
  <si>
    <t>Charadrius_leschenaultii</t>
  </si>
  <si>
    <t>Greater Sand Plover</t>
  </si>
  <si>
    <t>Charadrius_mongolus</t>
  </si>
  <si>
    <t>Lesser Sand Plover</t>
  </si>
  <si>
    <t>Charadrius_ruficapillus</t>
  </si>
  <si>
    <t>Red-Capped Plover</t>
  </si>
  <si>
    <t>Charadrius_semipalmatus</t>
  </si>
  <si>
    <t>Semipalmated Plover</t>
  </si>
  <si>
    <t>Charadrius_tricollaris</t>
  </si>
  <si>
    <t>Three-Banded Plover</t>
  </si>
  <si>
    <t>Charadrius_vociferus</t>
  </si>
  <si>
    <t>Killdeer</t>
  </si>
  <si>
    <t>Charadrius_wilsonia</t>
  </si>
  <si>
    <t>Wilson's Plover</t>
  </si>
  <si>
    <t>Eudromias_morinellus</t>
  </si>
  <si>
    <t>Eurasian Dotterel</t>
  </si>
  <si>
    <t>Pluvialis_apricaria</t>
  </si>
  <si>
    <t>European Golden Plover</t>
  </si>
  <si>
    <t>Pluvialis_dominica</t>
  </si>
  <si>
    <t>American Golden-Plover</t>
  </si>
  <si>
    <t>Pluvialis_fulva</t>
  </si>
  <si>
    <t>Pacific Golden Plover</t>
  </si>
  <si>
    <t>Pluvialis_squatarola</t>
  </si>
  <si>
    <t>Grey Plover</t>
  </si>
  <si>
    <t>Vanellus_chilensis</t>
  </si>
  <si>
    <t>Southern Lapwing</t>
  </si>
  <si>
    <t>Vanellus_indicus</t>
  </si>
  <si>
    <t>Red-Wattled Lapwing</t>
  </si>
  <si>
    <t>Vanellus_tricolor</t>
  </si>
  <si>
    <t>Banded Lapwing</t>
  </si>
  <si>
    <t>Vanellus_vanellus</t>
  </si>
  <si>
    <t>Northern Lapwing</t>
  </si>
  <si>
    <t>Chionidae</t>
  </si>
  <si>
    <t>Chionis_albus</t>
  </si>
  <si>
    <t>Snowy Sheathbill</t>
  </si>
  <si>
    <t>Glareolidae</t>
  </si>
  <si>
    <t>Glareola_nordmanni</t>
  </si>
  <si>
    <t>Black-Winged Pratincole</t>
  </si>
  <si>
    <t>Glareola_pratincola</t>
  </si>
  <si>
    <t>Collared Pratincole</t>
  </si>
  <si>
    <t>Haematopodidae</t>
  </si>
  <si>
    <t>Haematopus_bachmani</t>
  </si>
  <si>
    <t>Black Oystercatcher</t>
  </si>
  <si>
    <t>Haematopus_ostralegus</t>
  </si>
  <si>
    <t>Eurasian Oystercatcher</t>
  </si>
  <si>
    <t>Haematopus_palliatus</t>
  </si>
  <si>
    <t>American Oystercatcher</t>
  </si>
  <si>
    <t>Jacanidae</t>
  </si>
  <si>
    <t>Jacana_jacana</t>
  </si>
  <si>
    <t>Wattled Jacana</t>
  </si>
  <si>
    <t>Jacana_spinosa</t>
  </si>
  <si>
    <t>Northern Jacana</t>
  </si>
  <si>
    <t>Laridae</t>
  </si>
  <si>
    <t>Anous_minutus</t>
  </si>
  <si>
    <t>Black Noddy</t>
  </si>
  <si>
    <t>Anous_stolidus</t>
  </si>
  <si>
    <t>Brown Noddy</t>
  </si>
  <si>
    <t>Chlidonias_hybrida</t>
  </si>
  <si>
    <t>Whiskered Tern</t>
  </si>
  <si>
    <t>Chlidonias_leucopterus</t>
  </si>
  <si>
    <t>White-Winged Tern</t>
  </si>
  <si>
    <t>Chlidonias_niger</t>
  </si>
  <si>
    <t>Black Tern</t>
  </si>
  <si>
    <t>Gygis_alba</t>
  </si>
  <si>
    <t>Common White-Tern</t>
  </si>
  <si>
    <t>Larus_argentatus</t>
  </si>
  <si>
    <t>European Herring Gull</t>
  </si>
  <si>
    <t>Larus_atricilla</t>
  </si>
  <si>
    <t>Laughing Gull</t>
  </si>
  <si>
    <t>Larus_californicus</t>
  </si>
  <si>
    <t>California Gull</t>
  </si>
  <si>
    <t>Larus_canus</t>
  </si>
  <si>
    <t>Common Gull</t>
  </si>
  <si>
    <t>Larus_crassirostris</t>
  </si>
  <si>
    <t>Black-Tailed Gull</t>
  </si>
  <si>
    <t>Larus_delawarensis</t>
  </si>
  <si>
    <t>Ring-Billed Gull</t>
  </si>
  <si>
    <t>Larus_glaucescens</t>
  </si>
  <si>
    <t>Glaucous-Winged Gull</t>
  </si>
  <si>
    <t>Larus_heermanni</t>
  </si>
  <si>
    <t>Heermann's Gull</t>
  </si>
  <si>
    <t>Larus_hyperboreus</t>
  </si>
  <si>
    <t>Glaucous Gull</t>
  </si>
  <si>
    <t>Larus_marinus</t>
  </si>
  <si>
    <t>Great Black-Backed Gull</t>
  </si>
  <si>
    <t>Larus_melanocephalus</t>
  </si>
  <si>
    <t>Mediterranean Gull</t>
  </si>
  <si>
    <t>Larus_occidentalis</t>
  </si>
  <si>
    <t>Western Gull</t>
  </si>
  <si>
    <t>Larus_philadelphia</t>
  </si>
  <si>
    <t>Bonaparte's Gull</t>
  </si>
  <si>
    <t>Larus_pipixcan</t>
  </si>
  <si>
    <t>Franklin's Gull</t>
  </si>
  <si>
    <t>Larus_ridibundus</t>
  </si>
  <si>
    <t>Black-Headed Gull</t>
  </si>
  <si>
    <t>Larus_schistisagus</t>
  </si>
  <si>
    <t>Slaty-Backed Gull</t>
  </si>
  <si>
    <t>Larus_thayeri</t>
  </si>
  <si>
    <t>Thayer's Gull</t>
  </si>
  <si>
    <t>Rhodostethia_rosea</t>
  </si>
  <si>
    <t>Ross's Gull</t>
  </si>
  <si>
    <t>Rissa_brevirostris</t>
  </si>
  <si>
    <t>Red-Legged Kittiwake</t>
  </si>
  <si>
    <t>Rissa_tridactyla</t>
  </si>
  <si>
    <t>Black-Legged Kittiwake</t>
  </si>
  <si>
    <t>Rynchops_niger</t>
  </si>
  <si>
    <t>Black Skimmer</t>
  </si>
  <si>
    <t>Sterna_albifrons</t>
  </si>
  <si>
    <t>Little Tern</t>
  </si>
  <si>
    <t>Sterna_aleutica</t>
  </si>
  <si>
    <t>Aleutian Tern</t>
  </si>
  <si>
    <t>Sterna_antillarum</t>
  </si>
  <si>
    <t>Least Tern</t>
  </si>
  <si>
    <t>Sterna_caspia</t>
  </si>
  <si>
    <t>Caspian Tern</t>
  </si>
  <si>
    <t>Sterna_dougallii</t>
  </si>
  <si>
    <t>Roseate Tern</t>
  </si>
  <si>
    <t>Sterna_forsteri</t>
  </si>
  <si>
    <t>Forster's Tern</t>
  </si>
  <si>
    <t>Sterna_fuscata</t>
  </si>
  <si>
    <t>Sooty Tern</t>
  </si>
  <si>
    <t>Sterna_hirundo</t>
  </si>
  <si>
    <t>Common Tern</t>
  </si>
  <si>
    <t>Sterna_lunata</t>
  </si>
  <si>
    <t>Grey-Backed Tern</t>
  </si>
  <si>
    <t>Sterna_maxima</t>
  </si>
  <si>
    <t>Royal Tern</t>
  </si>
  <si>
    <t>Sterna_nilotica</t>
  </si>
  <si>
    <t>Gull-Billed Tern</t>
  </si>
  <si>
    <t>Sterna_paradisaea</t>
  </si>
  <si>
    <t>Arctic Tern</t>
  </si>
  <si>
    <t>Sterna_sandvicensis</t>
  </si>
  <si>
    <t>Sandwich Tern</t>
  </si>
  <si>
    <t>Xema_sabini</t>
  </si>
  <si>
    <t>Sabine's Gull</t>
  </si>
  <si>
    <t>Recurvirostridae</t>
  </si>
  <si>
    <t>Himantopus_himantopus</t>
  </si>
  <si>
    <t>Black-Winged Stilt</t>
  </si>
  <si>
    <t>Himantopus_mexicanus</t>
  </si>
  <si>
    <t>Black-Necked Stilt</t>
  </si>
  <si>
    <t>Recurvirostra_americana</t>
  </si>
  <si>
    <t>American Avocet</t>
  </si>
  <si>
    <t>Scolopacidae</t>
  </si>
  <si>
    <t>Actitis_hypoleucos</t>
  </si>
  <si>
    <t>Common Sandpiper</t>
  </si>
  <si>
    <t>Actitis_macularius</t>
  </si>
  <si>
    <t>Spotted Sandpiper</t>
  </si>
  <si>
    <t>Aphriza_virgata</t>
  </si>
  <si>
    <t>Surfbird</t>
  </si>
  <si>
    <t>Arenaria_interpres</t>
  </si>
  <si>
    <t>Ruddy Turnstone</t>
  </si>
  <si>
    <t>Arenaria_melanocephala</t>
  </si>
  <si>
    <t>Black Turnstone</t>
  </si>
  <si>
    <t>Bartramia_longicauda</t>
  </si>
  <si>
    <t>Upland Sandpiper</t>
  </si>
  <si>
    <t>Calidris_acuminata</t>
  </si>
  <si>
    <t>Sharp-Tailed Sandpiper</t>
  </si>
  <si>
    <t>Calidris_alba</t>
  </si>
  <si>
    <t>Sanderling</t>
  </si>
  <si>
    <t>Calidris_alpina</t>
  </si>
  <si>
    <t>Dunlin</t>
  </si>
  <si>
    <t>Calidris_bairdii</t>
  </si>
  <si>
    <t>Baird's Sandpiper</t>
  </si>
  <si>
    <t>Calidris_canutus</t>
  </si>
  <si>
    <t>Red Knot</t>
  </si>
  <si>
    <t>Calidris_fuscicollis</t>
  </si>
  <si>
    <t>White-Rumped Sandpiper</t>
  </si>
  <si>
    <t>Calidris_himantopus</t>
  </si>
  <si>
    <t>Stilt Sandpiper</t>
  </si>
  <si>
    <t>Calidris_mauri</t>
  </si>
  <si>
    <t>Western Sandpiper</t>
  </si>
  <si>
    <t>Calidris_melanotos</t>
  </si>
  <si>
    <t>Pectoral Sandpiper</t>
  </si>
  <si>
    <t>Calidris_minuta</t>
  </si>
  <si>
    <t>Little Stint</t>
  </si>
  <si>
    <t>Calidris_minutilla</t>
  </si>
  <si>
    <t>Least Sandpiper</t>
  </si>
  <si>
    <t>Calidris_ptilocnemis</t>
  </si>
  <si>
    <t>Rock Sandpiper</t>
  </si>
  <si>
    <t>Calidris_pusilla</t>
  </si>
  <si>
    <t>Semipalmated Sandpiper</t>
  </si>
  <si>
    <t>Calidris_ruficollis</t>
  </si>
  <si>
    <t>Rufous-Necked Stint</t>
  </si>
  <si>
    <t>Calidris_subminuta</t>
  </si>
  <si>
    <t>Long-Toed Stint</t>
  </si>
  <si>
    <t>Calidris_temminckii</t>
  </si>
  <si>
    <t>Temminck's Stint</t>
  </si>
  <si>
    <t>Calidris_tenuirostris</t>
  </si>
  <si>
    <t>Great Knot</t>
  </si>
  <si>
    <t>Catoptrophorus_semipalmatus</t>
  </si>
  <si>
    <t>Willet</t>
  </si>
  <si>
    <t>Eurynorhynchus_pygmeus</t>
  </si>
  <si>
    <t>Spoon-Billed Sandpiper</t>
  </si>
  <si>
    <t>Gallinago_gallinago</t>
  </si>
  <si>
    <t>Common Snipe</t>
  </si>
  <si>
    <t>Gallinago_hardwickii</t>
  </si>
  <si>
    <t>Latham's Snipe</t>
  </si>
  <si>
    <t>Gallinago_media</t>
  </si>
  <si>
    <t>Great Snipe</t>
  </si>
  <si>
    <t>Gallinago_megala</t>
  </si>
  <si>
    <t>Swinhoe's Snipe</t>
  </si>
  <si>
    <t>Gallinago_nigripennis</t>
  </si>
  <si>
    <t>African Snipe</t>
  </si>
  <si>
    <t>Gallinago_stenura</t>
  </si>
  <si>
    <t>Pintail Snipe</t>
  </si>
  <si>
    <t>Heteroscelus_brevipes</t>
  </si>
  <si>
    <t>Grey-Tailed Tattler</t>
  </si>
  <si>
    <t>Heteroscelus_incanus</t>
  </si>
  <si>
    <t>Wandering Tattler</t>
  </si>
  <si>
    <t>Limnodromus_griseus</t>
  </si>
  <si>
    <t>Shortbilled Dowitcher</t>
  </si>
  <si>
    <t>Limnodromus_scolopaceus</t>
  </si>
  <si>
    <t>Long-Billed Dowitcher</t>
  </si>
  <si>
    <t>Limosa_fedoa</t>
  </si>
  <si>
    <t>Marbled Godwit</t>
  </si>
  <si>
    <t>Limosa_lapponica</t>
  </si>
  <si>
    <t>Bar-Tailed Godwit</t>
  </si>
  <si>
    <t>Limosa_limosa</t>
  </si>
  <si>
    <t>Black-Tailed Godwit</t>
  </si>
  <si>
    <t>Lymnocryptes_minimus</t>
  </si>
  <si>
    <t>Jack Snipe</t>
  </si>
  <si>
    <t>Numenius_americanus</t>
  </si>
  <si>
    <t>Long-Billed Curlew</t>
  </si>
  <si>
    <t>Numenius_arquata</t>
  </si>
  <si>
    <t>Eurasian Curlew</t>
  </si>
  <si>
    <t>Numenius_madagascariensis</t>
  </si>
  <si>
    <t>Far Eastern Curlew</t>
  </si>
  <si>
    <t>Numenius_phaeopus</t>
  </si>
  <si>
    <t>Eurasian Whimbrel</t>
  </si>
  <si>
    <t>Numenius_tahitiensis</t>
  </si>
  <si>
    <t>Bristle-Thighed Curlew</t>
  </si>
  <si>
    <t>Phalaropus_fulicarius</t>
  </si>
  <si>
    <t>Red Phalarope</t>
  </si>
  <si>
    <t>Phalaropus_lobatus</t>
  </si>
  <si>
    <t>Red-Necked Phalarope</t>
  </si>
  <si>
    <t>Philomachus_pugnax</t>
  </si>
  <si>
    <t>Ruff</t>
  </si>
  <si>
    <t>Scolopax_minor</t>
  </si>
  <si>
    <t>American Woodcock</t>
  </si>
  <si>
    <t>Steganopus_tricolor</t>
  </si>
  <si>
    <t>Wilson's Phalarope</t>
  </si>
  <si>
    <t>Tringa_flavipes</t>
  </si>
  <si>
    <t>Lesser Yellowlegs</t>
  </si>
  <si>
    <t>Tringa_glareola</t>
  </si>
  <si>
    <t>Wood Sandpiper</t>
  </si>
  <si>
    <t>Tringa_melanoleuca</t>
  </si>
  <si>
    <t>Greater Yellowlegs</t>
  </si>
  <si>
    <t>Tringa_nebularia</t>
  </si>
  <si>
    <t>Common Greenshank</t>
  </si>
  <si>
    <t>Tringa_ochropus</t>
  </si>
  <si>
    <t>Green Sandpiper</t>
  </si>
  <si>
    <t>Tringa_solitaria</t>
  </si>
  <si>
    <t>Solitary Sandpiper</t>
  </si>
  <si>
    <t>Tringa_stagnatilis</t>
  </si>
  <si>
    <t>Marsh Sandpiper</t>
  </si>
  <si>
    <t>Tringa_totanus</t>
  </si>
  <si>
    <t>Common Redshank</t>
  </si>
  <si>
    <t>Tryngites_subruficollis</t>
  </si>
  <si>
    <t>Buff-Breasted Sandpiper</t>
  </si>
  <si>
    <t>Xenus_cinereus</t>
  </si>
  <si>
    <t>Terek Sandpiper</t>
  </si>
  <si>
    <t>Stercorariidae</t>
  </si>
  <si>
    <t>Catharacta_maccormicki</t>
  </si>
  <si>
    <t>South Polar Skua</t>
  </si>
  <si>
    <t>Catharacta_skua</t>
  </si>
  <si>
    <t>Great Skua</t>
  </si>
  <si>
    <t>Stercorarius_longicaudus</t>
  </si>
  <si>
    <t>Long-Tailed Jaeger</t>
  </si>
  <si>
    <t>Stercorarius_parasiticus</t>
  </si>
  <si>
    <t>Parasitic Jaeger</t>
  </si>
  <si>
    <t>Stercorarius_pomarinus</t>
  </si>
  <si>
    <t>Pomarine Jaeger</t>
  </si>
  <si>
    <t>Thinocoridae</t>
  </si>
  <si>
    <t>Thinocorus_orbignyianus</t>
  </si>
  <si>
    <t>Grey-Breasted Seedsnipe</t>
  </si>
  <si>
    <t>Turnicidae</t>
  </si>
  <si>
    <t>Turnix_sylvaticus</t>
  </si>
  <si>
    <t>Andalusian Buttonquail</t>
  </si>
  <si>
    <t>Turnix_varius</t>
  </si>
  <si>
    <t>Painted Buttonquail</t>
  </si>
  <si>
    <t>Ciconiiformes</t>
  </si>
  <si>
    <t>Ciconiidae</t>
  </si>
  <si>
    <t>Mycteria_leucocephala</t>
  </si>
  <si>
    <t>Painted Stork</t>
  </si>
  <si>
    <t>Columbiformes</t>
  </si>
  <si>
    <t>Columbidae</t>
  </si>
  <si>
    <t>Aplopelia_larvata</t>
  </si>
  <si>
    <t>Eastern Lemon Dove</t>
  </si>
  <si>
    <t>Caloenas_nicobarica</t>
  </si>
  <si>
    <t>Nicobar Pigeon</t>
  </si>
  <si>
    <t>Chalcophaps_indica</t>
  </si>
  <si>
    <t>Common Emerald Dove</t>
  </si>
  <si>
    <t>Chalcophaps_stephani</t>
  </si>
  <si>
    <t>Stephan's Dove</t>
  </si>
  <si>
    <t>Columba_leucomela</t>
  </si>
  <si>
    <t>White-Headed Pigeon</t>
  </si>
  <si>
    <t>Columba_livia</t>
  </si>
  <si>
    <t>Rock Pigeon</t>
  </si>
  <si>
    <t>Columba_palumbus</t>
  </si>
  <si>
    <t>Common Wood Pigeon</t>
  </si>
  <si>
    <t>Columba_rupestris</t>
  </si>
  <si>
    <t>Hill Pigeon</t>
  </si>
  <si>
    <t>Columbina_inca</t>
  </si>
  <si>
    <t>Inca Dove</t>
  </si>
  <si>
    <t>Columbina_passerina</t>
  </si>
  <si>
    <t>Common Ground-Dove</t>
  </si>
  <si>
    <t>Columbina_picui</t>
  </si>
  <si>
    <t>Picui Ground-Dove</t>
  </si>
  <si>
    <t>Columbina_talpacoti</t>
  </si>
  <si>
    <t>Ruddy Ground Dove</t>
  </si>
  <si>
    <t>Ducula_pacifica</t>
  </si>
  <si>
    <t>Pacific Imperial-Pigeon</t>
  </si>
  <si>
    <t>Ducula_rubricera</t>
  </si>
  <si>
    <t>Red-Knobbed Imperial-Pigeon</t>
  </si>
  <si>
    <t>Geopelia_humeralis</t>
  </si>
  <si>
    <t>Bar-Shouldered Dove</t>
  </si>
  <si>
    <t>Geophaps_plumifera</t>
  </si>
  <si>
    <t>Spinifex Pigeon</t>
  </si>
  <si>
    <t>Geotrygon_costaricensis</t>
  </si>
  <si>
    <t>Buff-Fronted Quail-Dove</t>
  </si>
  <si>
    <t>Geotrygon_montana</t>
  </si>
  <si>
    <t>Ruddy Quail-Dove</t>
  </si>
  <si>
    <t>Geotrygon_violacea</t>
  </si>
  <si>
    <t>Violaceous Quail-Dove</t>
  </si>
  <si>
    <t>Hemiphaga_novaeseelandiae</t>
  </si>
  <si>
    <t>New Zealand Pigeon</t>
  </si>
  <si>
    <t>Leptotila_cassini</t>
  </si>
  <si>
    <t>Grey-Chested Dove</t>
  </si>
  <si>
    <t>Leptotila_rufaxilla</t>
  </si>
  <si>
    <t>Grey-Fronted Dove</t>
  </si>
  <si>
    <t>Leptotila_verreauxi</t>
  </si>
  <si>
    <t>White-Tipped Dove</t>
  </si>
  <si>
    <t>Leucosarcia_melanoleuca</t>
  </si>
  <si>
    <t>Wonga Pigeon</t>
  </si>
  <si>
    <t>Macropygia_amboinensis</t>
  </si>
  <si>
    <t>Amboyna Cuckoo-Dove</t>
  </si>
  <si>
    <t>Macropygia_mackinlayi</t>
  </si>
  <si>
    <t>Mackinlay's Cuckoo-Dove</t>
  </si>
  <si>
    <t>Metriopelia_aymara</t>
  </si>
  <si>
    <t>Golden-Spotted Ground Dove</t>
  </si>
  <si>
    <t>Ocyphaps_lophotes</t>
  </si>
  <si>
    <t>Crested Pigeon</t>
  </si>
  <si>
    <t>Band-Tailed Pigeon</t>
  </si>
  <si>
    <t>Patagioenas_flavirostris</t>
  </si>
  <si>
    <t>Red-Billed Pigeon</t>
  </si>
  <si>
    <t>Patagioenas_leucocephala</t>
  </si>
  <si>
    <t>White-Crowned Pigeon</t>
  </si>
  <si>
    <t>Phaps_chalcoptera</t>
  </si>
  <si>
    <t>Common Bronzewing</t>
  </si>
  <si>
    <t>Ptilinopus_jambu</t>
  </si>
  <si>
    <t>Jambu Fruit-Dove</t>
  </si>
  <si>
    <t>Ptilinopus_magnificus</t>
  </si>
  <si>
    <t>Wompoo Fruit Dove</t>
  </si>
  <si>
    <t>Ptilinopus_pulchellus</t>
  </si>
  <si>
    <t>Beautiful Fruit Dove</t>
  </si>
  <si>
    <t>Ptilinopus_regina</t>
  </si>
  <si>
    <t>Rose-Crowned Fruit Dove</t>
  </si>
  <si>
    <t>Ptilinopus_richardsii</t>
  </si>
  <si>
    <t>Silver-Capped Fruit-Dove</t>
  </si>
  <si>
    <t>Ptilinopus_superbus</t>
  </si>
  <si>
    <t>Superb Fruit Dove</t>
  </si>
  <si>
    <t>Ptilinopus_viridis</t>
  </si>
  <si>
    <t>Clared-Breasted Fruit-Dove</t>
  </si>
  <si>
    <t>Stigmatopelia_chinensis</t>
  </si>
  <si>
    <t>Spotted Dove</t>
  </si>
  <si>
    <t>Streptopelia_decaocto</t>
  </si>
  <si>
    <t>Eurasian Collared-Dove</t>
  </si>
  <si>
    <t>Streptopelia_orientalis</t>
  </si>
  <si>
    <t>Eastern Turtle Dove</t>
  </si>
  <si>
    <t>Streptopelia_semitorquata</t>
  </si>
  <si>
    <t>Red-Eyed Dove</t>
  </si>
  <si>
    <t>Streptopelia_turtur</t>
  </si>
  <si>
    <t>European Turtle Dove</t>
  </si>
  <si>
    <t>Treron_curvirostra</t>
  </si>
  <si>
    <t>Thick-Billed Green Pigeon</t>
  </si>
  <si>
    <t>Treron_sieboldii</t>
  </si>
  <si>
    <t>White-Bellied Green-Pigeon</t>
  </si>
  <si>
    <t>Treron_vernans</t>
  </si>
  <si>
    <t>Pink-Necked Green-Pigeon</t>
  </si>
  <si>
    <t>Turtur_tympanistria</t>
  </si>
  <si>
    <t>Tambourine Dove</t>
  </si>
  <si>
    <t>Zenaida_asiatica</t>
  </si>
  <si>
    <t>White-Winged Dove</t>
  </si>
  <si>
    <t>Zenaida_macroura</t>
  </si>
  <si>
    <t>Mourning Dove</t>
  </si>
  <si>
    <t>Coraciiformes</t>
  </si>
  <si>
    <t>Alcedinidae</t>
  </si>
  <si>
    <t>Alcedo_atthis</t>
  </si>
  <si>
    <t>Common Kingfisher</t>
  </si>
  <si>
    <t>Alcedo_azurea</t>
  </si>
  <si>
    <t>Azure Kingfisher</t>
  </si>
  <si>
    <t>Alcedo_euryzona</t>
  </si>
  <si>
    <t>Blue-Banded Kingfisher</t>
  </si>
  <si>
    <t>Alcedo_meninting</t>
  </si>
  <si>
    <t>Blue-Eared Kingfisher</t>
  </si>
  <si>
    <t>Alcedo_pusilla</t>
  </si>
  <si>
    <t>Little Kingfisher</t>
  </si>
  <si>
    <t>Ceyx_lepidus</t>
  </si>
  <si>
    <t>Moluccan Dwarf Kingfisher</t>
  </si>
  <si>
    <t>Ceyx_rufidorsa</t>
  </si>
  <si>
    <t>Rufous-Backed Kingfisher</t>
  </si>
  <si>
    <t>Chloroceryle_americana</t>
  </si>
  <si>
    <t>Green Kingfisher</t>
  </si>
  <si>
    <t>Dacelo_gaudichaud</t>
  </si>
  <si>
    <t>Rufous-Bellied Kookaburra</t>
  </si>
  <si>
    <t>Dacelo_novaeguineae</t>
  </si>
  <si>
    <t>Laughing Kookaburra</t>
  </si>
  <si>
    <t>Halcyon_coromanda</t>
  </si>
  <si>
    <t>Ruddy Kingfisher</t>
  </si>
  <si>
    <t>Halcyon_smyrnensis</t>
  </si>
  <si>
    <t>White-Throated Kingfisher</t>
  </si>
  <si>
    <t>Megaceryle_alcyon</t>
  </si>
  <si>
    <t>Belted Kingfisher</t>
  </si>
  <si>
    <t>Megaceryle_torquata</t>
  </si>
  <si>
    <t>Ringed Kingfisher</t>
  </si>
  <si>
    <t>Tanysiptera_galatea</t>
  </si>
  <si>
    <t>Common Paradise-Kingfisher</t>
  </si>
  <si>
    <t>Todiramphus_chloris</t>
  </si>
  <si>
    <t>Collared Kingfisher</t>
  </si>
  <si>
    <t>Todiramphus_leucopygius</t>
  </si>
  <si>
    <t>Ultramarine Kingfisher</t>
  </si>
  <si>
    <t>Todiramphus_ruficollaris</t>
  </si>
  <si>
    <t>Mangaia Kingfisher</t>
  </si>
  <si>
    <t>Todiramphus_sanctus</t>
  </si>
  <si>
    <t>Sacred Kingfisher</t>
  </si>
  <si>
    <t>Chattering Kingfisher</t>
  </si>
  <si>
    <t>Coraciidae</t>
  </si>
  <si>
    <t>Coracias_caudatus</t>
  </si>
  <si>
    <t>Lilac-Breasted Roller</t>
  </si>
  <si>
    <t>Coracias_garrulus</t>
  </si>
  <si>
    <t>European Roller</t>
  </si>
  <si>
    <t>Eurystomus_orientalis</t>
  </si>
  <si>
    <t>Oriental Dollarbird</t>
  </si>
  <si>
    <t>Meropidae</t>
  </si>
  <si>
    <t>Merops_apiaster</t>
  </si>
  <si>
    <t>European Bee-Eater</t>
  </si>
  <si>
    <t>Merops_philippinus</t>
  </si>
  <si>
    <t>Blue-Tailed Bee-Eater</t>
  </si>
  <si>
    <t>Merops_pusillus</t>
  </si>
  <si>
    <t>Little Bee-Eater</t>
  </si>
  <si>
    <t>Merops_viridis</t>
  </si>
  <si>
    <t>Blue-Throated Bee-Eater</t>
  </si>
  <si>
    <t>Momotidae</t>
  </si>
  <si>
    <t>Baryphthengus_martii</t>
  </si>
  <si>
    <t>Rufous Motmot</t>
  </si>
  <si>
    <t>Momotus_momota</t>
  </si>
  <si>
    <t>Blue-Crowned Motmot</t>
  </si>
  <si>
    <t>Cuculiformes</t>
  </si>
  <si>
    <t>Cuculidae</t>
  </si>
  <si>
    <t>Cacomantis_flabelliformis</t>
  </si>
  <si>
    <t>Fan-Tailed Cuckoo</t>
  </si>
  <si>
    <t>Cacomantis_merulinus</t>
  </si>
  <si>
    <t>Plaintive Cuckoo</t>
  </si>
  <si>
    <t>Cacomantis_variolosus</t>
  </si>
  <si>
    <t>Brush Cuckoo</t>
  </si>
  <si>
    <t>Centropus_bengalensis</t>
  </si>
  <si>
    <t>Lesser Coucal</t>
  </si>
  <si>
    <t>Centropus_milo</t>
  </si>
  <si>
    <t>Buff-Headed Coucal</t>
  </si>
  <si>
    <t>Centropus_sinensis</t>
  </si>
  <si>
    <t>Greater Coucal</t>
  </si>
  <si>
    <t>Centropus_superciliosus</t>
  </si>
  <si>
    <t>White-Browed Coucal</t>
  </si>
  <si>
    <t>Chrysococcyx_caprius</t>
  </si>
  <si>
    <t>Diederik Cuckoo</t>
  </si>
  <si>
    <t>Chrysococcyx_lucidus</t>
  </si>
  <si>
    <t>Shining Bronze Cuckoo</t>
  </si>
  <si>
    <t>Chrysococcyx_xanthorhynchus</t>
  </si>
  <si>
    <t>Violet Cuckoo</t>
  </si>
  <si>
    <t>Clamator_coromandus</t>
  </si>
  <si>
    <t>Chestnut-Winged Cuckoo</t>
  </si>
  <si>
    <t>Coccyzus_americanus</t>
  </si>
  <si>
    <t>Yellow-Billed Cuckoo</t>
  </si>
  <si>
    <t>Coccyzus_erythropthalmus</t>
  </si>
  <si>
    <t>Black-Billec Cuckoo</t>
  </si>
  <si>
    <t>Coccyzus_minor</t>
  </si>
  <si>
    <t>Mangrove Cuckoo</t>
  </si>
  <si>
    <t>Crotophaga_sulcirostris</t>
  </si>
  <si>
    <t>Groove-Billed Ani</t>
  </si>
  <si>
    <t>Cuculus_canorus</t>
  </si>
  <si>
    <t>Common Cuckoo</t>
  </si>
  <si>
    <t>Cuculus_fugax</t>
  </si>
  <si>
    <t>Hodgson's Hawk-Cuckoo</t>
  </si>
  <si>
    <t>Cuculus_micropterus</t>
  </si>
  <si>
    <t>Indian Cuckoo</t>
  </si>
  <si>
    <t>Cuculus_saturatus</t>
  </si>
  <si>
    <t>Himalayan Cuckoo</t>
  </si>
  <si>
    <t>Eudynamys_scolopaceus</t>
  </si>
  <si>
    <t>Asian Koel</t>
  </si>
  <si>
    <t>Eudynamys_taitensis</t>
  </si>
  <si>
    <t>Longtailed Cuckoo</t>
  </si>
  <si>
    <t>Geococcyx_californianus</t>
  </si>
  <si>
    <t>Greater Roadrunner</t>
  </si>
  <si>
    <t>Geococcyx_velox</t>
  </si>
  <si>
    <t>Lesser Roadrunner</t>
  </si>
  <si>
    <t>Guira_guira</t>
  </si>
  <si>
    <t>Guira Cuckoo</t>
  </si>
  <si>
    <t>Piaya_cayana</t>
  </si>
  <si>
    <t>Squirrel Cuckoo</t>
  </si>
  <si>
    <t>Surniculus_lugubris</t>
  </si>
  <si>
    <t>Square-Tailed Drongo-Cuckoo</t>
  </si>
  <si>
    <t>Eurypygiformes</t>
  </si>
  <si>
    <t>Eurypygidae</t>
  </si>
  <si>
    <t>Eurypyga_helias</t>
  </si>
  <si>
    <t>Sunbittern</t>
  </si>
  <si>
    <t>Falconiformes</t>
  </si>
  <si>
    <t>Falconidae</t>
  </si>
  <si>
    <t>Caracara_plancus</t>
  </si>
  <si>
    <t>Crested Caracara</t>
  </si>
  <si>
    <t>Falco_berigora</t>
  </si>
  <si>
    <t>Brown Falcon</t>
  </si>
  <si>
    <t>Falco_cenchroides</t>
  </si>
  <si>
    <t>Nankeen Kestrel</t>
  </si>
  <si>
    <t>Falco_columbarius</t>
  </si>
  <si>
    <t>Merlin</t>
  </si>
  <si>
    <t>Falco_longipennis</t>
  </si>
  <si>
    <t>Australian Hobby</t>
  </si>
  <si>
    <t>Falco_mexicanus</t>
  </si>
  <si>
    <t>Prairie Falcon</t>
  </si>
  <si>
    <t>Falco_naumanni</t>
  </si>
  <si>
    <t>Lesser Kestrel</t>
  </si>
  <si>
    <t>Falco_peregrinus</t>
  </si>
  <si>
    <t>Peregrine Falcon</t>
  </si>
  <si>
    <t>Falco_rusticolus</t>
  </si>
  <si>
    <t>Gyrfalcon</t>
  </si>
  <si>
    <t>Falco_sparverius</t>
  </si>
  <si>
    <t>American Kestrel</t>
  </si>
  <si>
    <t>Falco_tinnunculus</t>
  </si>
  <si>
    <t>Common Kestrel</t>
  </si>
  <si>
    <t>Galliformes</t>
  </si>
  <si>
    <t>Cracidae</t>
  </si>
  <si>
    <t>Ortalis_cinereiceps</t>
  </si>
  <si>
    <t>Grey-Headed Chachalaca</t>
  </si>
  <si>
    <t>Ortalis_wagleri</t>
  </si>
  <si>
    <t>Rufous-Bellied Chachalaca</t>
  </si>
  <si>
    <t>Megapodiidae</t>
  </si>
  <si>
    <t>Leipoa_ocellata</t>
  </si>
  <si>
    <t>Malleefowl</t>
  </si>
  <si>
    <t>Numididae</t>
  </si>
  <si>
    <t>Numida_meleagris</t>
  </si>
  <si>
    <t>Helmeted Guineafowl</t>
  </si>
  <si>
    <t>Odontophoridae</t>
  </si>
  <si>
    <t>Callipepla_californica</t>
  </si>
  <si>
    <t>California Quail</t>
  </si>
  <si>
    <t>Callipepla_douglasii</t>
  </si>
  <si>
    <t>Elegant Quail</t>
  </si>
  <si>
    <t>Callipepla_gambelii</t>
  </si>
  <si>
    <t>Gambel's Quail</t>
  </si>
  <si>
    <t>Callipepla_squamata</t>
  </si>
  <si>
    <t>Scaled Quail</t>
  </si>
  <si>
    <t>Colinus_cristatus</t>
  </si>
  <si>
    <t>Crested Bobwhite</t>
  </si>
  <si>
    <t>Colinus_virginianus</t>
  </si>
  <si>
    <t>Northern Bobwhite</t>
  </si>
  <si>
    <t>Oreortyx_pictus</t>
  </si>
  <si>
    <t>Mountain Quail</t>
  </si>
  <si>
    <t>Rhynchortyx_cinctus</t>
  </si>
  <si>
    <t>Tawny-Faced Quail</t>
  </si>
  <si>
    <t>Phasianidae</t>
  </si>
  <si>
    <t>Alectoris_chukar</t>
  </si>
  <si>
    <t>Chukar Partridge</t>
  </si>
  <si>
    <t>Bonasa_bonasia</t>
  </si>
  <si>
    <t>Hazel Grouse</t>
  </si>
  <si>
    <t>Bonasa_umbellus</t>
  </si>
  <si>
    <t>Ruffed Grouse</t>
  </si>
  <si>
    <t>Centrocercus_urophasianus</t>
  </si>
  <si>
    <t>Greater Sage-Grouse</t>
  </si>
  <si>
    <t>Chrysolophus_amherstiae</t>
  </si>
  <si>
    <t>Lady Amherst's Pheasant</t>
  </si>
  <si>
    <t>Chrysolophus_pictus</t>
  </si>
  <si>
    <t>Golden Pheasant</t>
  </si>
  <si>
    <t>Coturnix_coturnix</t>
  </si>
  <si>
    <t>Common Quail</t>
  </si>
  <si>
    <t>Coturnix_japonica</t>
  </si>
  <si>
    <t>Japanese Quail</t>
  </si>
  <si>
    <t>Coturnix_pectoralis</t>
  </si>
  <si>
    <t>Stubble Quail</t>
  </si>
  <si>
    <t>Crossoptilon_crossoptilon</t>
  </si>
  <si>
    <t>White-Eared Pheasant</t>
  </si>
  <si>
    <t>Dendragapus_canadensis</t>
  </si>
  <si>
    <t>Spruce Grouse</t>
  </si>
  <si>
    <t>Dendragapus_obscurus</t>
  </si>
  <si>
    <t>Blue Grouse</t>
  </si>
  <si>
    <t>Francolinus_africanus</t>
  </si>
  <si>
    <t>Grey-Winged Francolin</t>
  </si>
  <si>
    <t>Francolinus_sephaena</t>
  </si>
  <si>
    <t>Crested Francolin</t>
  </si>
  <si>
    <t>Francolinus_swainsonii</t>
  </si>
  <si>
    <t>Swainson's Spurfowl</t>
  </si>
  <si>
    <t>Gallus_gallus</t>
  </si>
  <si>
    <t>Chicken</t>
  </si>
  <si>
    <t>Gallus_sonneratii</t>
  </si>
  <si>
    <t>Gray Junglefowl</t>
  </si>
  <si>
    <t>Lagopus_lagopus</t>
  </si>
  <si>
    <t>Willow Ptarmigan</t>
  </si>
  <si>
    <t>Lagopus_leucura</t>
  </si>
  <si>
    <t>White-Tailed Ptarmigan</t>
  </si>
  <si>
    <t>Lagopus_muta</t>
  </si>
  <si>
    <t>Rock Ptarmigan</t>
  </si>
  <si>
    <t>Lophura_ignita</t>
  </si>
  <si>
    <t>Crested Fireback Pheasant</t>
  </si>
  <si>
    <t>Perdix_dauurica</t>
  </si>
  <si>
    <t>Daurian Partridge</t>
  </si>
  <si>
    <t>Perdix_perdix</t>
  </si>
  <si>
    <t>Grey Partridge</t>
  </si>
  <si>
    <t>Phasianus_colchicus</t>
  </si>
  <si>
    <t>Ring-Necked Pheasant</t>
  </si>
  <si>
    <t>Syrmaticus_mikado</t>
  </si>
  <si>
    <t>Mikado Pheasant</t>
  </si>
  <si>
    <t>Tetrao_mlokosiewiczi</t>
  </si>
  <si>
    <t>Caucasian Grouse</t>
  </si>
  <si>
    <t>Tetrao_tetrix</t>
  </si>
  <si>
    <t>Black Grouse</t>
  </si>
  <si>
    <t>Tetrao_urogallus</t>
  </si>
  <si>
    <t>Western Capercaillie</t>
  </si>
  <si>
    <t>Tetraogallus_himalayensis</t>
  </si>
  <si>
    <t>Himalayan Snowcock</t>
  </si>
  <si>
    <t>Tragopan_caboti</t>
  </si>
  <si>
    <t>Cabot's Tragopan</t>
  </si>
  <si>
    <t>Tragopan_satyra</t>
  </si>
  <si>
    <t>Satyr Tragopan</t>
  </si>
  <si>
    <t>Tympanuchus_cupido</t>
  </si>
  <si>
    <t>Greater Prairie Chicken</t>
  </si>
  <si>
    <t>Tympanuchus_pallidicinctus</t>
  </si>
  <si>
    <t>Lesser Prairie-Chicken</t>
  </si>
  <si>
    <t>Tympanuchus_phasianellus</t>
  </si>
  <si>
    <t>Sharp-Tailed Grouse</t>
  </si>
  <si>
    <t>Gaviiformes</t>
  </si>
  <si>
    <t>Gaviidae</t>
  </si>
  <si>
    <t>Gavia_adamsii</t>
  </si>
  <si>
    <t>Yellow-Billed Loon</t>
  </si>
  <si>
    <t>Gavia_immer</t>
  </si>
  <si>
    <t>Common Loon</t>
  </si>
  <si>
    <t>Gavia_pacifica</t>
  </si>
  <si>
    <t>Pacific Loon</t>
  </si>
  <si>
    <t>Gavia_stellata</t>
  </si>
  <si>
    <t>Red-Throated Loon</t>
  </si>
  <si>
    <t>Gruiformes</t>
  </si>
  <si>
    <t>Gruidae</t>
  </si>
  <si>
    <t>Balearica_regulorum</t>
  </si>
  <si>
    <t>Grey Crowned-Crane</t>
  </si>
  <si>
    <t>Grus_americana</t>
  </si>
  <si>
    <t>Whooping Crane</t>
  </si>
  <si>
    <t>Grus_canadensis</t>
  </si>
  <si>
    <t>Sandhill Crane</t>
  </si>
  <si>
    <t>Grus_rubicunda</t>
  </si>
  <si>
    <t>Brolga</t>
  </si>
  <si>
    <t>Rallidae</t>
  </si>
  <si>
    <t>Amaurornis_phoenicurus</t>
  </si>
  <si>
    <t>White-Breasted Waterhen</t>
  </si>
  <si>
    <t>Fulica_americana</t>
  </si>
  <si>
    <t>American Coot</t>
  </si>
  <si>
    <t>Fulica_atra</t>
  </si>
  <si>
    <t>Eurasian Coot</t>
  </si>
  <si>
    <t>Gallicrex_cinerea</t>
  </si>
  <si>
    <t>Watercock</t>
  </si>
  <si>
    <t>Gallinula_chloropus</t>
  </si>
  <si>
    <t>Common Moorhen</t>
  </si>
  <si>
    <t>Gallirallus_philippensis</t>
  </si>
  <si>
    <t>Buff-Banded Rail</t>
  </si>
  <si>
    <t>Porphyrio_martinica</t>
  </si>
  <si>
    <t>Purple Gallinule</t>
  </si>
  <si>
    <t>Porphyrio_porphyrio</t>
  </si>
  <si>
    <t>Purple Swamphen</t>
  </si>
  <si>
    <t>Porzana_carolina</t>
  </si>
  <si>
    <t>Sora</t>
  </si>
  <si>
    <t>Rallina_fasciata</t>
  </si>
  <si>
    <t>Red-Legged Crake</t>
  </si>
  <si>
    <t>Rallus_elegans</t>
  </si>
  <si>
    <t>King Rail</t>
  </si>
  <si>
    <t>Rallus_limicola</t>
  </si>
  <si>
    <t>Virginia Rail</t>
  </si>
  <si>
    <t>Rallus_longirostris</t>
  </si>
  <si>
    <t>Mangrove Rail</t>
  </si>
  <si>
    <t>Musophagiformes</t>
  </si>
  <si>
    <t>Musophagidae</t>
  </si>
  <si>
    <t>Corythaixoides_concolor</t>
  </si>
  <si>
    <t>Grey Go-Away-Bird</t>
  </si>
  <si>
    <t>Passeriformes</t>
  </si>
  <si>
    <t>Acanthizidae</t>
  </si>
  <si>
    <t>Gerygone_flavolateralis</t>
  </si>
  <si>
    <t>Fan-Tailed Gerygone</t>
  </si>
  <si>
    <t>Sericornis_frontalis</t>
  </si>
  <si>
    <t>White-Browed Scrubwren</t>
  </si>
  <si>
    <t>Aegithalidae</t>
  </si>
  <si>
    <t>Psaltriparus_minimus</t>
  </si>
  <si>
    <t>Bushtit</t>
  </si>
  <si>
    <t>Aegithinidae</t>
  </si>
  <si>
    <t>Aegithina_tiphia</t>
  </si>
  <si>
    <t>Common Iora</t>
  </si>
  <si>
    <t>Alaudidae</t>
  </si>
  <si>
    <t>Eremophila_alpestris</t>
  </si>
  <si>
    <t>Horned Lark</t>
  </si>
  <si>
    <t>Artamidae</t>
  </si>
  <si>
    <t>Artamus_cyanopterus</t>
  </si>
  <si>
    <t>Dusky Wood-Swallow</t>
  </si>
  <si>
    <t>Artamus_leucorynchus</t>
  </si>
  <si>
    <t>White-Breasted Woodswallow </t>
  </si>
  <si>
    <t>Artamus_personatus</t>
  </si>
  <si>
    <t>Masked Woodswallow</t>
  </si>
  <si>
    <t>Artamus_superciliosus</t>
  </si>
  <si>
    <t>White-Browed Woodswallow</t>
  </si>
  <si>
    <t>Cracticus_torquatus</t>
  </si>
  <si>
    <t>Grey Butcherbird</t>
  </si>
  <si>
    <t>Bombycillidae</t>
  </si>
  <si>
    <t>Bombycilla_cedrorum</t>
  </si>
  <si>
    <t>Cedar Waxwing</t>
  </si>
  <si>
    <t>Calcariidae</t>
  </si>
  <si>
    <t>Calcarius_lapponicus</t>
  </si>
  <si>
    <t>Lapland Longspur</t>
  </si>
  <si>
    <t>Plectrophenax_nivalis</t>
  </si>
  <si>
    <t>Snow Bunting</t>
  </si>
  <si>
    <t>Campephagidae</t>
  </si>
  <si>
    <t>Coracina_caledonica</t>
  </si>
  <si>
    <t>South Melanesian Cuckooshrike</t>
  </si>
  <si>
    <t>Coracina_holopolia</t>
  </si>
  <si>
    <t>Solomons Cuckooshrike</t>
  </si>
  <si>
    <t>Coracina_lineata</t>
  </si>
  <si>
    <t>Barred Cuckooshrike</t>
  </si>
  <si>
    <t>Coracina_novaehollandiae</t>
  </si>
  <si>
    <t>Black-Faced Cuckooshrike</t>
  </si>
  <si>
    <t>Coracina_papuensis</t>
  </si>
  <si>
    <t>White-Bellied Cuckooshrike</t>
  </si>
  <si>
    <t>Coracina_tenuirostris</t>
  </si>
  <si>
    <t>Common Cicadabird</t>
  </si>
  <si>
    <t>Pericrocotus_divaricatus</t>
  </si>
  <si>
    <t>Ashy Minivet</t>
  </si>
  <si>
    <t>Cardinalidae</t>
  </si>
  <si>
    <t>Cardinalis_sinuatus</t>
  </si>
  <si>
    <t>Pyrrhuloxia</t>
  </si>
  <si>
    <t>Caryothraustes_poliogaster</t>
  </si>
  <si>
    <t>Black-Faced Grosbeak</t>
  </si>
  <si>
    <t>Passerina_ciris</t>
  </si>
  <si>
    <t>Painted Bunting</t>
  </si>
  <si>
    <t>Pheucticus_aureoventris</t>
  </si>
  <si>
    <t>Black-Backed Grosbeak</t>
  </si>
  <si>
    <t>Pheucticus_chrysopeplus</t>
  </si>
  <si>
    <t>Yellow Grosbeak</t>
  </si>
  <si>
    <t>Pheucticus_ludovicianus</t>
  </si>
  <si>
    <t>Rose-Breasted Grosbeak</t>
  </si>
  <si>
    <t>Piranga_flava</t>
  </si>
  <si>
    <t>Hepatic Tanager</t>
  </si>
  <si>
    <t>Piranga_ludoviciana</t>
  </si>
  <si>
    <t>Western Tanager</t>
  </si>
  <si>
    <t>Chaetopidae</t>
  </si>
  <si>
    <t>Chaetops_aurantius</t>
  </si>
  <si>
    <t>Drakensberg Rockjumper</t>
  </si>
  <si>
    <t>Cinclidae</t>
  </si>
  <si>
    <t>Cinclus_cinclus</t>
  </si>
  <si>
    <t>White-Throated Dipper</t>
  </si>
  <si>
    <t>Cinclus_mexicanus</t>
  </si>
  <si>
    <t>American Dipper</t>
  </si>
  <si>
    <t>Cinclosomatidae</t>
  </si>
  <si>
    <t>Cinclosoma_punctatum</t>
  </si>
  <si>
    <t>Spotted Quail-Thrush</t>
  </si>
  <si>
    <t>Climacteridae</t>
  </si>
  <si>
    <t>Climacteris_affinis</t>
  </si>
  <si>
    <t>White-Browed Treecreeper</t>
  </si>
  <si>
    <t>Climacteris_erythrops</t>
  </si>
  <si>
    <t>Red-Browed Treecreeper</t>
  </si>
  <si>
    <t>Cormobates_leucophaea</t>
  </si>
  <si>
    <t>White-Throated Treecreeper</t>
  </si>
  <si>
    <t>Corvidae</t>
  </si>
  <si>
    <t>Cyanocitta_cristata</t>
  </si>
  <si>
    <t>Blue Jay</t>
  </si>
  <si>
    <t>Cyanocorax_yncas</t>
  </si>
  <si>
    <t>Green Jay</t>
  </si>
  <si>
    <t>Perisoreus_canadensis</t>
  </si>
  <si>
    <t>Canada Jay</t>
  </si>
  <si>
    <t>Emberizidae</t>
  </si>
  <si>
    <t>Emberiza_citrinella</t>
  </si>
  <si>
    <t>Yellowhammer</t>
  </si>
  <si>
    <t>Estrildidae</t>
  </si>
  <si>
    <t>Lonchura_punctulata</t>
  </si>
  <si>
    <t>Scaly-Breasted Munia</t>
  </si>
  <si>
    <t>Eurylaimidae</t>
  </si>
  <si>
    <t>Cymbirhynchus_macrorhynchos</t>
  </si>
  <si>
    <t>Black-And-Red Broadbill</t>
  </si>
  <si>
    <t>Falcunculidae</t>
  </si>
  <si>
    <t>Falcunculus_frontatus</t>
  </si>
  <si>
    <t>Eastern Shriketit</t>
  </si>
  <si>
    <t>Fringillidae</t>
  </si>
  <si>
    <t>Carduelis_hornemanni</t>
  </si>
  <si>
    <t>Acrtic Redpoll</t>
  </si>
  <si>
    <t>Carduelis_pinus</t>
  </si>
  <si>
    <t>Pine Siskin</t>
  </si>
  <si>
    <t>Carpodacus_cassinii</t>
  </si>
  <si>
    <t>Cassin's Finch</t>
  </si>
  <si>
    <t>Pyrrhula_pyrrhula</t>
  </si>
  <si>
    <t>Eurasian Bullfinch</t>
  </si>
  <si>
    <t>Furnariidae</t>
  </si>
  <si>
    <t>Cinclodes_fuscus</t>
  </si>
  <si>
    <t>Bar-Winged Cinclodes</t>
  </si>
  <si>
    <t>Cranioleuca_pyrrhophia</t>
  </si>
  <si>
    <t>Stripe-Crowned Spinetail</t>
  </si>
  <si>
    <t>Dendrocincla_anabatina</t>
  </si>
  <si>
    <t>Tawny-Winged Woodcreeper</t>
  </si>
  <si>
    <t>Dendrocincla_fuliginosa</t>
  </si>
  <si>
    <t>Plain-Brown Woodcreeper</t>
  </si>
  <si>
    <t>Furnarius_rufus</t>
  </si>
  <si>
    <t>Rufous Hornero</t>
  </si>
  <si>
    <t>Glyphorynchus_spirurus</t>
  </si>
  <si>
    <t>Wedge-Billed Woodcreeper</t>
  </si>
  <si>
    <t>Sittasomus_griseicapillus</t>
  </si>
  <si>
    <t>Olivaceous Woodcreeper</t>
  </si>
  <si>
    <t>Synallaxis_azarae</t>
  </si>
  <si>
    <t>Azara's Spinetail</t>
  </si>
  <si>
    <t>Synallaxis_frontalis</t>
  </si>
  <si>
    <t>Sooty-Fronted Spinetail</t>
  </si>
  <si>
    <t>Syndactyla_rufosuperciliata</t>
  </si>
  <si>
    <t>Buff-Browed Foliage-Gleaner</t>
  </si>
  <si>
    <t>Xenops_rutilans</t>
  </si>
  <si>
    <t>Streaked Xenops</t>
  </si>
  <si>
    <t>Hirundinidae</t>
  </si>
  <si>
    <t>Hirundo_albigularis</t>
  </si>
  <si>
    <t>White-Throated Swallow</t>
  </si>
  <si>
    <t>Hirundo_rupestris</t>
  </si>
  <si>
    <t>Eurasian Crag Martin</t>
  </si>
  <si>
    <t>Hirundo_rustica</t>
  </si>
  <si>
    <t>Barn Swallow</t>
  </si>
  <si>
    <t>Hirundo_tahitica</t>
  </si>
  <si>
    <t>Pacific Swallow</t>
  </si>
  <si>
    <t>Petrochelidon_pyrrhonota</t>
  </si>
  <si>
    <t>Cliff Swallow</t>
  </si>
  <si>
    <t>Riparia_riparia</t>
  </si>
  <si>
    <t>Sand Martin</t>
  </si>
  <si>
    <t>Icteridae</t>
  </si>
  <si>
    <t>Agelaius_phoeniceus</t>
  </si>
  <si>
    <t>Red-Winged Blackbird</t>
  </si>
  <si>
    <t>Agelaius_tricolor</t>
  </si>
  <si>
    <t>Tricolored Blackbird</t>
  </si>
  <si>
    <t>Dolichonyx_oryzivorus</t>
  </si>
  <si>
    <t>Bobolink</t>
  </si>
  <si>
    <t>Icterus_cucullatus</t>
  </si>
  <si>
    <t>Hooded Oriole</t>
  </si>
  <si>
    <t>Molothrus_ater</t>
  </si>
  <si>
    <t>Brown-Headed Cowbird</t>
  </si>
  <si>
    <t>Molothrus_bonariensis</t>
  </si>
  <si>
    <t>Shiny Cowbird</t>
  </si>
  <si>
    <t>Psarocolius_montezuma</t>
  </si>
  <si>
    <t>Montezuma Oropendola</t>
  </si>
  <si>
    <t>Quiscalus_mexicanus</t>
  </si>
  <si>
    <t>Great-Tailed Grackle</t>
  </si>
  <si>
    <t>Quiscalus_quiscula</t>
  </si>
  <si>
    <t>Common Grackle</t>
  </si>
  <si>
    <t>Sturnella_magna</t>
  </si>
  <si>
    <t>Eastern Meadowlark</t>
  </si>
  <si>
    <t>Xanthocephalus_xanthocephalus</t>
  </si>
  <si>
    <t>Yellow-Headed Blackbird</t>
  </si>
  <si>
    <t>Irenidae</t>
  </si>
  <si>
    <t>Irena_puella</t>
  </si>
  <si>
    <t>Asian Fairy-Bluebird</t>
  </si>
  <si>
    <t>Laniidae</t>
  </si>
  <si>
    <t>Lanius_collurio</t>
  </si>
  <si>
    <t>Red-Backed Shrike</t>
  </si>
  <si>
    <t>Urolestes_melanoleucus</t>
  </si>
  <si>
    <t>Magpie Shrike</t>
  </si>
  <si>
    <t>Locustellidae</t>
  </si>
  <si>
    <t>Locustella_certhiola</t>
  </si>
  <si>
    <t>Pallas's Grasshopper-Warbler</t>
  </si>
  <si>
    <t>Locustella_fasciolata</t>
  </si>
  <si>
    <t>Gray's Grasshopper-Warbler</t>
  </si>
  <si>
    <t>Malaconotidae</t>
  </si>
  <si>
    <t>Dryoscopus_cubla</t>
  </si>
  <si>
    <t>Black-Backed Puffback</t>
  </si>
  <si>
    <t>Laniarius_ferrugineus</t>
  </si>
  <si>
    <t>Southern Boubou</t>
  </si>
  <si>
    <t>Tchagra_senegalus</t>
  </si>
  <si>
    <t>Black-Crowned Tchagra</t>
  </si>
  <si>
    <t>Maluridae</t>
  </si>
  <si>
    <t>Malurus_coronatus</t>
  </si>
  <si>
    <t>Purple-Crowned Fairywren</t>
  </si>
  <si>
    <t>Malurus_lamberti</t>
  </si>
  <si>
    <t>Variegated Fairywren</t>
  </si>
  <si>
    <t>Malurus_melanocephalus</t>
  </si>
  <si>
    <t>Red-Backed Fairy Wren</t>
  </si>
  <si>
    <t>Malurus_pulcherrimus</t>
  </si>
  <si>
    <t>Blue-Breasted Fairywren</t>
  </si>
  <si>
    <t>Malurus_splendens</t>
  </si>
  <si>
    <t>Splendid Fairywren</t>
  </si>
  <si>
    <t>Melanocharitidae</t>
  </si>
  <si>
    <t>Melanocharis_nigra</t>
  </si>
  <si>
    <t>Black Berrypecker</t>
  </si>
  <si>
    <t>Meliphagidae</t>
  </si>
  <si>
    <t>Certhionyx_niger</t>
  </si>
  <si>
    <t>Black Honeyeater</t>
  </si>
  <si>
    <t>Entomyzon_cyanotis</t>
  </si>
  <si>
    <t>Blue-Faced Honeyeater</t>
  </si>
  <si>
    <t>Lichenostomus_chrysops</t>
  </si>
  <si>
    <t>Yellow-Faced Honeyeater</t>
  </si>
  <si>
    <t>Lichenostomus_fuscus</t>
  </si>
  <si>
    <t>Fuscous Honeyeater</t>
  </si>
  <si>
    <t>Lichenostomus_leucotis</t>
  </si>
  <si>
    <t>White-Eared Honeyeater</t>
  </si>
  <si>
    <t>Lichenostomus_penicillatus</t>
  </si>
  <si>
    <t>White-Plumed Honeyeater</t>
  </si>
  <si>
    <t>Manorina_flavigula</t>
  </si>
  <si>
    <t>Yellow-Throated Miner</t>
  </si>
  <si>
    <t>Manorina_melanocephala</t>
  </si>
  <si>
    <t>Noisy Miner</t>
  </si>
  <si>
    <t>Meliphaga_lewinii</t>
  </si>
  <si>
    <t>Lewin's Honeyeater</t>
  </si>
  <si>
    <t>Melithreptus_albogularis</t>
  </si>
  <si>
    <t>White-Throated Honeyeater</t>
  </si>
  <si>
    <t>Melithreptus_brevirostris</t>
  </si>
  <si>
    <t>Brown-Headed Honeyeater</t>
  </si>
  <si>
    <t>Myzomela_cardinalis</t>
  </si>
  <si>
    <t>Cardinal Myzomela</t>
  </si>
  <si>
    <t>Myzomela_cineracea</t>
  </si>
  <si>
    <t>Ashy Myzomela</t>
  </si>
  <si>
    <t>Philemon_citreogularis</t>
  </si>
  <si>
    <t>Little Friarbird</t>
  </si>
  <si>
    <t>Philemon_corniculatus</t>
  </si>
  <si>
    <t>Noisy Friarbird</t>
  </si>
  <si>
    <t>Phylidonyris_novaehollandiae</t>
  </si>
  <si>
    <t>New Holland Honeyeater</t>
  </si>
  <si>
    <t>Plectorhyncha_lanceolata</t>
  </si>
  <si>
    <t>Striped Honeyeater</t>
  </si>
  <si>
    <t>Mimidae</t>
  </si>
  <si>
    <t>Dumetella_carolinensis</t>
  </si>
  <si>
    <t>Grey Catbird</t>
  </si>
  <si>
    <t>Mimus_polyglottos</t>
  </si>
  <si>
    <t>Northern Mockingbird</t>
  </si>
  <si>
    <t>Oreoscoptes_montanus</t>
  </si>
  <si>
    <t>Sage Thrasher</t>
  </si>
  <si>
    <t>Mitrospingidae</t>
  </si>
  <si>
    <t>Mitrospingus_cassinii</t>
  </si>
  <si>
    <t>Dusky-Faced Tanager</t>
  </si>
  <si>
    <t>Motacillidae</t>
  </si>
  <si>
    <t>Anthus_spinoletta</t>
  </si>
  <si>
    <t>Water Pipit</t>
  </si>
  <si>
    <t>Motacilla_alba</t>
  </si>
  <si>
    <t>White Wagtail</t>
  </si>
  <si>
    <t>Neosittidae</t>
  </si>
  <si>
    <t>Daphoenositta_chrysoptera</t>
  </si>
  <si>
    <t>Varied Sittella</t>
  </si>
  <si>
    <t>Pachycephalidae</t>
  </si>
  <si>
    <t>Colluricincla_harmonica</t>
  </si>
  <si>
    <t>Grey Shrike-Thrush</t>
  </si>
  <si>
    <t>Colluricincla_megarhyncha</t>
  </si>
  <si>
    <t>Arafura Shrikethrush</t>
  </si>
  <si>
    <t>Pachycephala_pectoralis</t>
  </si>
  <si>
    <t>Golden Whistler</t>
  </si>
  <si>
    <t>Pachycephala_rufiventris</t>
  </si>
  <si>
    <t>Rufous Whistler</t>
  </si>
  <si>
    <t>Panuridae</t>
  </si>
  <si>
    <t>Panurus_biarmicus</t>
  </si>
  <si>
    <t>Bearded Reedling</t>
  </si>
  <si>
    <t>Paradoxornithidae</t>
  </si>
  <si>
    <t>Chamaea_fasciata</t>
  </si>
  <si>
    <t>Wrentit</t>
  </si>
  <si>
    <t>Pardalotidae</t>
  </si>
  <si>
    <t>Pardalotus_punctatus</t>
  </si>
  <si>
    <t>Spotted Pardalote</t>
  </si>
  <si>
    <t>Paridae</t>
  </si>
  <si>
    <t>Parus_gambeli</t>
  </si>
  <si>
    <t>Mountain Chickadee</t>
  </si>
  <si>
    <t>Parulidae</t>
  </si>
  <si>
    <t>Dendroica_fusca</t>
  </si>
  <si>
    <t>Blackburnian Warbler</t>
  </si>
  <si>
    <t>Dendroica_magnolia</t>
  </si>
  <si>
    <t>Magnolia Warbler</t>
  </si>
  <si>
    <t>Dendroica_occidentalis</t>
  </si>
  <si>
    <t>Hermit Warbler</t>
  </si>
  <si>
    <t>Dendroica_tigrina</t>
  </si>
  <si>
    <t>Cape May Warbler</t>
  </si>
  <si>
    <t>Dendroica_townsendi</t>
  </si>
  <si>
    <t>Townsend's Warbler</t>
  </si>
  <si>
    <t>Setophaga_ruticilla</t>
  </si>
  <si>
    <t>American Redstart</t>
  </si>
  <si>
    <t>Vermivora_chrysoptera</t>
  </si>
  <si>
    <t>Golden-Winged Warbler</t>
  </si>
  <si>
    <t>Vermivora_pinus</t>
  </si>
  <si>
    <t>Blue-Winged Warbler</t>
  </si>
  <si>
    <t>Vermivora_ruficapilla</t>
  </si>
  <si>
    <t>Nashville Warbler</t>
  </si>
  <si>
    <t>Wilsonia_canadensis</t>
  </si>
  <si>
    <t>Canada Warbler</t>
  </si>
  <si>
    <t>Passerellidae</t>
  </si>
  <si>
    <t>Ammodramus_leconteii</t>
  </si>
  <si>
    <t>Leconte's Sparrow</t>
  </si>
  <si>
    <t>Calamospiza_melanocorys</t>
  </si>
  <si>
    <t>Lark Bunting</t>
  </si>
  <si>
    <t>Pipilo_maculatus</t>
  </si>
  <si>
    <t>Spotted Towhee</t>
  </si>
  <si>
    <t>Passeridae</t>
  </si>
  <si>
    <t>Passer_montanus</t>
  </si>
  <si>
    <t>Eurasian Tree Sparrow</t>
  </si>
  <si>
    <t>Petroicidae</t>
  </si>
  <si>
    <t>Eopsaltria_australis</t>
  </si>
  <si>
    <t>Eastern Yellow Robin</t>
  </si>
  <si>
    <t>Monachella_muelleriana</t>
  </si>
  <si>
    <t>Torrent Flyrobin</t>
  </si>
  <si>
    <t>Poecilodryas_placens</t>
  </si>
  <si>
    <t>Banded Yellow Robin</t>
  </si>
  <si>
    <t>Phylloscopidae</t>
  </si>
  <si>
    <t>Phylloscopus_trochilus</t>
  </si>
  <si>
    <t>Willow Warbler</t>
  </si>
  <si>
    <t>Pittidae</t>
  </si>
  <si>
    <t>Pitta_moluccensis</t>
  </si>
  <si>
    <t>Blue-Winged Pitta</t>
  </si>
  <si>
    <t>Pitta_sordida</t>
  </si>
  <si>
    <t>Hooded Pitta</t>
  </si>
  <si>
    <t>Pitta_versicolor</t>
  </si>
  <si>
    <t>Noisy Pitta</t>
  </si>
  <si>
    <t>Platysteiridae</t>
  </si>
  <si>
    <t>Batis_pririt</t>
  </si>
  <si>
    <t>Pririt Batis</t>
  </si>
  <si>
    <t>Pomatostomidae</t>
  </si>
  <si>
    <t>Pomatostomus_halli</t>
  </si>
  <si>
    <t>Hall's Babbler</t>
  </si>
  <si>
    <t>Pomatostomus_isidorei</t>
  </si>
  <si>
    <t>Rufous Babbler</t>
  </si>
  <si>
    <t>Prunellidae</t>
  </si>
  <si>
    <t>Prunella_collaris</t>
  </si>
  <si>
    <t>Alpine Accentor</t>
  </si>
  <si>
    <t>Prunella_himalayana</t>
  </si>
  <si>
    <t>Altai Accentor</t>
  </si>
  <si>
    <t>Prunella_montanella</t>
  </si>
  <si>
    <t>Siberian Accentor</t>
  </si>
  <si>
    <t>Psophodidae</t>
  </si>
  <si>
    <t>Psophodes_olivaceus</t>
  </si>
  <si>
    <t>Eastern Whipbird</t>
  </si>
  <si>
    <t>Ptilonorhynchidae</t>
  </si>
  <si>
    <t>Chlamydera_maculata</t>
  </si>
  <si>
    <t>Spotted Bowerbird</t>
  </si>
  <si>
    <t>Remizidae</t>
  </si>
  <si>
    <t>Auriparus_flaviceps</t>
  </si>
  <si>
    <t>Verdin</t>
  </si>
  <si>
    <t>Remiz_pendulinus</t>
  </si>
  <si>
    <t>Eurasian Penduline-Tit</t>
  </si>
  <si>
    <t>Sittidae</t>
  </si>
  <si>
    <t>Sitta_carolinensis</t>
  </si>
  <si>
    <t>White-Breasted Nuthatch</t>
  </si>
  <si>
    <t>Sturnidae</t>
  </si>
  <si>
    <t>Acridotheres_tristis</t>
  </si>
  <si>
    <t>Common Myna</t>
  </si>
  <si>
    <t>Leucopsar_rothschildi</t>
  </si>
  <si>
    <t>Bali Myna</t>
  </si>
  <si>
    <t>Sturnus_cineraceus</t>
  </si>
  <si>
    <t>White-Cheeked Starling</t>
  </si>
  <si>
    <t>Sturnus_roseus</t>
  </si>
  <si>
    <t>Rosy Starling</t>
  </si>
  <si>
    <t>Sturnus_vulgaris</t>
  </si>
  <si>
    <t>Common Starling</t>
  </si>
  <si>
    <t>Sylviidae</t>
  </si>
  <si>
    <t>Sylvia_borin</t>
  </si>
  <si>
    <t>Garden Warbler</t>
  </si>
  <si>
    <t>Thamnophilidae</t>
  </si>
  <si>
    <t>Batara_cinerea</t>
  </si>
  <si>
    <t>Giant Antshrike</t>
  </si>
  <si>
    <t>Gymnopithys_leucaspis</t>
  </si>
  <si>
    <t>White-Cheeked Antbird</t>
  </si>
  <si>
    <t>Myrmeciza_exsul</t>
  </si>
  <si>
    <t>Chestnut-Backed Antbird</t>
  </si>
  <si>
    <t>Thamnophilus_caerulescens</t>
  </si>
  <si>
    <t>Variable Antshrike</t>
  </si>
  <si>
    <t>Thamnophilus_sticturus</t>
  </si>
  <si>
    <t>Bolivian Slaty Antshrike</t>
  </si>
  <si>
    <t>Troglodytidae</t>
  </si>
  <si>
    <t>Campylorhynchus_brunneicapillus</t>
  </si>
  <si>
    <t>Cactus Wren</t>
  </si>
  <si>
    <t>Campylorhynchus_rufinucha</t>
  </si>
  <si>
    <t>Veracruz Wren</t>
  </si>
  <si>
    <t>Campylorhynchus_zonatus</t>
  </si>
  <si>
    <t>Band-Backed Wren</t>
  </si>
  <si>
    <t>Catherpes_mexicanus</t>
  </si>
  <si>
    <t>Canyon Wren</t>
  </si>
  <si>
    <t>Cistothorus_palustris</t>
  </si>
  <si>
    <t>Marsh Wren</t>
  </si>
  <si>
    <t>Salpinctes_obsoletus</t>
  </si>
  <si>
    <t>Rock Wren</t>
  </si>
  <si>
    <t>Thryothorus_felix</t>
  </si>
  <si>
    <t>Happy Wren</t>
  </si>
  <si>
    <t>Thryothorus_ludovicianus</t>
  </si>
  <si>
    <t>Carolina Wren</t>
  </si>
  <si>
    <t>Thryothorus_nigricapillus</t>
  </si>
  <si>
    <t>Bay Wren</t>
  </si>
  <si>
    <t>Thryothorus_pleurostictus</t>
  </si>
  <si>
    <t>Banded Wren</t>
  </si>
  <si>
    <t>Thryothorus_sinaloa</t>
  </si>
  <si>
    <t>Sinaloa Wren</t>
  </si>
  <si>
    <t>Troglodytes_aedon</t>
  </si>
  <si>
    <t>House Wren</t>
  </si>
  <si>
    <t>Troglodytes_ochraceus</t>
  </si>
  <si>
    <t>Ochraceous Wren</t>
  </si>
  <si>
    <t>Troglodytes_solstitialis</t>
  </si>
  <si>
    <t>Mountain Wren</t>
  </si>
  <si>
    <t>Troglodytes_troglodytes</t>
  </si>
  <si>
    <t>Eurasian Wren</t>
  </si>
  <si>
    <t>Turdidae</t>
  </si>
  <si>
    <t>Hylocichla_mustelina</t>
  </si>
  <si>
    <t>Wood Thrush</t>
  </si>
  <si>
    <t>Myadestes_townsendi</t>
  </si>
  <si>
    <t>Townsend's Solitaire</t>
  </si>
  <si>
    <t>Sialia_mexicana</t>
  </si>
  <si>
    <t>Western Bluebird</t>
  </si>
  <si>
    <t>Sialia_sialis</t>
  </si>
  <si>
    <t>Eastern Bluebird</t>
  </si>
  <si>
    <t>Turdus_amaurochalinus</t>
  </si>
  <si>
    <t>Creamy-Bellied Thrush</t>
  </si>
  <si>
    <t>Turdus_assimilis</t>
  </si>
  <si>
    <t>White-Throated Thrush</t>
  </si>
  <si>
    <t>Turdus_chiguanco</t>
  </si>
  <si>
    <t>Chiguanco Thrush</t>
  </si>
  <si>
    <t>Turdus_chrysolaus</t>
  </si>
  <si>
    <t>Brown-Headed Thrush</t>
  </si>
  <si>
    <t>Turdus_grayi</t>
  </si>
  <si>
    <t>Clay-Colored Robin</t>
  </si>
  <si>
    <t>Turdus_hortulorum</t>
  </si>
  <si>
    <t>Grey-Backed Thrush</t>
  </si>
  <si>
    <t>Turdus_iliacus</t>
  </si>
  <si>
    <t>Redwing</t>
  </si>
  <si>
    <t>Turdus_merula</t>
  </si>
  <si>
    <t>Blackbird</t>
  </si>
  <si>
    <t>Turdus_migratorius</t>
  </si>
  <si>
    <t>American Robin</t>
  </si>
  <si>
    <t>Turdus_naumanni</t>
  </si>
  <si>
    <t>Naumann's Thrush</t>
  </si>
  <si>
    <t>Turdus_obscurus</t>
  </si>
  <si>
    <t>Eye-Browed Thrush</t>
  </si>
  <si>
    <t>Turdus_pallidus</t>
  </si>
  <si>
    <t>Pale Thrush</t>
  </si>
  <si>
    <t>Turdus_philomelos</t>
  </si>
  <si>
    <t>Song Thrush</t>
  </si>
  <si>
    <t>Turdus_pilaris</t>
  </si>
  <si>
    <t>Fieldfare</t>
  </si>
  <si>
    <t>Turdus_plebejus</t>
  </si>
  <si>
    <t>Mountain Thrush</t>
  </si>
  <si>
    <t>Turdus_poliocephalus</t>
  </si>
  <si>
    <t>Island Thrush</t>
  </si>
  <si>
    <t>Turdus_ruficollis</t>
  </si>
  <si>
    <t>Red-Throated Thrush</t>
  </si>
  <si>
    <t>Turdus_rufopalliatus</t>
  </si>
  <si>
    <t>Rufous-Backed Thrush</t>
  </si>
  <si>
    <t>Turdus_torquatus</t>
  </si>
  <si>
    <t>Ring Ouzel</t>
  </si>
  <si>
    <t>Turdus_viscivorus</t>
  </si>
  <si>
    <t>Mistle Thrush</t>
  </si>
  <si>
    <t>Zoothera_dauma</t>
  </si>
  <si>
    <t>Scaly Thrush</t>
  </si>
  <si>
    <t>Tyrannidae</t>
  </si>
  <si>
    <t>Aphanotriccus_capitalis</t>
  </si>
  <si>
    <t>Tawny-Chested Flycatcher</t>
  </si>
  <si>
    <t>Contopus_cooperi</t>
  </si>
  <si>
    <t>Olive-Sided Flycatcher</t>
  </si>
  <si>
    <t>Contopus_sordidulus</t>
  </si>
  <si>
    <t>Western Wood-Pewee</t>
  </si>
  <si>
    <t>Contopus_virens</t>
  </si>
  <si>
    <t>Eastern Wood Pewee</t>
  </si>
  <si>
    <t>Empidonax_hammondii</t>
  </si>
  <si>
    <t>Hammond's Flycatcher</t>
  </si>
  <si>
    <t>Empidonax_minimus</t>
  </si>
  <si>
    <t>Least Flycatcher</t>
  </si>
  <si>
    <t>Empidonax_traillii</t>
  </si>
  <si>
    <t>Willow Flycatcher</t>
  </si>
  <si>
    <t>Empidonax_wrightii</t>
  </si>
  <si>
    <t>American Gray Flycatcher</t>
  </si>
  <si>
    <t>Lathrotriccus_euleri</t>
  </si>
  <si>
    <t>Euler's Flycatcher</t>
  </si>
  <si>
    <t>Legatus_leucophaius</t>
  </si>
  <si>
    <t>Piratic Flycatcher</t>
  </si>
  <si>
    <t>Leptopogon_amaurocephalus</t>
  </si>
  <si>
    <t>Sepia-Capped Flycatcher</t>
  </si>
  <si>
    <t>Mecocerculus_hellmayri</t>
  </si>
  <si>
    <t>Buff-Banded Tyrannulet</t>
  </si>
  <si>
    <t>Mionectes_olivaceus</t>
  </si>
  <si>
    <t>Olive-Striped Flycatcher</t>
  </si>
  <si>
    <t>Mitrephanes_phaeocercus</t>
  </si>
  <si>
    <t>Northern Tufted Flycatcher</t>
  </si>
  <si>
    <t>Myiophobus_fasciatus</t>
  </si>
  <si>
    <t>Bran-Colored Flycatcher</t>
  </si>
  <si>
    <t>Myiozetetes_similis</t>
  </si>
  <si>
    <t>Social Flycatcher</t>
  </si>
  <si>
    <t>Phaeomyias_murina</t>
  </si>
  <si>
    <t>Mouse-Colored Tyrannulet</t>
  </si>
  <si>
    <t>Sayornis_phoebe</t>
  </si>
  <si>
    <t>Eastern Phoebe</t>
  </si>
  <si>
    <t>Tolmomyias_sulphurescens</t>
  </si>
  <si>
    <t>Yellow-Olive Flycatcher</t>
  </si>
  <si>
    <t>Tyrannus_forficatus</t>
  </si>
  <si>
    <t>Scissor-Tailed Flycatcher</t>
  </si>
  <si>
    <t>Tyrannus_melancholicus</t>
  </si>
  <si>
    <t>Tropical Kingbird</t>
  </si>
  <si>
    <t>Xolmis_irupero</t>
  </si>
  <si>
    <t>White Monjita</t>
  </si>
  <si>
    <t>Zimmerius_bolivianus</t>
  </si>
  <si>
    <t>Bolivian Tyrannulet</t>
  </si>
  <si>
    <t>Vireonidae</t>
  </si>
  <si>
    <t>Vireo_bellii</t>
  </si>
  <si>
    <t>Bell's Vireo</t>
  </si>
  <si>
    <t>Vireo_flavoviridis</t>
  </si>
  <si>
    <t>Yellow-Green Vireo</t>
  </si>
  <si>
    <t>Vireo_griseus</t>
  </si>
  <si>
    <t>White-Eyed Vireo</t>
  </si>
  <si>
    <t>Vireo_latimeri</t>
  </si>
  <si>
    <t>Puerto Rican Vireo</t>
  </si>
  <si>
    <t>Vireo_olivaceus</t>
  </si>
  <si>
    <t>Red-Eyed Vireo</t>
  </si>
  <si>
    <t>Pelecaniformes</t>
  </si>
  <si>
    <t>Ardeidae</t>
  </si>
  <si>
    <t>Ardea_cinerea</t>
  </si>
  <si>
    <t>Grey Heron</t>
  </si>
  <si>
    <t>Ardea_herodias</t>
  </si>
  <si>
    <t>Great Blue Heron</t>
  </si>
  <si>
    <t>Ardea_sumatrana</t>
  </si>
  <si>
    <t>Great-Billed Heron</t>
  </si>
  <si>
    <t>Ardeola_bacchus</t>
  </si>
  <si>
    <t>Chinese Pond Heron</t>
  </si>
  <si>
    <t>Botaurus_lentiginosus</t>
  </si>
  <si>
    <t>American Bittern</t>
  </si>
  <si>
    <t>Botaurus_poiciloptilus</t>
  </si>
  <si>
    <t>Australasian Bittern</t>
  </si>
  <si>
    <t>Bubulcus_ibis</t>
  </si>
  <si>
    <t>Cattle Egret</t>
  </si>
  <si>
    <t>Butorides_virescens</t>
  </si>
  <si>
    <t>Green Heron</t>
  </si>
  <si>
    <t>Casmerodius_albus</t>
  </si>
  <si>
    <t>Great Egret</t>
  </si>
  <si>
    <t>Egretta_caerulea</t>
  </si>
  <si>
    <t>Little Blue Heron</t>
  </si>
  <si>
    <t>Egretta_rufescens</t>
  </si>
  <si>
    <t>Reddish Egret</t>
  </si>
  <si>
    <t>Egretta_sacra</t>
  </si>
  <si>
    <t>Pacific Reef-Egret</t>
  </si>
  <si>
    <t>Egretta_thula</t>
  </si>
  <si>
    <t>Snowy Egret</t>
  </si>
  <si>
    <t>Egretta_tricolor</t>
  </si>
  <si>
    <t>Tricolored Heron</t>
  </si>
  <si>
    <t>Ixobrychus_cinnamomeus</t>
  </si>
  <si>
    <t>Cinnamon Bittern</t>
  </si>
  <si>
    <t>Ixobrychus_eurhythmus</t>
  </si>
  <si>
    <t>Von Schrenck's Bittern</t>
  </si>
  <si>
    <t>Ixobrychus_exilis</t>
  </si>
  <si>
    <t>Least Bittern</t>
  </si>
  <si>
    <t>Ixobrychus_flavicollis</t>
  </si>
  <si>
    <t>Black Bittern</t>
  </si>
  <si>
    <t>Ixobrychus_minutus</t>
  </si>
  <si>
    <t>Little Bittern</t>
  </si>
  <si>
    <t>Ixobrychus_sinensis</t>
  </si>
  <si>
    <t>Yellow Bittern</t>
  </si>
  <si>
    <t>Mesophoyx_intermedia</t>
  </si>
  <si>
    <t>Intermediate Egret</t>
  </si>
  <si>
    <t>Nyctanassa_violacea</t>
  </si>
  <si>
    <t>Yellow-Crowned Night Heron</t>
  </si>
  <si>
    <t>Nycticorax_nycticorax</t>
  </si>
  <si>
    <t>Black-Crowned Night-Heron</t>
  </si>
  <si>
    <t>Pelecanidae</t>
  </si>
  <si>
    <t>Pelecanus_erythrorhynchos</t>
  </si>
  <si>
    <t>American White Pelican</t>
  </si>
  <si>
    <t>Pelecanus_occidentalis</t>
  </si>
  <si>
    <t>Brown Pelican</t>
  </si>
  <si>
    <t>Threskiornithidae</t>
  </si>
  <si>
    <t>Bostrychia_hagedash</t>
  </si>
  <si>
    <t>Hadada Ibis</t>
  </si>
  <si>
    <t>Eudocimus_albus</t>
  </si>
  <si>
    <t>American White Ibis</t>
  </si>
  <si>
    <t>Platalea_ajaja</t>
  </si>
  <si>
    <t>Roseate Spoonbill</t>
  </si>
  <si>
    <t>Platalea_alba</t>
  </si>
  <si>
    <t>African Spoonbill</t>
  </si>
  <si>
    <t>Plegadis_chihi</t>
  </si>
  <si>
    <t>White-Faced Ibis</t>
  </si>
  <si>
    <t>Plegadis_falcinellus</t>
  </si>
  <si>
    <t>Glossy Ibis</t>
  </si>
  <si>
    <t>Phaethontiformes</t>
  </si>
  <si>
    <t>Phaethontidae</t>
  </si>
  <si>
    <t>Phaethon_rubricauda</t>
  </si>
  <si>
    <t>Red-Tailed Tropicbird</t>
  </si>
  <si>
    <t>Piciformes</t>
  </si>
  <si>
    <t>Bucconidae</t>
  </si>
  <si>
    <t>Malacoptila_fulvogularis</t>
  </si>
  <si>
    <t>Black-Streaked Puffbird</t>
  </si>
  <si>
    <t>Malacoptila_panamensis</t>
  </si>
  <si>
    <t>White-Whiskered Puffbird</t>
  </si>
  <si>
    <t>Notharchus_macrorhynchos</t>
  </si>
  <si>
    <t>Guianan Puffbird</t>
  </si>
  <si>
    <t>Capitonidae</t>
  </si>
  <si>
    <t>Eubucco_versicolor</t>
  </si>
  <si>
    <t>Versicolored Barbet</t>
  </si>
  <si>
    <t>Indicatoridae</t>
  </si>
  <si>
    <t>Indicator_minor</t>
  </si>
  <si>
    <t>Lesser Honeyguide</t>
  </si>
  <si>
    <t>Lybiidae</t>
  </si>
  <si>
    <t>Lybius_torquatus</t>
  </si>
  <si>
    <t>Black-Collared Barbet</t>
  </si>
  <si>
    <t>Tricholaema_leucomelas</t>
  </si>
  <si>
    <t>Pied Barbet</t>
  </si>
  <si>
    <t>Megalaimidae</t>
  </si>
  <si>
    <t>Megalaima_haemacephala</t>
  </si>
  <si>
    <t>Coppersmith Barbet</t>
  </si>
  <si>
    <t>Megalaima_lineata</t>
  </si>
  <si>
    <t>Lineated Barbet</t>
  </si>
  <si>
    <t>Picidae</t>
  </si>
  <si>
    <t>Campephilus_leucopogon</t>
  </si>
  <si>
    <t>Cream-Backed Woodpecker</t>
  </si>
  <si>
    <t>Colaptes_auratus</t>
  </si>
  <si>
    <t>Northern Flicker</t>
  </si>
  <si>
    <t>Colaptes_campestris</t>
  </si>
  <si>
    <t>Campo Flicker</t>
  </si>
  <si>
    <t>Colaptes_chrysoides</t>
  </si>
  <si>
    <t>Gilded Flicker</t>
  </si>
  <si>
    <t>Colaptes_rubiginosus</t>
  </si>
  <si>
    <t>Golden-Olive Woodpecker</t>
  </si>
  <si>
    <t>Dendrocopos_canicapillus</t>
  </si>
  <si>
    <t>Grey-Capped Woodpecker</t>
  </si>
  <si>
    <t>Dendrocopos_kizuki</t>
  </si>
  <si>
    <t>Pygmy Woodpecker</t>
  </si>
  <si>
    <t>Dendrocopos_leucotos</t>
  </si>
  <si>
    <t>White-Backed Woodpecker</t>
  </si>
  <si>
    <t>Dendrocopos_major</t>
  </si>
  <si>
    <t>Great Spotted Woodpecker</t>
  </si>
  <si>
    <t>Dendrocopos_medius</t>
  </si>
  <si>
    <t>Middle Spotted Woodpecker</t>
  </si>
  <si>
    <t>Dendrocopos_minor</t>
  </si>
  <si>
    <t>Lesser Spotted Woodpecker</t>
  </si>
  <si>
    <t>Dinopium_javanense</t>
  </si>
  <si>
    <t>Common Flameback</t>
  </si>
  <si>
    <t>Dryocopus_lineatus</t>
  </si>
  <si>
    <t>Lineated Woodpecker</t>
  </si>
  <si>
    <t>Dryocopus_martius</t>
  </si>
  <si>
    <t>Black Woodpecker</t>
  </si>
  <si>
    <t>Dryocopus_pileatus</t>
  </si>
  <si>
    <t>Pileated Woodpecker</t>
  </si>
  <si>
    <t>Jynx_torquilla</t>
  </si>
  <si>
    <t>Eurasian Wryneck</t>
  </si>
  <si>
    <t>Melanerpes_aurifrons</t>
  </si>
  <si>
    <t>Golden-Fronted Woodpecker</t>
  </si>
  <si>
    <t>Melanerpes_carolinus</t>
  </si>
  <si>
    <t>Red-Bellied Woodpecker</t>
  </si>
  <si>
    <t>Melanerpes_chrysogenys</t>
  </si>
  <si>
    <t>Golden-Cheeked Woodpecker</t>
  </si>
  <si>
    <t>Melanerpes_erythrocephalus</t>
  </si>
  <si>
    <t>Red-Headed Woodpecker</t>
  </si>
  <si>
    <t>Melanerpes_formicivorus</t>
  </si>
  <si>
    <t>Acorn Woodpecker</t>
  </si>
  <si>
    <t>Melanerpes_lewis</t>
  </si>
  <si>
    <t>Lewis's Woodpecker</t>
  </si>
  <si>
    <t>Melanerpes_pucherani</t>
  </si>
  <si>
    <t>Black-Cheeked Woodpecker</t>
  </si>
  <si>
    <t>Melanerpes_uropygialis</t>
  </si>
  <si>
    <t>Gila Woodpecker</t>
  </si>
  <si>
    <t>Picoides_albolarvatus</t>
  </si>
  <si>
    <t>White-Headed Woodpecker</t>
  </si>
  <si>
    <t>Picoides_arcticus</t>
  </si>
  <si>
    <t>Black-Backed Woodpecker</t>
  </si>
  <si>
    <t>Picoides_arizonae</t>
  </si>
  <si>
    <t>Arizona Woodpecker</t>
  </si>
  <si>
    <t>Picoides_dorsalis</t>
  </si>
  <si>
    <t>American Three-Toed Woodpecker</t>
  </si>
  <si>
    <t>Picoides_pubescens</t>
  </si>
  <si>
    <t>Downy Woodpecker</t>
  </si>
  <si>
    <t>Picoides_scalaris</t>
  </si>
  <si>
    <t>Ladder-Backed Woodpecker</t>
  </si>
  <si>
    <t>Picoides_villosus</t>
  </si>
  <si>
    <t>Hairy Woodpecker</t>
  </si>
  <si>
    <t>Picumnus_cirratus</t>
  </si>
  <si>
    <t>White-Barred Piculet</t>
  </si>
  <si>
    <t>Picus_canus</t>
  </si>
  <si>
    <t>Grey-Headed Woodpecker</t>
  </si>
  <si>
    <t>Picus_mineaceus</t>
  </si>
  <si>
    <t>Banded Woodpecker</t>
  </si>
  <si>
    <t>Picus_viridis</t>
  </si>
  <si>
    <t>Eurasian Green Woodpecker</t>
  </si>
  <si>
    <t>Picus_vittatus</t>
  </si>
  <si>
    <t>Laced Woodpecker</t>
  </si>
  <si>
    <t>Sphyrapicus_nuchalis</t>
  </si>
  <si>
    <t>Red-Naped Sapsucker</t>
  </si>
  <si>
    <t>Sphyrapicus_ruber</t>
  </si>
  <si>
    <t>Red-Breasted Sapsucker</t>
  </si>
  <si>
    <t>Sphyrapicus_thyroideus</t>
  </si>
  <si>
    <t>Williamson's Sapsucker</t>
  </si>
  <si>
    <t>Sphyrapicus_varius</t>
  </si>
  <si>
    <t>Yellow-Bellied Sapsucker</t>
  </si>
  <si>
    <t>Ramphastidae</t>
  </si>
  <si>
    <t>Aulacorhynchus_derbianus</t>
  </si>
  <si>
    <t>Chestnut-Tipped Toucanet</t>
  </si>
  <si>
    <t>Aulacorhynchus_prasinus</t>
  </si>
  <si>
    <t>Emerald Toucanet</t>
  </si>
  <si>
    <t>Pteroglossus_torquatus</t>
  </si>
  <si>
    <t>Collared Aracari</t>
  </si>
  <si>
    <t>Semnornithidae</t>
  </si>
  <si>
    <t>Semnornis_frantzii</t>
  </si>
  <si>
    <t>Prong-Billed Barbet</t>
  </si>
  <si>
    <t>Podicipediformes</t>
  </si>
  <si>
    <t>Podicipedidae</t>
  </si>
  <si>
    <t>Aechmophorus_clarkii</t>
  </si>
  <si>
    <t>Clark's Grebe</t>
  </si>
  <si>
    <t>Aechmophorus_occidentalis</t>
  </si>
  <si>
    <t>Western Grebe</t>
  </si>
  <si>
    <t>Podiceps_auritus</t>
  </si>
  <si>
    <t>Horned Grebe</t>
  </si>
  <si>
    <t>Podiceps_cristatus</t>
  </si>
  <si>
    <t>Great Crested Grebe</t>
  </si>
  <si>
    <t>Podiceps_grisegena</t>
  </si>
  <si>
    <t>Red-Necked Grebe</t>
  </si>
  <si>
    <t>Podiceps_nigricollis</t>
  </si>
  <si>
    <t>Black-Necked Grebe</t>
  </si>
  <si>
    <t>Podilymbus_podiceps</t>
  </si>
  <si>
    <t>Pied-Billed Grebe</t>
  </si>
  <si>
    <t>Poliocephalus_poliocephalus</t>
  </si>
  <si>
    <t>Hoary-Headed Grebe</t>
  </si>
  <si>
    <t>Tachybaptus_dominicus</t>
  </si>
  <si>
    <t>Least Grebe</t>
  </si>
  <si>
    <t>Tachybaptus_ruficollis</t>
  </si>
  <si>
    <t>Little Grebe</t>
  </si>
  <si>
    <t>Procellariiformes</t>
  </si>
  <si>
    <t>Diomedeidae</t>
  </si>
  <si>
    <t>Diomedea_exulans</t>
  </si>
  <si>
    <t>Wandering Albatross</t>
  </si>
  <si>
    <t>Phoebastria_immutabilis</t>
  </si>
  <si>
    <t>Laysan Albatross</t>
  </si>
  <si>
    <t>Phoebastria_nigripes</t>
  </si>
  <si>
    <t>Hawaiian Black-Footed Albatross</t>
  </si>
  <si>
    <t>Thalassarche_bulleri</t>
  </si>
  <si>
    <t>Buller's Albatross</t>
  </si>
  <si>
    <t>Thalassarche_cauta</t>
  </si>
  <si>
    <t>Shy Albatross</t>
  </si>
  <si>
    <t>Hydrobatidae</t>
  </si>
  <si>
    <t>Oceanodroma_furcata</t>
  </si>
  <si>
    <t>Fork-Tailed Storm-Petrel</t>
  </si>
  <si>
    <t>Oceanodroma_homochroa</t>
  </si>
  <si>
    <t>Ashy Storm Petrel</t>
  </si>
  <si>
    <t>Oceanodroma_leucorhoa</t>
  </si>
  <si>
    <t>Leach's Storm-Petrel</t>
  </si>
  <si>
    <t>Oceanodroma_tristrami</t>
  </si>
  <si>
    <t>Tristram's Storm-Petrel</t>
  </si>
  <si>
    <t>Oceanitidae</t>
  </si>
  <si>
    <t>Oceanites_oceanicus</t>
  </si>
  <si>
    <t>Wilson's Storm-Petrel</t>
  </si>
  <si>
    <t>Procellariidae</t>
  </si>
  <si>
    <t>Daption_capense</t>
  </si>
  <si>
    <t>Cape Petrel</t>
  </si>
  <si>
    <t>Fulmarus_glacialis</t>
  </si>
  <si>
    <t>Northern Fulmar</t>
  </si>
  <si>
    <t>Fulmarus_glacialoides</t>
  </si>
  <si>
    <t>Southern Fulmar</t>
  </si>
  <si>
    <t>Halobaena_caerulea</t>
  </si>
  <si>
    <t>Blue Petrel</t>
  </si>
  <si>
    <t>Lugensa_brevirostris</t>
  </si>
  <si>
    <t>Kerguelen Petrel</t>
  </si>
  <si>
    <t>Pachyptila_turtur</t>
  </si>
  <si>
    <t>Fairy Prion</t>
  </si>
  <si>
    <t>Pelecanoides_georgicus</t>
  </si>
  <si>
    <t>South Georgia Diving Petrel</t>
  </si>
  <si>
    <t>Pelecanoides_urinatrix</t>
  </si>
  <si>
    <t>Common Diving Petrel</t>
  </si>
  <si>
    <t>Procellaria_aequinoctialis</t>
  </si>
  <si>
    <t>White-Chinned Petrel</t>
  </si>
  <si>
    <t>Procellaria_cinerea</t>
  </si>
  <si>
    <t>Grey Petrel</t>
  </si>
  <si>
    <t>Pterodroma_cookii</t>
  </si>
  <si>
    <t>Cook's Petrel</t>
  </si>
  <si>
    <t>Pterodroma_externa</t>
  </si>
  <si>
    <t>Juan Fernández Petrel</t>
  </si>
  <si>
    <t>Pterodroma_hypoleuca</t>
  </si>
  <si>
    <t>Bonin Petrel</t>
  </si>
  <si>
    <t>Pterodroma_lessonii</t>
  </si>
  <si>
    <t>White-Headed Petrel</t>
  </si>
  <si>
    <t>Pterodroma_macroptera</t>
  </si>
  <si>
    <t>Great-Winged Petrel</t>
  </si>
  <si>
    <t>Pterodroma_phaeopygia</t>
  </si>
  <si>
    <t>Galápagos Petrel</t>
  </si>
  <si>
    <t>Pterodroma_solandri</t>
  </si>
  <si>
    <t>Providence Petrel</t>
  </si>
  <si>
    <t>Puffinus_bulleri</t>
  </si>
  <si>
    <t>Buller's Shearwater</t>
  </si>
  <si>
    <t>Puffinus_carneipes</t>
  </si>
  <si>
    <t>Flesh-Footed Shearwater</t>
  </si>
  <si>
    <t>Puffinus_creatopus</t>
  </si>
  <si>
    <t>Pink-Footed Shearwater</t>
  </si>
  <si>
    <t>Puffinus_gravis</t>
  </si>
  <si>
    <t>Great Shearwater</t>
  </si>
  <si>
    <t>Puffinus_griseus</t>
  </si>
  <si>
    <t>Sooty Shearwater</t>
  </si>
  <si>
    <t>Puffinus_lherminieri</t>
  </si>
  <si>
    <t>Audubon's Shearwater</t>
  </si>
  <si>
    <t>Puffinus_pacificus</t>
  </si>
  <si>
    <t>Wedge-Tailed Shearwater</t>
  </si>
  <si>
    <t>Puffinus_puffinus</t>
  </si>
  <si>
    <t>Manx Shearwater</t>
  </si>
  <si>
    <t>Puffinus_tenuirostris</t>
  </si>
  <si>
    <t>Short-Tailed Shearwater</t>
  </si>
  <si>
    <t>Psittaciformes</t>
  </si>
  <si>
    <t>Cacatuidae</t>
  </si>
  <si>
    <t>Cacatua_alba</t>
  </si>
  <si>
    <t>White Cockatoo</t>
  </si>
  <si>
    <t>Cacatua_ducorpsii</t>
  </si>
  <si>
    <t>Ducorps's Cockatoo</t>
  </si>
  <si>
    <t>Cacatua_galerita</t>
  </si>
  <si>
    <t>Sulfur-Crested Cockatoo</t>
  </si>
  <si>
    <t>Cacatua_moluccensis</t>
  </si>
  <si>
    <t>Salmon-Crested Cockatoo</t>
  </si>
  <si>
    <t>Psittacidae</t>
  </si>
  <si>
    <t>Amazona_tucumana</t>
  </si>
  <si>
    <t>Tucuman Parrot</t>
  </si>
  <si>
    <t>Aratinga_canicularis</t>
  </si>
  <si>
    <t>Orange-Fronted Parakeet</t>
  </si>
  <si>
    <t>Aratinga_holochlora</t>
  </si>
  <si>
    <t>Green Parakeet</t>
  </si>
  <si>
    <t>Aratinga_jandaya</t>
  </si>
  <si>
    <t>Jandaya Parakeet</t>
  </si>
  <si>
    <t>Brotogeris_jugularis</t>
  </si>
  <si>
    <t>Cobalt-Winged Parakeet</t>
  </si>
  <si>
    <t>Forpus_cyanopygius</t>
  </si>
  <si>
    <t>Mexican Parrotlet</t>
  </si>
  <si>
    <t>Forpus_xanthopterygius</t>
  </si>
  <si>
    <t>Blue-Winged Parrotlet</t>
  </si>
  <si>
    <t>Myiopsitta_monachus</t>
  </si>
  <si>
    <t>Monk Parakeet</t>
  </si>
  <si>
    <t>Nandayus_nenday</t>
  </si>
  <si>
    <t>Nanday Parakeet</t>
  </si>
  <si>
    <t>Pyrrhura_molinae</t>
  </si>
  <si>
    <t>Green-Cheeked Parakeet</t>
  </si>
  <si>
    <t>Psittaculidae</t>
  </si>
  <si>
    <t>Agapornis_roseicollis</t>
  </si>
  <si>
    <t>Peach-Faced Lovebird</t>
  </si>
  <si>
    <t>Alisterus_amboinensis</t>
  </si>
  <si>
    <t>Moluccan King-Parrot</t>
  </si>
  <si>
    <t>Alisterus_scapularis</t>
  </si>
  <si>
    <t>Australian King Parrot</t>
  </si>
  <si>
    <t>Chalcopsitta_cardinalis</t>
  </si>
  <si>
    <t>Cardinal Lory</t>
  </si>
  <si>
    <t>Cyanoramphus_auriceps</t>
  </si>
  <si>
    <t>Yellow-Crowned Parakeet</t>
  </si>
  <si>
    <t>Geoffroyus_heteroclitus</t>
  </si>
  <si>
    <t>Song Parrot</t>
  </si>
  <si>
    <t>Loriculus_galgulus</t>
  </si>
  <si>
    <t>Blue-Crowned Hanging Parrot</t>
  </si>
  <si>
    <t>Lorius_chlorocercus</t>
  </si>
  <si>
    <t>Yellow-Bibbed Lory</t>
  </si>
  <si>
    <t>Melopsittacus_undulatus</t>
  </si>
  <si>
    <t>Budgerigar</t>
  </si>
  <si>
    <t>Micropsitta_finschii</t>
  </si>
  <si>
    <t>Finsch's Pygmy Parrot</t>
  </si>
  <si>
    <t>Micropsitta_pusio</t>
  </si>
  <si>
    <t>Buff-Faced Pygmy Parrot</t>
  </si>
  <si>
    <t>Neophema_chrysogaster</t>
  </si>
  <si>
    <t>Orange-Bellied Parrot</t>
  </si>
  <si>
    <t>Neopsittacus_musschenbroekii</t>
  </si>
  <si>
    <t>Yellow-Billed Lorikeet</t>
  </si>
  <si>
    <t>Platycercus_elegans</t>
  </si>
  <si>
    <t>Crimson Rosella</t>
  </si>
  <si>
    <t>Platycercus_eximius</t>
  </si>
  <si>
    <t>Eastern Rosella</t>
  </si>
  <si>
    <t>Prosopeia_tabuensis</t>
  </si>
  <si>
    <t>Red Shining-Parrot</t>
  </si>
  <si>
    <t>Psephotus_haematonotus</t>
  </si>
  <si>
    <t>Red-Rumped Parrot</t>
  </si>
  <si>
    <t>Pseudeos_fuscata</t>
  </si>
  <si>
    <t>Dusky Lory</t>
  </si>
  <si>
    <t>Psittacula_alexandri</t>
  </si>
  <si>
    <t>Red-Breasted Parakeet</t>
  </si>
  <si>
    <t>Psittacula_krameri</t>
  </si>
  <si>
    <t>Rose-Ringed Parakeet</t>
  </si>
  <si>
    <t>Psittacula_longicauda</t>
  </si>
  <si>
    <t>Long-Tailed Parakeet</t>
  </si>
  <si>
    <t>Psitteuteles_goldiei</t>
  </si>
  <si>
    <t>Goldie's Lorikeet</t>
  </si>
  <si>
    <t>Trichoglossus_haematodus</t>
  </si>
  <si>
    <t>Coconut Lorikeet</t>
  </si>
  <si>
    <t>Pterocliformes</t>
  </si>
  <si>
    <t>Pteroclidae</t>
  </si>
  <si>
    <t>Syrrhaptes_paradoxus</t>
  </si>
  <si>
    <t>Pallas's Sandgrouse</t>
  </si>
  <si>
    <t>Sphenisciformes</t>
  </si>
  <si>
    <t>Spheniscidae</t>
  </si>
  <si>
    <t>Aptenodytes_forsteri</t>
  </si>
  <si>
    <t>Emperor penguin</t>
  </si>
  <si>
    <t>Aptenodytes_patagonicus</t>
  </si>
  <si>
    <t>King penguin</t>
  </si>
  <si>
    <t>Eudyptes_pachyrhynchus</t>
  </si>
  <si>
    <t>Fiordland penguin</t>
  </si>
  <si>
    <t>Eudyptula_minor</t>
  </si>
  <si>
    <t>Little Blue Penguin</t>
  </si>
  <si>
    <t>Megadyptes_antipodes</t>
  </si>
  <si>
    <t>Yellow-eyed penguin</t>
  </si>
  <si>
    <t>Pygoscelis_adeliae</t>
  </si>
  <si>
    <t>Adélie penguin</t>
  </si>
  <si>
    <t>Pygoscelis_antarcticus</t>
  </si>
  <si>
    <t>Chinstrap penguin</t>
  </si>
  <si>
    <t>Spheniscus_humboldti</t>
  </si>
  <si>
    <t>Humboldt's Penguin</t>
  </si>
  <si>
    <t>Spheniscus_magellanicus</t>
  </si>
  <si>
    <t>Magellanic Penguin</t>
  </si>
  <si>
    <t>Spheniscus_mendiculus</t>
  </si>
  <si>
    <t>Galapagos penguin</t>
  </si>
  <si>
    <t>Strigiformes</t>
  </si>
  <si>
    <t>Strigidae</t>
  </si>
  <si>
    <t>Aegolius_acadicus</t>
  </si>
  <si>
    <t>Northern Saw-Whet Owl</t>
  </si>
  <si>
    <t>Aegolius_funereus</t>
  </si>
  <si>
    <t>Boreal Owl</t>
  </si>
  <si>
    <t>Asio_flammeus</t>
  </si>
  <si>
    <t>Short-Eared Owl</t>
  </si>
  <si>
    <t>Asio_otus</t>
  </si>
  <si>
    <t>Long-Eared Owl</t>
  </si>
  <si>
    <t>Athene_cunicularia</t>
  </si>
  <si>
    <t>Burrowing Owl</t>
  </si>
  <si>
    <t>Athene_noctua</t>
  </si>
  <si>
    <t>Little Owl</t>
  </si>
  <si>
    <t>Bubo_scandiaca</t>
  </si>
  <si>
    <t>Snowy Owl</t>
  </si>
  <si>
    <t>Bubo_virginianus</t>
  </si>
  <si>
    <t>Great Horned Owl</t>
  </si>
  <si>
    <t>Glaucidium_gnoma</t>
  </si>
  <si>
    <t>Mountain Pygmy-Owl</t>
  </si>
  <si>
    <t>Ketupa_ketupu</t>
  </si>
  <si>
    <t>Buffy Fish Owl</t>
  </si>
  <si>
    <t>Megascops_asio</t>
  </si>
  <si>
    <t>Eastern Screech-Owl</t>
  </si>
  <si>
    <t>Megascops_choliba</t>
  </si>
  <si>
    <t>Tropical Screech Owl</t>
  </si>
  <si>
    <t>Megascops_cooperi</t>
  </si>
  <si>
    <t>Pacific Screech-Owl</t>
  </si>
  <si>
    <t>Megascops_kennicottii</t>
  </si>
  <si>
    <t>Western Screech-Owl</t>
  </si>
  <si>
    <t>Ninox_novaeseelandiae</t>
  </si>
  <si>
    <t>Morepork</t>
  </si>
  <si>
    <t>Ninox_scutulata</t>
  </si>
  <si>
    <t>Brown Hawk-Owl</t>
  </si>
  <si>
    <t>Otus_flammeolus</t>
  </si>
  <si>
    <t>Flammulated Owl</t>
  </si>
  <si>
    <t>Otus_lettia</t>
  </si>
  <si>
    <t>Collared Scops Owl</t>
  </si>
  <si>
    <t>Otus_sunia</t>
  </si>
  <si>
    <t>Oriental Scops-Owl</t>
  </si>
  <si>
    <t>Pulsatrix_perspicillata</t>
  </si>
  <si>
    <t>Spectacled Owl</t>
  </si>
  <si>
    <t>Strix_nebulosa</t>
  </si>
  <si>
    <t>Great Grey Owl</t>
  </si>
  <si>
    <t>Strix_occidentalis</t>
  </si>
  <si>
    <t>Spotted Owl</t>
  </si>
  <si>
    <t>Strix_uralensis</t>
  </si>
  <si>
    <t>Ural Owl</t>
  </si>
  <si>
    <t>Strix_varia</t>
  </si>
  <si>
    <t>Northern Barred Owl</t>
  </si>
  <si>
    <t>Strix_virgata</t>
  </si>
  <si>
    <t>Mottled Owl</t>
  </si>
  <si>
    <t>Surnia_ulula</t>
  </si>
  <si>
    <t>Northern Hawk-Owl</t>
  </si>
  <si>
    <t>Tytonidae</t>
  </si>
  <si>
    <t>Tyto_alba</t>
  </si>
  <si>
    <t>Barn Owl</t>
  </si>
  <si>
    <t>Suliformes</t>
  </si>
  <si>
    <t>Anhingidae</t>
  </si>
  <si>
    <t>Anhinga_anhinga</t>
  </si>
  <si>
    <t>American Anhinga</t>
  </si>
  <si>
    <t>Anhinga_melanogaster</t>
  </si>
  <si>
    <t>Oriental Darter</t>
  </si>
  <si>
    <t>Fregatidae</t>
  </si>
  <si>
    <t>Fregata_magnificens</t>
  </si>
  <si>
    <t>Magnificent Frigatebird</t>
  </si>
  <si>
    <t>Fregata_minor</t>
  </si>
  <si>
    <t>Great Frigatebird</t>
  </si>
  <si>
    <t>Phalacrocoracidae</t>
  </si>
  <si>
    <t>Phalacrocorax_auritus</t>
  </si>
  <si>
    <t>Double-Crested Cormorant</t>
  </si>
  <si>
    <t>Phalacrocorax_brasilianus</t>
  </si>
  <si>
    <t>Neotropic Cormorant</t>
  </si>
  <si>
    <t>Phalacrocorax_carbo</t>
  </si>
  <si>
    <t>Great Cormorant</t>
  </si>
  <si>
    <t>Phalacrocorax_melanoleucos</t>
  </si>
  <si>
    <t>Little Pied Cormorant</t>
  </si>
  <si>
    <t>Phalacrocorax_pelagicus</t>
  </si>
  <si>
    <t>Pelagic Cormorant</t>
  </si>
  <si>
    <t>Phalacrocorax_penicillatus</t>
  </si>
  <si>
    <t>Brandt's Cormorant</t>
  </si>
  <si>
    <t>Phalacrocorax_sulcirostris</t>
  </si>
  <si>
    <t>Little Black Cormorant</t>
  </si>
  <si>
    <t>Phalacrocorax_urile</t>
  </si>
  <si>
    <t>Red-Faced Cormorant</t>
  </si>
  <si>
    <t>Sulidae</t>
  </si>
  <si>
    <t>Morus_bassanus</t>
  </si>
  <si>
    <t>Northern Gannet</t>
  </si>
  <si>
    <t>Morus_serrator</t>
  </si>
  <si>
    <t>Australasian Gannet</t>
  </si>
  <si>
    <t>Sula_dactylatra</t>
  </si>
  <si>
    <t>Masked Booby</t>
  </si>
  <si>
    <t>Sula_leucogaster</t>
  </si>
  <si>
    <t>Brown Booby</t>
  </si>
  <si>
    <t>Sula_sula</t>
  </si>
  <si>
    <t>Red-Footed Booby</t>
  </si>
  <si>
    <t>Tinamiformes</t>
  </si>
  <si>
    <t>Tinamidae</t>
  </si>
  <si>
    <t>Nothoprocta_ornata</t>
  </si>
  <si>
    <t>Ornate Tinamou</t>
  </si>
  <si>
    <t>Trogoniformes</t>
  </si>
  <si>
    <t>Trogonidae</t>
  </si>
  <si>
    <t>Harpactes_duvaucelii</t>
  </si>
  <si>
    <t>Scarlet-Rumped Trogon</t>
  </si>
  <si>
    <t>Trogon_citreolus</t>
  </si>
  <si>
    <t>Citreoline Trogon</t>
  </si>
  <si>
    <t>Trogon_elegans</t>
  </si>
  <si>
    <t>Elegant Trogon</t>
  </si>
  <si>
    <t>Trogon_melanocephalus</t>
  </si>
  <si>
    <t>Black-Headed Trogon</t>
  </si>
  <si>
    <t>Trogon_personatus</t>
  </si>
  <si>
    <t>Masked Trogon</t>
  </si>
  <si>
    <t>Trogon_surrucura</t>
  </si>
  <si>
    <t>Suruca Trogon</t>
  </si>
  <si>
    <t>WP</t>
  </si>
  <si>
    <t>FP</t>
  </si>
  <si>
    <r>
      <t>S (cm</t>
    </r>
    <r>
      <rPr>
        <b/>
        <vertAlign val="superscript"/>
        <sz val="11"/>
        <color theme="1"/>
        <rFont val="Roboto"/>
      </rPr>
      <t>2</t>
    </r>
    <r>
      <rPr>
        <b/>
        <sz val="11"/>
        <color theme="1"/>
        <rFont val="Roboto"/>
      </rPr>
      <t>)</t>
    </r>
  </si>
  <si>
    <r>
      <t>S2 (cm</t>
    </r>
    <r>
      <rPr>
        <b/>
        <vertAlign val="superscript"/>
        <sz val="11"/>
        <color theme="1"/>
        <rFont val="Roboto"/>
      </rPr>
      <t>4</t>
    </r>
    <r>
      <rPr>
        <b/>
        <sz val="11"/>
        <color theme="1"/>
        <rFont val="Roboto"/>
      </rPr>
      <t>)</t>
    </r>
  </si>
  <si>
    <t>Rel</t>
  </si>
  <si>
    <t>flightStyle</t>
  </si>
  <si>
    <t>lnMass</t>
  </si>
  <si>
    <t>lnMeanDiveDuration</t>
  </si>
  <si>
    <t>Reference</t>
  </si>
  <si>
    <t>Northern pintail</t>
  </si>
  <si>
    <t>F</t>
  </si>
  <si>
    <t>CF</t>
  </si>
  <si>
    <t>Miller, Michael R (1983). Foraging Dives by Post-Breeding Northern Pintails. The Wilson Bulletin 95, 294–296.</t>
  </si>
  <si>
    <t>American black duck</t>
  </si>
  <si>
    <t>Brodsky, L. M. (1985). Diving by wintering Black Ducks: an assessment of atypical foraging. undefined 36, 72–76.</t>
  </si>
  <si>
    <t>Aythya_australis</t>
  </si>
  <si>
    <t>White-eyed duck</t>
  </si>
  <si>
    <t>O</t>
  </si>
  <si>
    <t>Lalas, C. (1983). Comparative feeding ecology of New Zealand marine shags (Phalacrocoracidae).</t>
  </si>
  <si>
    <t>Aythya_nyroca</t>
  </si>
  <si>
    <t>Ferruginous duck</t>
  </si>
  <si>
    <t>Draidi, K., Bakhouche, B., Lahlah, N., Djemadi, I. and Bensouilah, M. (2019). Diurnal feeding strategies of the Ferruginous Duck (Aythya nyroca) in Lake Tonga (Northeastern Algeria). Ornis Hungarica 27, 85–98.</t>
  </si>
  <si>
    <t>Lesser scaup</t>
  </si>
  <si>
    <t>Siegfried, W. R. (1976). Segregation in feeding behaviour of four diving ducks in southern Manitoba. Can. J. Zool. 54, 730–736.</t>
  </si>
  <si>
    <t>Aythya_ferina</t>
  </si>
  <si>
    <t>Common pochard</t>
  </si>
  <si>
    <t>Butler, P. J. and Woakes, A. J. (1979). Changes in Heart Rate and Respiratory Frequency During Natural Behaviour of Ducks, with Particular Reference to Diving. Journal of Experimental Biology 79, 283–300.</t>
  </si>
  <si>
    <t>Tufted duck</t>
  </si>
  <si>
    <t>Greater scaup</t>
  </si>
  <si>
    <t>Cronan, J. M., Jr. (1957). Food and Feeding Habits of the Scaups in Connecticut Waters. The Auk 74, 459–468.</t>
  </si>
  <si>
    <t>Siegfried, W. R. (1973). Summer food and feeding of the ruddy duck in Manitoba. Canadian Journal of Zoology 51,.</t>
  </si>
  <si>
    <t>Biziura</t>
  </si>
  <si>
    <t>Biziura_lobata</t>
  </si>
  <si>
    <t>Musk duck</t>
  </si>
  <si>
    <t>Osterrieder, Sylvia K, Michael A Weston, Randall W Robinson, and Patrick J Guay. “Sex-Specific Dive Characteristics in a Sexually Size Dimorphic Duck.” Wildfowl 64 (2014): 126–31.</t>
  </si>
  <si>
    <t>Winkler, D. W., Billerman, S. M. and Lovette, I. J. (2020). Ducks, Geese, and Waterfowl (Anatidae). In Birds of the World (ed. Billerman, S. M.), Keeney, B. K.), Rodewald, P. G.), and Schulenberg, T. S.), p. Cornell Lab of Ornithology.</t>
  </si>
  <si>
    <t>Common goldeneye</t>
  </si>
  <si>
    <t>Heintzelman, D. S. (1963). Diving Times of a Common Goldeneye. The Wilson Bulletin 75, 91–91.; Nilsson, L. (1972). Habitat Selection, Food Choice, and Feeding Habits of Diving Ducks in Coastal Waters of South Sweden during the Non-Breeding Season. Ornis Scandinavica (Scandinavian Journal of Ornithology) 3, 55–78.</t>
  </si>
  <si>
    <t>Barrow's goldeneye</t>
  </si>
  <si>
    <t>Beauchamp, G. (1992). Diving Behavior in Surf Scoters and Barrow’s Goldeneyes. The Auk 109, 819–827.</t>
  </si>
  <si>
    <t>Long-tailed duck</t>
  </si>
  <si>
    <t>Reynolds, P. (1987). Observations on the time budget and diving ecology of Long-tailed Ducks in Eqalungmiut Nunaat, West Greenland. Wildfowl 38, 55-62–62.</t>
  </si>
  <si>
    <t>Dendrocynga</t>
  </si>
  <si>
    <t>Fulvous whistling duck</t>
  </si>
  <si>
    <t>Johnsgard, P. (1967). Observations on the behaviour and relationships of the White-backed Duck and the Stiff-tailed Ducks. The Wildfowl Trust 18, 98–107.</t>
  </si>
  <si>
    <t>Dendrocygna_javanica</t>
  </si>
  <si>
    <t>Lesser (Javan) whistling duck</t>
  </si>
  <si>
    <t>Heteronetta</t>
  </si>
  <si>
    <t>Heteronetta_atricapilla</t>
  </si>
  <si>
    <t>Black-headed Duck</t>
  </si>
  <si>
    <t>Weller, M. W. (1968). The breeding biology of the parasitic Black-headed Duck. Living Bird 7, 169–207.</t>
  </si>
  <si>
    <t>Harlequin duck</t>
  </si>
  <si>
    <t>White-winged/Velvet scoter</t>
  </si>
  <si>
    <t>Lewis, T. L. (2005). Foraging behaviors and prey depletion by wintering scoters in Baynes Sound, British Columbia: Inferring food availability and habitat quality.</t>
  </si>
  <si>
    <t>Common scoter</t>
  </si>
  <si>
    <t>Kaiser, M. J., Galanidi, M., Showler, D. A., Elliott, A. J., Caldow, R. W. G., Rees, E. I. S., Stillman, R. A. and Sutherland, W. J. (2006). Distribution and behaviour of Common Scoter Melanitta nigra relative to prey resources and environmental parameters. Ibis 148, 110–128.</t>
  </si>
  <si>
    <t>Surf scoter</t>
  </si>
  <si>
    <t>Lovvorn, J. R., De La Cruz, S., Takekawa, J. Y., Shaskey, L. E. and Richman, S. E. (2013). Niche overlap, threshold food densities, and limits to prey depletion for a diving duck assemblage in an estuarine bay. Marine Ecology Progress Series 476, 251–268.; Beauchamp, G. (1992). Diving Behavior in Surf Scoters and Barrow’s Goldeneyes. The Auk 109, 819–827.</t>
  </si>
  <si>
    <t>Mergellus</t>
  </si>
  <si>
    <t>Mergellus_albellus</t>
  </si>
  <si>
    <t>Smew</t>
  </si>
  <si>
    <t>Nilsson, L. (1974). The behaviour of wintering Smew in southern Sweden. Wildfowl 25, 84-88–88.</t>
  </si>
  <si>
    <t>Common merganser</t>
  </si>
  <si>
    <t>Nilsson, L. (1972). Habitat Selection, Food Choice, and Feeding Habits of Diving Ducks in Coastal Waters of South Sweden during the Non-Breeding Season. Ornis Scandinavica (Scandinavian Journal of Ornithology) 3, 55–78.</t>
  </si>
  <si>
    <t>Nomonyx_dominicus</t>
  </si>
  <si>
    <t>Masked duck</t>
  </si>
  <si>
    <t>Goodman, N. S., Eitniear, J. C. and Anderson, J. T. (2017). Diurnal and Nocturnal Dive Durations and Inter-Dive Intervals of Stiff-Tailed Ducks in Puerto Rico. cowa 40, 396–402.</t>
  </si>
  <si>
    <t>Oxyura_australis</t>
  </si>
  <si>
    <t>Blue-billed duck</t>
  </si>
  <si>
    <t>Ruddy duck</t>
  </si>
  <si>
    <t>Siegfried, W. R. (1976). Segregation in feeding behaviour of four diving ducks in southern Manitoba. Can. J. Zool. 54, 730–736.; Siegfried, W. R. (1973). Summer food and feeding of the ruddy duck in Manitoba. Canadian Journal of Zoology 51,.Goodman, N. S., Eitniear, J. C. and Anderson, J. T. (2017). Diurnal and Nocturnal Dive Durations and Inter-Dive Intervals of Stiff-Tailed Ducks in Puerto Rico. cowa 40, 396–402.; Johnsgard, P. (1967). Observations on the behaviour and relationships of the White-backed Duck and the Stiff-tailed Ducks. The Wildfowl Trust 18, 98–107.</t>
  </si>
  <si>
    <t>Common eider</t>
  </si>
  <si>
    <t>MacCharles, A. M. (1997). Diving and foraging behaviour of wintering common eiders (Somateria mollissima) at Cape ST. Mary’s, Newfoundland.</t>
  </si>
  <si>
    <t>Tachyeres</t>
  </si>
  <si>
    <t>Tachyeres_pteneres</t>
  </si>
  <si>
    <t>Flightless steamer-duck</t>
  </si>
  <si>
    <t>NV</t>
  </si>
  <si>
    <t>Ryan, P. G., Bosman, A. L. and Hockey, P. a. R. (1988). Notes on the foraging behaviour of Magellanic Flightless Steamer Ducks and Flying Steamer Ducks. Wildfowl 39, 29-33–33.</t>
  </si>
  <si>
    <t>Thalassornis</t>
  </si>
  <si>
    <t>Thalassornis_leuconotus</t>
  </si>
  <si>
    <t>White-backed duck</t>
  </si>
  <si>
    <t>Shoji, A., Elliott, K., Fayet, A., Boyle, D., Perrins, C. and Guilford, T. (2015). Foraging behaviour of sympatric razorbills and puffins. Mar. Ecol. Prog. Ser. 520, 257–267.; Paredes, R. P., Jones, I. L. J. L., Boness, D. J. B. J., Tremblay, Y. T. and Renner, M. R. (2008). Sex-specific differences in diving behaviour of two sympatric Alcini species: thick-billed murres and razorbills. Canadian Journal of Zoology.</t>
  </si>
  <si>
    <t>Dovekie</t>
  </si>
  <si>
    <t>Harding, A. M. A., Egevang, C., Walkusz, W., Merkel, F., Blanc, S. and Grémillet, D. (2009). Estimating prey capture rates of a planktivorous seabird, the little auk (Alle alle), using diet, diving behaviour, and energy consumption. Polar Biol 32, 785–796.; Karnovsky, N., Brown, Z., Welcker, J., Harding, A., Walkusz, W., Cavalcanti, A., Hardin, J., Kitaysky, A., Gabrielsen, G. and Grémillet, D. (2011). Inter-colony comparison of diving behavior of an Arctic top predator: implications for warming in the Greenland Sea. Mar. Ecol. Prog. Ser. 440, 229–240.</t>
  </si>
  <si>
    <t>Marbled murrelet</t>
  </si>
  <si>
    <t>Thoresen, A. C. (1989). Diving Times and Behavior of Pigeon Guillemots and Marbled Murrelets off Rosario Head, Washington. Western Birds 20, 33–37.; Henkel, L. A., Burkett, E. E. and Takekawa, J. Y. (2004). At-Sea Activity and Diving Behavior of a Radio-Tagged Marbled Murrelet in Central California. Waterbirds: The International Journal of Waterbird Biology 27, 9–12.</t>
  </si>
  <si>
    <t>Pigeon guillemot</t>
  </si>
  <si>
    <t>Clowater, J. S. and Burger, A. E. (1994). The diving behaviour of Pigeon Guillemots ( Cepphus columba ) off southern Vancouver Island. Can. J. Zool. 72, 863–872.</t>
  </si>
  <si>
    <t>Black guillemot</t>
  </si>
  <si>
    <t>Masden, E. A., Foster, S. and Jackson, A. C. (2013). Diving behaviour of Black Guillemots Cepphus grylle in the Pentland Firth, UK: potential for interactions with tidal stream energy developments. Bird Study 60, 547–549.; Shoji, A., Elliott, K. H., Greenwood, J. G., McClean, L., Leonard, K., Perrins, C. M., Fayet, A. and Guilford, T. (2015). Diving behaviour of benthic feeding Black Guillemots. Bird Study 62, 217–222.</t>
  </si>
  <si>
    <t>Rhinoceros auklet</t>
  </si>
  <si>
    <t>Kuroki, M., Kato, A., Watanuki, Y., Niizuma, Y., Takahashi, A. and Naito, Y. (2003). Diving behavior of an epipelagically feeding alcid, the Rhinoceros Auklet (Cerorhinca monocerata). 81, 8.</t>
  </si>
  <si>
    <t>Atlantic puffin</t>
  </si>
  <si>
    <t>Spencer, S. (2012). Diving Behavior and Identification of Sex of Breeding Atlantic Puffins (Fratercula arctica), and Nest-Site Characteristics of Alcids on Petit Manan Island, Maine.; Shoji, A., Elliott, K., Fayet, A., Boyle, D., Perrins, C. and Guilford, T. (2015). Foraging behaviour of sympatric razorbills and puffins. Mar. Ecol. Prog. Ser. 520, 257–267.</t>
  </si>
  <si>
    <t>Cassin's auklet</t>
  </si>
  <si>
    <t>Elliott, K., Shoji, A., Campbell, K. L. and Gaston, A. (2010). Oxygen stores and foraging behavior of two sympatric, planktivorous alcids. Aquatic Biology 8, 221–235.</t>
  </si>
  <si>
    <t>Ancient murrelet</t>
  </si>
  <si>
    <t>Common murre</t>
  </si>
  <si>
    <t>Hedd, A., Regular, P. M., Montevecchi, W. A., Buren, A. D., Burke, C. M. and Fifield, D. A. (2009). Going deep: common murres dive into frigid water for aggregated, persistent and slow-moving capelin. Mar Biol 156, 741–751.; Evans, T., Kadin, M., Olsson, O. and Akesson, S. (2013). Foraging behaviour of common murres in the Baltic Sea, recorded by simultaneous attachment of GPS and time-depth recorder devices. Marine Ecology Progress Series 475, 277–289.; Tremblay, Y., Cherel, Y., Oremus, M., Tveraa, T. and Chastel, O. (2003). Unconventional ventral attachment of time–depth recorders as a new method for investigating time budget and diving behaviour of seabirds. Journal of Experimental Biology 206, 1929–1940.; Wanless, S., Morris, J. A. and Harris, M. P. (1988). Diving behaviour of guillemot Uria aalge, puffin Fratercula arctica and razorbill Alca tor da as shown by radio-telemetry. Journal of Zoology 216, 73–81.</t>
  </si>
  <si>
    <t>Thick-billed murre</t>
  </si>
  <si>
    <t>Takahashi, A., Matsumoto, K., Hunt, G. L., Shultz, M. T., Kitaysky, A. S., Sato, K., Iida, K. and Watanuki, Y. (2008). Thick-billed murres use different diving behaviors in mixed and stratified waters. Deep Sea Research Part II: Topical Studies in Oceanography 55, 1837–1845.; Paredes, R. P., Jones, I. L. J. L., Boness, D. J. B. J., Tremblay, Y. T. and Renner, M. R. (2008). Sex-specific differences in diving behaviour of two sympatric Alcini species: thick-billed murres and razorbills. Canadian Journal of Zoology.; Jones, I. L., Rowe, S., Carr, S. M., Fraser, G. and Taylor, P. (2002). Different Patterns of Parental Effort During Chick-Rearing by Female and Male Thick-Billed Murres (uria Lomvia) at a Low-Arctic Colony. tauk 119, 1064–1074.;Mehlum, F., Watanuki, Y. and Takahashi, A. (2001). Diving behaviour and foraging habitats of Brünnich’s guillemots (Uria lomvia) breeding in the High-Arctic. Journal of Zoology 255, 413–423.</t>
  </si>
  <si>
    <t>Yellow-billed loon</t>
  </si>
  <si>
    <t>Uher-Koch, B. D., North, M. R. and Schmutz, J. A. (2020). Yellow-billed Loon (Gavia adamsii). In Birds of the World (ed. Billerman, S. M.), Keeney, B. K.), Rodewald, P. G.), and Schulenberg, T. S.), p. Cornell Lab of Ornithology.</t>
  </si>
  <si>
    <t>Gavia_arctica</t>
  </si>
  <si>
    <t>Black-throated loon</t>
  </si>
  <si>
    <t>Polak, M. (2007). Behaviour of Black-throated Diver Gavia arctica and Red-throated Diver Gavia stellata during autumn migration stopover. Ornis Svecica 17, 90–94.; Winkler, D. W., Billerman, S. M. and Lovette, I. J. (2020). Loons (Gaviidae). In Birds of the World (ed. Billerman, S. M.), Keeney, B. K.), Rodewald, P. G.), and Schulenberg, T. S.), p. Cornell Lab of Ornithology.</t>
  </si>
  <si>
    <t>Common loon</t>
  </si>
  <si>
    <t>Evers, D. C., Paruk, J. D., McIntyre, J. W. and Barr, J. F. (2020). Common Loon (Gavia immer). In Birds of the World (ed. Billerman, S. M.), Keeney, B. K.), Rodewald, P. G.), and Schulenberg, T. S.), p. Cornell Lab of Ornithology.</t>
  </si>
  <si>
    <t>Pacific loon</t>
  </si>
  <si>
    <t>Russell, R. W. (2020). Pacific Loon (Gavia pacifica). In Birds of the World (ed. Billerman, S. M.), Keeney, B. K.), Rodewald, P. G.), and Schulenberg, T. S.), p. Cornell Lab of Ornithology.</t>
  </si>
  <si>
    <t>Red-throated loon</t>
  </si>
  <si>
    <t xml:space="preserve">American coot </t>
  </si>
  <si>
    <t>IF</t>
  </si>
  <si>
    <t>Dow, D. (1964). Diving times of Wintering water birds. The Auk 81, 556–558.</t>
  </si>
  <si>
    <t>Fulica_armillata</t>
  </si>
  <si>
    <t>Red-gartered Coot</t>
  </si>
  <si>
    <t>García, G. O., Favero, M. and Mariano‐Jelicich, R. (2008). Red-gartered Coot Fulica armillata feeding on the grapsid crab Cyrtograpsus angulatus: advantages and disadvantages of an unusual food resource. Ibis 150, 110–114.</t>
  </si>
  <si>
    <t>Eurasian coot</t>
  </si>
  <si>
    <t>Fortunati, L. and Battisti, C. (2011). Diving times and feeding rate by pecking in the Eurasian coot (Fulica atra). Ethology Ecology &amp; Evolution 23, 165–170.; Draulans, D. and Vanherck, L. (1987). Food and foraging of Coot Fulica atra on fish ponds during autumn migration. Wildfowl 38, 63-69–69.;Conigliaro, M., Battisti, C., Amori, G. and Luiselli, L. (2011). Diving times and pecking rates of the Eurasian Coot (Fulica atra) in different habitat types: a pilot study. Rend. Fis. Acc. Lincei 22, 47–53.</t>
  </si>
  <si>
    <t>Podicepidiformes</t>
  </si>
  <si>
    <t>Podicepididae</t>
  </si>
  <si>
    <t>Western grebe</t>
  </si>
  <si>
    <t>Lawrence, G. E. (1950). The Diving and Feeding Activity of the Western Grebe on the Breeding Grounds. The Condor 52, 3–16.; Forbes, L. and Sealy, S. (1988). Diving behaviour of male and female western grebes. Canadian Journal of Zoology 66, 2695–2698.</t>
  </si>
  <si>
    <t>Horned grebe</t>
  </si>
  <si>
    <t>Dow, D. (1964). Diving times of Wintering water birds. The Auk 81, 556–558.; Heintzelman, D. S. and Newberry, C. J. (1964). Some Waterfowl Diving Times. The Wilson Bulletin 76, 291–291.</t>
  </si>
  <si>
    <t>Crested grebe</t>
  </si>
  <si>
    <t>Red-necked Grebe</t>
  </si>
  <si>
    <t>Kloskowski, J. (2004). Food Provisioning in Red-Necked Grebes (Podiceps Grisegena) at Common Carp (Cyprinus Carpio) Ponds. Hydrobiologia 525, 131–138.</t>
  </si>
  <si>
    <t>Eared grebe</t>
  </si>
  <si>
    <t>Jehl, J. R. (1988). Biology of the eared grebe and Wilson’s phalarope in the nonbreeding season: a study of adaptations to saline lakes. Los Angeles, CA: Cooper Ornithological Society.</t>
  </si>
  <si>
    <t>Pied-billed grebe</t>
  </si>
  <si>
    <t>Bleich, V. C. (1975). Diving Times and Distances in the Pied-Billed Grebe. The Wilson Bulletin 87, 278–280.; Jenni, D. A. and Gambs, R. D. (1974). Diving Times of Grebes and Masked Ducks. The Auk 91, 415–417.</t>
  </si>
  <si>
    <t>Hoary-headed grebe</t>
  </si>
  <si>
    <t>Ropert-Coudert, Y. and Kato, A. (2009). Diving Activity of Hoary-Headed (Poliocephalus poliocephalus) and Australasian Little (Tachybaptus novaehollandiae) Grebes. cowa 32, 157–161.</t>
  </si>
  <si>
    <t xml:space="preserve">Tachybaptus </t>
  </si>
  <si>
    <t>Least grebe</t>
  </si>
  <si>
    <t>Jenni, D. A. (1969). Diving Times of the Least Grebe and Masked Duck. The Auk 86, 355–356.; LaBastille, A. (1974). Ecology and Management of the Atitlán Grebe, Lake Atitlán, Guatemala. Wildlife Monographs 3–66.</t>
  </si>
  <si>
    <t>Tachybaptus_novaehollandiae</t>
  </si>
  <si>
    <t>Australian little grebe</t>
  </si>
  <si>
    <t>Little grebe</t>
  </si>
  <si>
    <t>Ladhams, D. E. (1968). Diving times of grebes. British Birds 61, 27–30.</t>
  </si>
  <si>
    <t>Procellariformes</t>
  </si>
  <si>
    <t>Phoebetria</t>
  </si>
  <si>
    <t>Black-footed albatross</t>
  </si>
  <si>
    <t>GS</t>
  </si>
  <si>
    <t>Kazama, K., Harada, T., Deguchi, T., Suzuki, H. and Watanuki, Y. (2019). Foraging Behavior of Black-Footed Albatross Phoebastria nigripes Rearing Chicks on the Ogasawara Islands. jorn 18, 27–37.</t>
  </si>
  <si>
    <t>Phoebetria_palpebrata</t>
  </si>
  <si>
    <t>Light-mantled albatross</t>
  </si>
  <si>
    <t>Bentley, L. K., Kato, A., Ropert-Coudert, Y., Manica, A. and Phillips, R. A. (2021). Diving behaviour of albatrosses: implications for foraging ecology and bycatch susceptibility. Mar Biol 168, 36.</t>
  </si>
  <si>
    <t>Shy albatross</t>
  </si>
  <si>
    <t>Hedd, A., Gales, R., Brothers, N. and Robertson, G. (1997). Diving behaviour of the Shy Albatross Diomedea cauta in Tasmania: initial findings and dive recorder assessment. Ibis 139, 452–460.</t>
  </si>
  <si>
    <t>Thalassarche_chrysostoma</t>
  </si>
  <si>
    <t>Grey-headed albatross</t>
  </si>
  <si>
    <t>Thalassarche_melanophrys</t>
  </si>
  <si>
    <t>Black-browed albatross</t>
  </si>
  <si>
    <t>Oceanodroma_castro</t>
  </si>
  <si>
    <t>Madeiran storm-petrel</t>
  </si>
  <si>
    <t>Flood, R. L., Fisher, A., Cleave, A. and Sterry, P. (2009). European Storm-petrels diving for food. British Birds 102, 352–353.</t>
  </si>
  <si>
    <t>Ardenna</t>
  </si>
  <si>
    <t>Ardenna_creatopus</t>
  </si>
  <si>
    <t>Pink-footed albatross</t>
  </si>
  <si>
    <t>Adams, J., Felis, J. J., Czapanskiy, M., Carle, R. D. and Hodum, P. J. (2019). Diving behavior of Pink-footed Shearwaters Ardenna creatopus rearing chicks on Isla Mocha, Chile. Marine Ornithology 47, 17–24.</t>
  </si>
  <si>
    <t>Ardenna_gravis</t>
  </si>
  <si>
    <t>Great shearwater</t>
  </si>
  <si>
    <t>Ronconi, R. A., Ryan, P. G. and Ropert-Coudert, Y. (2010). Diving of Great Shearwaters (Puffinus gravis) in Cold and Warm Water Regions of the South Atlantic Ocean. PLOS ONE 5, e15508.</t>
  </si>
  <si>
    <t>Ardenna_griseus</t>
  </si>
  <si>
    <t>Sooty shearwater</t>
  </si>
  <si>
    <t>Dunphy, B. J., Taylor, G. A., Landers, T. J., Sagar, R. L., Chilvers, B. L., Ranjard, L. and Rayner, M. J. (2015). Comparative seabird diving physiology:: first measures of haematological parameters and oxygen stores in three New Zealand Procellariiformes. Marine Ecology Progress Series 523, 187–198.</t>
  </si>
  <si>
    <t>Calonectris</t>
  </si>
  <si>
    <t>Calonectris_diomedea</t>
  </si>
  <si>
    <t>Scopoli/Cory's shearwater</t>
  </si>
  <si>
    <t>Grémillet, D., Péron, C., Pons, J.-B., Ouni, R., Authier, M., Thévenet, M. and Fort, J. (2014). Irreplaceable area extends marine conservation hotspot off Tunisia: insights from GPS-tracking Scopoli’s shearwaters from the largest seabird colony in the Mediterranean. Mar Biol 161, 2669–2680.</t>
  </si>
  <si>
    <t>Calonectris_leucomelas</t>
  </si>
  <si>
    <t>Streaked shearwater</t>
  </si>
  <si>
    <t>Matsumoto, K., Oka, N., Ochi, D., Muto, F., Satoh, T. P. and Watanuki, Y. (2012). Foraging behavior and Diet of Streaked Shearwaters Calonectris leucomelas Rearing Chicks on Mikura Island. jorn 11, 9–19.</t>
  </si>
  <si>
    <t>Blue petrel</t>
  </si>
  <si>
    <t>Navarro, J., Votier, S. C., Aguzzi, J., Chiesa, J. J., Forero, M. G. and Phillips, R. A. (2013). Ecological Segregation in Space, Time and Trophic Niche of Sympatric Planktivorous Petrels. PLOS ONE 8, e62897.</t>
  </si>
  <si>
    <t>Macronectes</t>
  </si>
  <si>
    <t>Macronectes_giganteus</t>
  </si>
  <si>
    <t>Southern Giant Petrels</t>
  </si>
  <si>
    <t>van den Hoff, J. and Newbery, K. (2006). Southern Giant Petrels Macronectes giganteus diving on submerged carrion. Marine Ornithology 34, 61–64.</t>
  </si>
  <si>
    <t>Pachyptila_desolata</t>
  </si>
  <si>
    <t>Antarctic prion</t>
  </si>
  <si>
    <t>South Georgia diving petrel</t>
  </si>
  <si>
    <t>Navarro, J., Votier, S. C. and Phillips, R. A. (2014). Diving capabilities of diving petrels. Polar Biol 37, 897–901.</t>
  </si>
  <si>
    <t>Common diving petrel</t>
  </si>
  <si>
    <t>White-chinned petrel</t>
  </si>
  <si>
    <t>Rollinson, D. P., Dilley, B. J. and Ryan, P. G. (2014). Diving behaviour of white-chinned petrels and its relevance for mitigating longline bycatch. Polar Biol 37, 1301–1308.</t>
  </si>
  <si>
    <t>Grey petrel</t>
  </si>
  <si>
    <t>Rollinson, D. P., Dilley, B. J., Davies, D. and Ryan, P. G. (2016). Diving behaviour of Grey Petrels and its relevance for mitigating long-line by-catch. Emu - Austral Ornithology 116, 340–349.</t>
  </si>
  <si>
    <t>Grey-winged petrel</t>
  </si>
  <si>
    <t>Puffinus_huttoni</t>
  </si>
  <si>
    <t>Hutton's shearwater</t>
  </si>
  <si>
    <t>Bennet, D. G., Horton, T. W., Goldstien, S. J., Rowe, L. and Briskie, J. V. (2020). Seasonal and annual variation in the diving behaviour of Hutton’s shearwater (Puffinus huttoni). New Zealand Journal of Zoology 47, 300–323.</t>
  </si>
  <si>
    <t>Puffinus_mauretanicus</t>
  </si>
  <si>
    <t>Balearic shearwater</t>
  </si>
  <si>
    <t>Aguilar, J. S., Benvenuti, S., Dall’Antonia, L., McMinn-Grivé, M. and Mayol-Serra, J. (2003). Preliminary results on the foraging ecology of Balearic shearwaters (Puffinus mauretanicus) from bird-borne data loggers. scimar 67, 129–134.</t>
  </si>
  <si>
    <t>Manx shearwater</t>
  </si>
  <si>
    <t>Shoji, A., Dean, B., Kirk, H., Freeman, R., Perrins, C. M. and Guilford, T. (2016). The diving behaviour of the Manx Shearwater Puffinus puffinus. Ibis 158, 598–606.</t>
  </si>
  <si>
    <t>Ropert-Coudert, Y., Kato, A., Robbins, A. M. C. and Humphries, G. (2018). The Penguiness dive record data table. Explorable at http://www.penguiness.net.</t>
  </si>
  <si>
    <t>Eudyptes_chrysocome</t>
  </si>
  <si>
    <t>Southern rockhopper penguin</t>
  </si>
  <si>
    <t>Hull, C. L. (2000). Comparative diving behaviour and segregation of the marine habitat by breeding Royal Penguins, Eudyptes schlegeli , and eastern Rockhopper Penguins, Eudyptes chrysocome filholi , at Macquarie Island. Can. J. Zool. 78, 333–345.</t>
  </si>
  <si>
    <t>Eudyptes_chrysolophus</t>
  </si>
  <si>
    <t>Macaroni penguin</t>
  </si>
  <si>
    <t>Sato, K., Charrassin, J.-B., Bost, C.-A. and Naito, Y. (2004). Why do macaroni penguins choose shallow body angles that result in longer descent and ascent durations? J Exp Biol 207, 4057–4065.</t>
  </si>
  <si>
    <t>Eudyptes_moseleyi</t>
  </si>
  <si>
    <t>Northern rockhopper penguin</t>
  </si>
  <si>
    <t>Tremblay, Y. and Cherel, Y. (2003). Geographic variation in the foraging behaviour, diet and chick growth of rockhopper penguins. Mar. Ecol. Prog. Ser. 251, 279–297.</t>
  </si>
  <si>
    <t>Eudyptes_schlegeli</t>
  </si>
  <si>
    <t>Royal penguin</t>
  </si>
  <si>
    <t>Little penguin</t>
  </si>
  <si>
    <t>Kato, A., Ropert-Coudert, Y. and Chiaradia, A. (2008). Regulation of Trip Duration by an Inshore Forager, the Little Penguin (Eudyptula Minor), During Incubation. The Auk 125, 588–593.</t>
  </si>
  <si>
    <t>Mattern, T., Ellenberg, U., Houston, D. M. and Davis, L. S. (2007). Consistent foraging routes and benthic foraging behaviour in yellow-eyed penguins. Marine Ecology Progress Series 343, 295–306.</t>
  </si>
  <si>
    <t>Culik, B. M. and Wilson, R. P. (1994). Underwater Swimming at Low Energetic Cost by Pygoscelid Penguins. Journal of Experimental Biology 197, 65–78.</t>
  </si>
  <si>
    <t>Pygoscelis_papua</t>
  </si>
  <si>
    <t>Gentoo penguin</t>
  </si>
  <si>
    <t>Spheniscus_demersus</t>
  </si>
  <si>
    <t>African penguin</t>
  </si>
  <si>
    <t>Ryan, P., Petersen, S., Simeone, A. and Grémillet, D. (2007). Diving behaviour of African penguins: do they differ from other Spheniscus penguins? African Journal of Marine Science 29, 153–160.</t>
  </si>
  <si>
    <t>Humboldt penguin</t>
  </si>
  <si>
    <t>NC</t>
  </si>
  <si>
    <t>Rey, A. R., Pütz, K., Simeone, A., Hiriart-Bertrand, L., Reyes-Arriagada, R., Riquelme, V. and Lüthi, B. (2013). Comparative foraging behaviour of sympatric Humboldt and Magellanic Penguins reveals species-specific and sex-specific strategies. Emu - Austral Ornithology 113, 145–153.</t>
  </si>
  <si>
    <t>Magellanic penguin</t>
  </si>
  <si>
    <t>Mills, K. L. (2000). Diving Behaviour of Two Galápagos Penguins Spheniscus Mendiculus. Marine Ornithology 28, 75–79.</t>
  </si>
  <si>
    <t>Oriental darter</t>
  </si>
  <si>
    <t>Phalacrocoraxidae</t>
  </si>
  <si>
    <t>Phalacrocorax_chalconotus</t>
  </si>
  <si>
    <t>Otago shag</t>
  </si>
  <si>
    <t>Phalacrocorax_africanus</t>
  </si>
  <si>
    <t>Long-tailed cormorant</t>
  </si>
  <si>
    <t>Cooper, J. (1986). Diving patterns of Cormorants Phalacrocoracidae. Ibis 128, 562–570.</t>
  </si>
  <si>
    <t>Phalacrocorax_aristotelis</t>
  </si>
  <si>
    <t>European shag</t>
  </si>
  <si>
    <t>Lea, S. E. G., Daley, C., Boddington, P. J. C. and Morison, V. (1996). Diving patterns in shags and cormorants (Phalacrocorax): tests of an optimal breathing model. Ibis 138, 391–398.</t>
  </si>
  <si>
    <t>Double-crested cormorant</t>
  </si>
  <si>
    <t>Ainley, D. G. and Boekelheide, R. J. eds. (1990). Seabirds of the Farallon Islands: ecology, dynamics, and structure of an upwelling-system community. Stanford, Calif: Stanford University Press.; Cooper, J. (1986). Diving patterns of Cormorants Phalacrocoracidae. Ibis 128, 562–570.</t>
  </si>
  <si>
    <t>Phalacrocorax_bougainvillii</t>
  </si>
  <si>
    <t>Guanay cormorant</t>
  </si>
  <si>
    <t>Duffy, D. C. (1983). The Foraging Ecology of Peruvian Seabirds. The Auk 100, 800–810.</t>
  </si>
  <si>
    <t>Phalacrocorax_atriceps</t>
  </si>
  <si>
    <t>Antarctic shag</t>
  </si>
  <si>
    <t>Casaux, R. (2004). Diving Patterns in the Antarctic Shag. cowa 27, 382–387.</t>
  </si>
  <si>
    <t>Neotropic cormorant</t>
  </si>
  <si>
    <t>Quintana, F., Yorio, P., Lisnizer, N., Gatto, A. and Soria, G. (2004). Diving Behavior and Foraging Areas of the Neotropic Cormorant at a Marine Colony in Patagonia, Argentina. wils.1 116, 83–88.</t>
  </si>
  <si>
    <t>Phalacrocorax_capensis</t>
  </si>
  <si>
    <t>Cape cormorant</t>
  </si>
  <si>
    <t>Ryan, P. G., Pichegru, L., Ropert‐Coudert, Y., Grémillet, D. and Kato, A. (2010). On a wing and a prayer: the foraging ecology of breeding Cape cormorants. Journal of Zoology 280, 25–32.</t>
  </si>
  <si>
    <t>Phalacrocorax_capillatus</t>
  </si>
  <si>
    <t>Japanese cormorant</t>
  </si>
  <si>
    <t>Watanuki, Y., Kato, A. and Naito, Y. (1996). Diving performance of male and female Japanese Cormorants. Canadian Journal of Zoology 74, 1098–1109.; Ishikawa, K. and Watanuki, Y. (2002). Sex and individual differences in foraging behavior of Japanese cormorants in years of different prey availability. J Ethol 20, 49–54.</t>
  </si>
  <si>
    <t>Great cormorant</t>
  </si>
  <si>
    <t>Grémillet, D., Kuntz, G., Woakes, A. J., Gilbert, C., Robin, J.-P., Maho, Y. L. and Butler, P. J. (2005). Year-round recordings of behavioural and physiological parameters reveal the survival strategy of a poorly insulated diving endotherm during the Arctic winter. Journal of Experimental Biology 208, 4231–4241.</t>
  </si>
  <si>
    <t>Phalacrocorax_carunculatus</t>
  </si>
  <si>
    <t>New Zealand King Shag</t>
  </si>
  <si>
    <t>Brown, D. (2001). Dive duration and some diving rhythms of the New Zealand king shag ( Leucocarbo carunculatus ). Notornis 48, 177–178.</t>
  </si>
  <si>
    <t>Phalacrocorax_coronatus</t>
  </si>
  <si>
    <t>Crowned cormorant</t>
  </si>
  <si>
    <t>Williams, A. J. and Cooper, J. (1983). The Crowned Cormorant: Breeding Biology, Diet and Offspring-Reduction Strategy. Ostrich 54, 213–219.</t>
  </si>
  <si>
    <t>Phalacrocorax_gaimardi</t>
  </si>
  <si>
    <t>Red-legged cormorant</t>
  </si>
  <si>
    <t>Frere, E., Quintana, F. and Gandini, P. (2002). Diving Behavior of the Red-Legged Cormorant in Southeastern Patagonia, Argentina. The Condor 104, 440–444.</t>
  </si>
  <si>
    <t>Phalacrocorax_magellanicus</t>
  </si>
  <si>
    <t>Rock shag</t>
  </si>
  <si>
    <t>Sapoznikow, A. and Quintana, F. (2003). Foraging Behavior and Feeding Locations of Imperial Cormorants and Rock Shags Breeding Sympatrically in Patagonia, Argentina. cowa 26, 184–191.</t>
  </si>
  <si>
    <t>Phalacrocorax_neglectus</t>
  </si>
  <si>
    <t>Bank cormorant</t>
  </si>
  <si>
    <t>Pelagic cormorant</t>
  </si>
  <si>
    <t>Hobson, K. A. and Sealy, S. G. (1985). Diving Rhythms and Diurnal Roosting times of Pelagic Cormorants. The Wilson Bulletin 97, 116–119.;Dow, D. (1964). Diving times of Wintering water birds. The Auk 81, 556–558.</t>
  </si>
  <si>
    <t>Brant's Cormorant</t>
  </si>
  <si>
    <t>Phalacrocorax_punctatus</t>
  </si>
  <si>
    <t>Spotted shag</t>
  </si>
  <si>
    <t>Lalas, C. (1983). Comparative feeding ecology of New Zealand marine shags (Phalacrocoracidae).; Stonehouse, B. (1967). Feeding Behaviour and Dmng Rhythms of Some New Zealand Shags, Phalacrocoracidae. Ibis 109, 600–605.</t>
  </si>
  <si>
    <t>Little black cormorant</t>
  </si>
  <si>
    <t>Trayler, K. M., Brothers, D. J., Wooller, R. D. and Potter, I. C. (1989). Opportunistic foraging by three species of cormorants in an Australian estuary. Journal of Zoology 218, 87–98.; Lea, S. E. G., Daley, C., Boddington, P. J. C. and Morison, V. (1996). Diving patterns in shags and cormorants (Phalacrocorax): tests of an optimal breathing model. Ibis 138, 391–398.</t>
  </si>
  <si>
    <t>Phalacrocorax_varius</t>
  </si>
  <si>
    <t xml:space="preserve">Pied cormorant </t>
  </si>
  <si>
    <t>Stonehouse, B. (1967). Feeding Behaviour and Dmng Rhythms of Some New Zealand Shags, Phalacrocoracidae. Ibis 109, 600–605.; Trayler, K. M., Brothers, D. J., Wooller, R. D. and Potter, I. C. (1989). Opportunistic foraging by three species of cormorants in an Australian estuary. Journal of Zoology 218, 87–98.; Lea, S. E. G., Daley, C., Boddington, P. J. C. and Morison, V. (1996). Diving patterns in shags and cormorants (Phalacrocorax): tests of an optimal breathing model. Ibis 138, 391–398.</t>
  </si>
  <si>
    <t>Imperial shag</t>
  </si>
  <si>
    <t>Cooper, J. (1986). Diving patterns of Cormorants Phalacrocoracidae. Ibis 128, 562–570.; Croxall, J. P., Naito, Y., Kato, A., Rothery, P. and Briggs, D. R. (1991). Diving patterns and performance in the Antarctic blue-eyed shag Phalacrocorax atriceps. Journal of Zoology 225, 177–199.</t>
  </si>
  <si>
    <t>Northern gannet</t>
  </si>
  <si>
    <t>Garthe, S., Montevecchi, W. A., Chapdelaine, G., Rail, J.-F. and Hedd, A. (2007). Contrasting foraging tactics by northern gannets (Sula bassana) breeding in different oceanographic domains with different prey fields. Mar Biol 151, 687–694.</t>
  </si>
  <si>
    <t>Morus_capensis</t>
  </si>
  <si>
    <t>Cape gannets</t>
  </si>
  <si>
    <t>Grémillet, D., Péron, C., Kato, A., Amélineau, F., Ropert-Coudert, Y., Ryan, P. G. and Pichegru, L. (2016). Starving seabirds: unprofitable foraging and its fitness consequences in Cape gannets competing with fisheries in the Benguela upwelling ecosystem. Mar Biol 163, 35.</t>
  </si>
  <si>
    <t>Sula_nebouxii</t>
  </si>
  <si>
    <t>Blue-footed booby</t>
  </si>
  <si>
    <t>Zavalaga, C. B., Benvenuti, S., Dall’Antonia, L. and Emslie, S. D. (2007). Diving behavior of blue-footed boobies Sula nebouxii in northern Peru in relation to sex, body size and prey type. Marine Ecology Progress Series 336, 291–303.</t>
  </si>
  <si>
    <t>Red-footed booby</t>
  </si>
  <si>
    <t>Weimerskirch, H., Le Corre, M., Ropert-Coudert, Y., Kato, A. and Marsac, F. (2005). The three-dimensional flight of red-footed boobies: adaptations to foraging in a tropical environment? Proceedings of the Royal Society B: Biological Sciences 272, 53–61.</t>
  </si>
  <si>
    <t>Sula_variegata</t>
  </si>
  <si>
    <t>Peruvian booby</t>
  </si>
  <si>
    <t>Ludynia, K., Garthe, S. and Luna-Jorquera, G. (2010). Distribution and foraging behaviour of the Peruvian Booby (Sula variegata) off northern Chile. J Ornithol 151, 103–111.</t>
  </si>
  <si>
    <t>Cinclus_pallasii</t>
  </si>
  <si>
    <t xml:space="preserve">Brown dipper </t>
  </si>
  <si>
    <t>This study</t>
  </si>
  <si>
    <t>White-throated dipper</t>
  </si>
  <si>
    <t>American dipper</t>
  </si>
  <si>
    <t>meanDiveDuration (s)</t>
  </si>
  <si>
    <t>Mass (g)</t>
  </si>
  <si>
    <t>S2 (dimensionless)</t>
  </si>
  <si>
    <t>S2_dimless</t>
  </si>
  <si>
    <t>videoID</t>
  </si>
  <si>
    <t>fps</t>
  </si>
  <si>
    <t>frames_dive1</t>
  </si>
  <si>
    <t>frames_dive2</t>
  </si>
  <si>
    <t>frames_dive3</t>
  </si>
  <si>
    <t>frames_dive4</t>
  </si>
  <si>
    <t>frames_dive5</t>
  </si>
  <si>
    <t>frames_dive6</t>
  </si>
  <si>
    <t>frames_dive7</t>
  </si>
  <si>
    <t>frames_dive8</t>
  </si>
  <si>
    <t>frames_dive9</t>
  </si>
  <si>
    <t>frames_dive10</t>
  </si>
  <si>
    <t>frames_dive11</t>
  </si>
  <si>
    <t>dive1</t>
  </si>
  <si>
    <t>dive2</t>
  </si>
  <si>
    <t>dive3</t>
  </si>
  <si>
    <t>dive4</t>
  </si>
  <si>
    <t>dive5</t>
  </si>
  <si>
    <t>dive6</t>
  </si>
  <si>
    <t>dive7</t>
  </si>
  <si>
    <t>dive8</t>
  </si>
  <si>
    <t>dive9</t>
  </si>
  <si>
    <t>dive10</t>
  </si>
  <si>
    <t>dive11</t>
  </si>
  <si>
    <t>Species</t>
  </si>
  <si>
    <t>Average</t>
  </si>
  <si>
    <t>ML200774821</t>
  </si>
  <si>
    <t>ML201026141</t>
  </si>
  <si>
    <t>ML201031781</t>
  </si>
  <si>
    <t>ML201040841</t>
  </si>
  <si>
    <t>ML201041161</t>
  </si>
  <si>
    <t>ML201095501</t>
  </si>
  <si>
    <t>ML201104121</t>
  </si>
  <si>
    <t>ML201104161</t>
  </si>
  <si>
    <t>ML201119371</t>
  </si>
  <si>
    <t>ML201379251</t>
  </si>
  <si>
    <t>ML201379271</t>
  </si>
  <si>
    <t>ML201971601</t>
  </si>
  <si>
    <t>ML228199281</t>
  </si>
  <si>
    <t>ML248257831</t>
  </si>
  <si>
    <t>ML274694181</t>
  </si>
  <si>
    <t>ML294873831</t>
  </si>
  <si>
    <t>ML308444481</t>
  </si>
  <si>
    <t>ML308446871</t>
  </si>
  <si>
    <t>ML393014141</t>
  </si>
  <si>
    <t>ML403304281</t>
  </si>
  <si>
    <t>ML409496231</t>
  </si>
  <si>
    <t>ML424401161</t>
  </si>
  <si>
    <t>ML192326491</t>
  </si>
  <si>
    <t>ML194924551</t>
  </si>
  <si>
    <t>ML201111751</t>
  </si>
  <si>
    <t>ML201447831</t>
  </si>
  <si>
    <t>ML201668521</t>
  </si>
  <si>
    <t>ML201668551</t>
  </si>
  <si>
    <t>ML208673951</t>
  </si>
  <si>
    <t>ML228522591</t>
  </si>
  <si>
    <t>ML240367431</t>
  </si>
  <si>
    <t>ML283081901</t>
  </si>
  <si>
    <t>ML286417751</t>
  </si>
  <si>
    <t>ML293873811</t>
  </si>
  <si>
    <t>ML298881071</t>
  </si>
  <si>
    <t>ML312477871</t>
  </si>
  <si>
    <t>ML321917211</t>
  </si>
  <si>
    <t>ML354811581</t>
  </si>
  <si>
    <t>ML364351611</t>
  </si>
  <si>
    <t>ML405344251</t>
  </si>
  <si>
    <t>ML408544311</t>
  </si>
  <si>
    <t>ML411559</t>
  </si>
  <si>
    <t>ML411623</t>
  </si>
  <si>
    <t>ML411717</t>
  </si>
  <si>
    <t>ML411723</t>
  </si>
  <si>
    <t>ML411741</t>
  </si>
  <si>
    <t>ML411743</t>
  </si>
  <si>
    <t>ML411805</t>
  </si>
  <si>
    <t>ML472339</t>
  </si>
  <si>
    <t>ML472340</t>
  </si>
  <si>
    <t>ML472342</t>
  </si>
  <si>
    <t>ML472956</t>
  </si>
  <si>
    <t>ML192236351</t>
  </si>
  <si>
    <t>ML201345451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</si>
</sst>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Roboto"/>
    </font>
    <font>
      <u/>
      <sz val="10"/>
      <color theme="10"/>
      <name val="Roboto"/>
    </font>
    <font>
      <sz val="10"/>
      <color rgb="FF000000"/>
      <name val="Roboto"/>
    </font>
    <font>
      <sz val="11"/>
      <color theme="1"/>
      <name val="Roboto"/>
    </font>
    <font>
      <b/>
      <sz val="11"/>
      <color theme="1"/>
      <name val="Roboto"/>
    </font>
    <font>
      <b/>
      <vertAlign val="superscript"/>
      <sz val="11"/>
      <color theme="1"/>
      <name val="Roboto"/>
    </font>
    <font>
      <sz val="10"/>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ADADA"/>
      </left>
      <right style="medium">
        <color rgb="FFDADADA"/>
      </right>
      <top style="medium">
        <color rgb="FFDADADA"/>
      </top>
      <bottom style="medium">
        <color rgb="FFDADADA"/>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8">
    <xf numFmtId="0" fontId="0" fillId="0" borderId="0" xfId="0"/>
    <xf numFmtId="0" fontId="19" fillId="0" borderId="0" xfId="0" applyFont="1" applyAlignment="1">
      <alignment vertical="center"/>
    </xf>
    <xf numFmtId="0" fontId="20" fillId="0" borderId="0" xfId="42" applyFont="1" applyFill="1" applyAlignment="1">
      <alignment vertical="center"/>
    </xf>
    <xf numFmtId="0" fontId="20" fillId="0" borderId="0" xfId="42" applyFont="1" applyFill="1" applyAlignment="1">
      <alignment horizontal="left" vertical="center" wrapText="1"/>
    </xf>
    <xf numFmtId="0" fontId="19" fillId="0" borderId="0" xfId="0" applyFont="1"/>
    <xf numFmtId="0" fontId="21" fillId="0" borderId="0" xfId="0" applyFont="1" applyAlignment="1">
      <alignment vertical="center"/>
    </xf>
    <xf numFmtId="0" fontId="19" fillId="0" borderId="0" xfId="0" applyFont="1" applyAlignment="1">
      <alignment vertical="center" wrapText="1"/>
    </xf>
    <xf numFmtId="0" fontId="22" fillId="0" borderId="0" xfId="0" applyFont="1"/>
    <xf numFmtId="164" fontId="19" fillId="0" borderId="0" xfId="0" applyNumberFormat="1" applyFont="1"/>
    <xf numFmtId="0" fontId="19" fillId="0" borderId="0" xfId="0" applyFont="1" applyFill="1"/>
    <xf numFmtId="2" fontId="19" fillId="0" borderId="0" xfId="0" applyNumberFormat="1" applyFont="1" applyAlignment="1">
      <alignment vertical="center"/>
    </xf>
    <xf numFmtId="0" fontId="25" fillId="0" borderId="0" xfId="0" applyFont="1"/>
    <xf numFmtId="0" fontId="19" fillId="0" borderId="0" xfId="0" applyFont="1" applyAlignment="1">
      <alignment horizontal="left" vertical="center"/>
    </xf>
    <xf numFmtId="0" fontId="19" fillId="0" borderId="0" xfId="0" applyFont="1" applyAlignment="1">
      <alignment horizontal="center" vertical="center"/>
    </xf>
    <xf numFmtId="165" fontId="19" fillId="0" borderId="0" xfId="0" applyNumberFormat="1" applyFont="1" applyAlignment="1">
      <alignment horizontal="center" vertical="center"/>
    </xf>
    <xf numFmtId="2" fontId="19" fillId="0" borderId="0" xfId="0" applyNumberFormat="1"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horizontal="center" vertical="center" wrapText="1"/>
    </xf>
    <xf numFmtId="0" fontId="19" fillId="36" borderId="0" xfId="0" applyFont="1" applyFill="1" applyAlignment="1">
      <alignment horizontal="left" vertical="center"/>
    </xf>
    <xf numFmtId="0" fontId="19" fillId="36" borderId="0" xfId="0" applyFont="1" applyFill="1" applyAlignment="1">
      <alignment horizontal="left" vertical="center" wrapText="1"/>
    </xf>
    <xf numFmtId="0" fontId="19" fillId="0" borderId="10" xfId="0" applyFont="1" applyBorder="1" applyAlignment="1">
      <alignment horizontal="center" vertical="center"/>
    </xf>
    <xf numFmtId="0" fontId="19" fillId="0" borderId="10" xfId="0" applyFont="1" applyBorder="1" applyAlignment="1">
      <alignment horizontal="left" vertical="center"/>
    </xf>
    <xf numFmtId="0" fontId="19" fillId="36" borderId="10" xfId="0" applyFont="1" applyFill="1" applyBorder="1" applyAlignment="1">
      <alignment horizontal="center" vertical="center" wrapText="1"/>
    </xf>
    <xf numFmtId="0" fontId="19" fillId="36" borderId="10" xfId="0" applyFont="1" applyFill="1" applyBorder="1" applyAlignment="1">
      <alignment horizontal="left" vertical="center" wrapText="1"/>
    </xf>
    <xf numFmtId="0" fontId="23" fillId="34" borderId="0" xfId="0" applyFont="1" applyFill="1" applyAlignment="1">
      <alignment horizontal="left" vertical="center"/>
    </xf>
    <xf numFmtId="164" fontId="19" fillId="0" borderId="0" xfId="0" applyNumberFormat="1" applyFont="1" applyFill="1"/>
    <xf numFmtId="2" fontId="19" fillId="0" borderId="0" xfId="0" applyNumberFormat="1" applyFont="1"/>
    <xf numFmtId="165" fontId="0" fillId="0" borderId="0" xfId="0" applyNumberFormat="1"/>
    <xf numFmtId="0" fontId="25" fillId="0" borderId="0" xfId="0" applyFont="1" applyAlignment="1">
      <alignment horizontal="center"/>
    </xf>
    <xf numFmtId="0" fontId="23" fillId="35" borderId="0" xfId="0" applyFont="1" applyFill="1" applyAlignment="1">
      <alignment horizontal="left" vertical="center"/>
    </xf>
    <xf numFmtId="0" fontId="23" fillId="35" borderId="0" xfId="0" applyFont="1" applyFill="1" applyAlignment="1">
      <alignment horizontal="left" vertical="center" wrapText="1"/>
    </xf>
    <xf numFmtId="0" fontId="23" fillId="33" borderId="0" xfId="0" applyFont="1" applyFill="1" applyAlignment="1">
      <alignment horizontal="left" vertical="center"/>
    </xf>
    <xf numFmtId="0" fontId="22" fillId="37" borderId="0" xfId="0" applyFont="1" applyFill="1" applyAlignment="1">
      <alignment horizontal="center" vertical="center"/>
    </xf>
    <xf numFmtId="0" fontId="22" fillId="38" borderId="0" xfId="0" applyFont="1" applyFill="1" applyAlignment="1">
      <alignment horizontal="center" vertical="center"/>
    </xf>
    <xf numFmtId="0" fontId="22" fillId="39" borderId="11" xfId="0" applyFont="1" applyFill="1" applyBorder="1" applyAlignment="1">
      <alignment horizontal="center" vertical="center"/>
    </xf>
    <xf numFmtId="0" fontId="22" fillId="0" borderId="0" xfId="0" applyFont="1" applyAlignment="1">
      <alignment horizontal="center" vertical="center"/>
    </xf>
    <xf numFmtId="0" fontId="22" fillId="37" borderId="11" xfId="0" applyFont="1" applyFill="1" applyBorder="1" applyAlignment="1">
      <alignment horizontal="left" vertical="center"/>
    </xf>
    <xf numFmtId="164" fontId="22" fillId="37" borderId="11" xfId="0" applyNumberFormat="1" applyFont="1" applyFill="1" applyBorder="1" applyAlignment="1">
      <alignment horizontal="righ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Suliformes" TargetMode="External"/><Relationship Id="rId21" Type="http://schemas.openxmlformats.org/officeDocument/2006/relationships/hyperlink" Target="https://en.wikipedia.org/wiki/Charadriiformes" TargetMode="External"/><Relationship Id="rId42" Type="http://schemas.openxmlformats.org/officeDocument/2006/relationships/hyperlink" Target="https://en.wikipedia.org/wiki/Auk" TargetMode="External"/><Relationship Id="rId63" Type="http://schemas.openxmlformats.org/officeDocument/2006/relationships/hyperlink" Target="https://en.wikipedia.org/wiki/Coraciiformes" TargetMode="External"/><Relationship Id="rId84" Type="http://schemas.openxmlformats.org/officeDocument/2006/relationships/hyperlink" Target="https://en.wikipedia.org/wiki/Psittacidae" TargetMode="External"/><Relationship Id="rId138" Type="http://schemas.openxmlformats.org/officeDocument/2006/relationships/hyperlink" Target="https://en.wikipedia.org/wiki/Swift" TargetMode="External"/><Relationship Id="rId107" Type="http://schemas.openxmlformats.org/officeDocument/2006/relationships/hyperlink" Target="https://en.wikipedia.org/wiki/Anseriformes" TargetMode="External"/><Relationship Id="rId11" Type="http://schemas.openxmlformats.org/officeDocument/2006/relationships/hyperlink" Target="https://en.wikipedia.org/wiki/Accipitriformes" TargetMode="External"/><Relationship Id="rId32" Type="http://schemas.openxmlformats.org/officeDocument/2006/relationships/hyperlink" Target="https://en.wikipedia.org/wiki/True_owl" TargetMode="External"/><Relationship Id="rId53" Type="http://schemas.openxmlformats.org/officeDocument/2006/relationships/hyperlink" Target="https://en.wikipedia.org/wiki/Anseriformes" TargetMode="External"/><Relationship Id="rId74" Type="http://schemas.openxmlformats.org/officeDocument/2006/relationships/hyperlink" Target="https://en.wikipedia.org/wiki/Auk" TargetMode="External"/><Relationship Id="rId128" Type="http://schemas.openxmlformats.org/officeDocument/2006/relationships/hyperlink" Target="https://en.wikipedia.org/wiki/Motacillidae" TargetMode="External"/><Relationship Id="rId149" Type="http://schemas.openxmlformats.org/officeDocument/2006/relationships/printerSettings" Target="../printerSettings/printerSettings2.bin"/><Relationship Id="rId5" Type="http://schemas.openxmlformats.org/officeDocument/2006/relationships/hyperlink" Target="https://en.wikipedia.org/wiki/Accipitriformes" TargetMode="External"/><Relationship Id="rId95" Type="http://schemas.openxmlformats.org/officeDocument/2006/relationships/hyperlink" Target="https://en.wikipedia.org/wiki/Anseriformes" TargetMode="External"/><Relationship Id="rId22" Type="http://schemas.openxmlformats.org/officeDocument/2006/relationships/hyperlink" Target="https://en.wikipedia.org/wiki/Sandpiper" TargetMode="External"/><Relationship Id="rId27" Type="http://schemas.openxmlformats.org/officeDocument/2006/relationships/hyperlink" Target="https://en.wikipedia.org/wiki/Grebe" TargetMode="External"/><Relationship Id="rId43" Type="http://schemas.openxmlformats.org/officeDocument/2006/relationships/hyperlink" Target="https://en.wikipedia.org/wiki/Charadriiformes" TargetMode="External"/><Relationship Id="rId48" Type="http://schemas.openxmlformats.org/officeDocument/2006/relationships/hyperlink" Target="https://en.wikipedia.org/wiki/Icterid" TargetMode="External"/><Relationship Id="rId64" Type="http://schemas.openxmlformats.org/officeDocument/2006/relationships/hyperlink" Target="https://en.wikipedia.org/wiki/Kingfisher" TargetMode="External"/><Relationship Id="rId69" Type="http://schemas.openxmlformats.org/officeDocument/2006/relationships/hyperlink" Target="https://en.wikipedia.org/wiki/Parrot" TargetMode="External"/><Relationship Id="rId113" Type="http://schemas.openxmlformats.org/officeDocument/2006/relationships/hyperlink" Target="https://en.wikipedia.org/wiki/Anseriformes" TargetMode="External"/><Relationship Id="rId118" Type="http://schemas.openxmlformats.org/officeDocument/2006/relationships/hyperlink" Target="https://en.wikipedia.org/wiki/Darter" TargetMode="External"/><Relationship Id="rId134" Type="http://schemas.openxmlformats.org/officeDocument/2006/relationships/hyperlink" Target="https://en.wikipedia.org/wiki/Columbidae" TargetMode="External"/><Relationship Id="rId139" Type="http://schemas.openxmlformats.org/officeDocument/2006/relationships/hyperlink" Target="https://en.wikipedia.org/wiki/Apodiformes" TargetMode="External"/><Relationship Id="rId80" Type="http://schemas.openxmlformats.org/officeDocument/2006/relationships/hyperlink" Target="https://en.wikipedia.org/wiki/Hummingbird" TargetMode="External"/><Relationship Id="rId85" Type="http://schemas.openxmlformats.org/officeDocument/2006/relationships/hyperlink" Target="https://en.wikipedia.org/wiki/Passerine" TargetMode="External"/><Relationship Id="rId12" Type="http://schemas.openxmlformats.org/officeDocument/2006/relationships/hyperlink" Target="https://en.wikipedia.org/wiki/Accipitridae" TargetMode="External"/><Relationship Id="rId17" Type="http://schemas.openxmlformats.org/officeDocument/2006/relationships/hyperlink" Target="https://en.wikipedia.org/wiki/Bucerotiformes" TargetMode="External"/><Relationship Id="rId33" Type="http://schemas.openxmlformats.org/officeDocument/2006/relationships/hyperlink" Target="https://en.wikipedia.org/wiki/Owl" TargetMode="External"/><Relationship Id="rId38" Type="http://schemas.openxmlformats.org/officeDocument/2006/relationships/hyperlink" Target="https://en.wikipedia.org/wiki/Swift" TargetMode="External"/><Relationship Id="rId59" Type="http://schemas.openxmlformats.org/officeDocument/2006/relationships/hyperlink" Target="https://en.wikipedia.org/wiki/Coraciiformes" TargetMode="External"/><Relationship Id="rId103" Type="http://schemas.openxmlformats.org/officeDocument/2006/relationships/hyperlink" Target="https://en.wikipedia.org/wiki/Anseriformes" TargetMode="External"/><Relationship Id="rId108" Type="http://schemas.openxmlformats.org/officeDocument/2006/relationships/hyperlink" Target="https://en.wikipedia.org/wiki/Anatidae" TargetMode="External"/><Relationship Id="rId124" Type="http://schemas.openxmlformats.org/officeDocument/2006/relationships/hyperlink" Target="https://en.wikipedia.org/wiki/Laridae" TargetMode="External"/><Relationship Id="rId129" Type="http://schemas.openxmlformats.org/officeDocument/2006/relationships/hyperlink" Target="https://en.wikipedia.org/wiki/Passerine" TargetMode="External"/><Relationship Id="rId54" Type="http://schemas.openxmlformats.org/officeDocument/2006/relationships/hyperlink" Target="https://en.wikipedia.org/wiki/Anatidae" TargetMode="External"/><Relationship Id="rId70" Type="http://schemas.openxmlformats.org/officeDocument/2006/relationships/hyperlink" Target="https://en.wikipedia.org/wiki/Psittaculidae" TargetMode="External"/><Relationship Id="rId75" Type="http://schemas.openxmlformats.org/officeDocument/2006/relationships/hyperlink" Target="https://en.wikipedia.org/wiki/Anseriformes" TargetMode="External"/><Relationship Id="rId91" Type="http://schemas.openxmlformats.org/officeDocument/2006/relationships/hyperlink" Target="https://en.wikipedia.org/wiki/Anseriformes" TargetMode="External"/><Relationship Id="rId96" Type="http://schemas.openxmlformats.org/officeDocument/2006/relationships/hyperlink" Target="https://en.wikipedia.org/wiki/Anatidae" TargetMode="External"/><Relationship Id="rId140" Type="http://schemas.openxmlformats.org/officeDocument/2006/relationships/hyperlink" Target="https://en.wikipedia.org/wiki/Swift" TargetMode="External"/><Relationship Id="rId145" Type="http://schemas.openxmlformats.org/officeDocument/2006/relationships/hyperlink" Target="https://en.wikipedia.org/wiki/Accipitriformes" TargetMode="External"/><Relationship Id="rId1" Type="http://schemas.openxmlformats.org/officeDocument/2006/relationships/hyperlink" Target="https://en.wikipedia.org/wiki/Accipitriformes" TargetMode="External"/><Relationship Id="rId6" Type="http://schemas.openxmlformats.org/officeDocument/2006/relationships/hyperlink" Target="https://en.wikipedia.org/wiki/Accipitridae" TargetMode="External"/><Relationship Id="rId23" Type="http://schemas.openxmlformats.org/officeDocument/2006/relationships/hyperlink" Target="https://en.wikipedia.org/wiki/Charadriiformes" TargetMode="External"/><Relationship Id="rId28" Type="http://schemas.openxmlformats.org/officeDocument/2006/relationships/hyperlink" Target="https://en.wikipedia.org/wiki/Grebe" TargetMode="External"/><Relationship Id="rId49" Type="http://schemas.openxmlformats.org/officeDocument/2006/relationships/hyperlink" Target="https://en.wikipedia.org/wiki/Passerine" TargetMode="External"/><Relationship Id="rId114" Type="http://schemas.openxmlformats.org/officeDocument/2006/relationships/hyperlink" Target="https://en.wikipedia.org/wiki/Anatidae" TargetMode="External"/><Relationship Id="rId119" Type="http://schemas.openxmlformats.org/officeDocument/2006/relationships/hyperlink" Target="https://en.wikipedia.org/wiki/Suliformes" TargetMode="External"/><Relationship Id="rId44" Type="http://schemas.openxmlformats.org/officeDocument/2006/relationships/hyperlink" Target="https://en.wikipedia.org/wiki/Auk" TargetMode="External"/><Relationship Id="rId60" Type="http://schemas.openxmlformats.org/officeDocument/2006/relationships/hyperlink" Target="https://en.wikipedia.org/wiki/Kingfisher" TargetMode="External"/><Relationship Id="rId65" Type="http://schemas.openxmlformats.org/officeDocument/2006/relationships/hyperlink" Target="https://en.wikipedia.org/wiki/Coraciiformes" TargetMode="External"/><Relationship Id="rId81" Type="http://schemas.openxmlformats.org/officeDocument/2006/relationships/hyperlink" Target="https://en.wikipedia.org/wiki/Apodiformes" TargetMode="External"/><Relationship Id="rId86" Type="http://schemas.openxmlformats.org/officeDocument/2006/relationships/hyperlink" Target="https://en.wikipedia.org/wiki/American_sparrow" TargetMode="External"/><Relationship Id="rId130" Type="http://schemas.openxmlformats.org/officeDocument/2006/relationships/hyperlink" Target="https://en.wikipedia.org/wiki/Tyrant_flycatcher" TargetMode="External"/><Relationship Id="rId135" Type="http://schemas.openxmlformats.org/officeDocument/2006/relationships/hyperlink" Target="https://en.wikipedia.org/wiki/Apodiformes" TargetMode="External"/><Relationship Id="rId13" Type="http://schemas.openxmlformats.org/officeDocument/2006/relationships/hyperlink" Target="https://en.wikipedia.org/wiki/Accipitriformes" TargetMode="External"/><Relationship Id="rId18" Type="http://schemas.openxmlformats.org/officeDocument/2006/relationships/hyperlink" Target="https://en.wikipedia.org/wiki/Hornbill" TargetMode="External"/><Relationship Id="rId39" Type="http://schemas.openxmlformats.org/officeDocument/2006/relationships/hyperlink" Target="https://en.wikipedia.org/wiki/Charadriiformes" TargetMode="External"/><Relationship Id="rId109" Type="http://schemas.openxmlformats.org/officeDocument/2006/relationships/hyperlink" Target="https://en.wikipedia.org/wiki/Anseriformes" TargetMode="External"/><Relationship Id="rId34" Type="http://schemas.openxmlformats.org/officeDocument/2006/relationships/hyperlink" Target="https://en.wikipedia.org/wiki/True_owl" TargetMode="External"/><Relationship Id="rId50" Type="http://schemas.openxmlformats.org/officeDocument/2006/relationships/hyperlink" Target="https://en.wikipedia.org/wiki/Icterid" TargetMode="External"/><Relationship Id="rId55" Type="http://schemas.openxmlformats.org/officeDocument/2006/relationships/hyperlink" Target="https://en.wikipedia.org/wiki/Charadriiformes" TargetMode="External"/><Relationship Id="rId76" Type="http://schemas.openxmlformats.org/officeDocument/2006/relationships/hyperlink" Target="https://en.wikipedia.org/wiki/Anatidae" TargetMode="External"/><Relationship Id="rId97" Type="http://schemas.openxmlformats.org/officeDocument/2006/relationships/hyperlink" Target="https://en.wikipedia.org/wiki/Anseriformes" TargetMode="External"/><Relationship Id="rId104" Type="http://schemas.openxmlformats.org/officeDocument/2006/relationships/hyperlink" Target="https://en.wikipedia.org/wiki/Anatidae" TargetMode="External"/><Relationship Id="rId120" Type="http://schemas.openxmlformats.org/officeDocument/2006/relationships/hyperlink" Target="https://en.wikipedia.org/wiki/Darter" TargetMode="External"/><Relationship Id="rId125" Type="http://schemas.openxmlformats.org/officeDocument/2006/relationships/hyperlink" Target="https://en.wikipedia.org/wiki/Anseriformes" TargetMode="External"/><Relationship Id="rId141" Type="http://schemas.openxmlformats.org/officeDocument/2006/relationships/hyperlink" Target="https://en.wikipedia.org/wiki/Apodiformes" TargetMode="External"/><Relationship Id="rId146" Type="http://schemas.openxmlformats.org/officeDocument/2006/relationships/hyperlink" Target="https://en.wikipedia.org/wiki/Accipitridae" TargetMode="External"/><Relationship Id="rId7" Type="http://schemas.openxmlformats.org/officeDocument/2006/relationships/hyperlink" Target="https://en.wikipedia.org/wiki/Accipitriformes" TargetMode="External"/><Relationship Id="rId71" Type="http://schemas.openxmlformats.org/officeDocument/2006/relationships/hyperlink" Target="https://en.wikipedia.org/wiki/Parrot" TargetMode="External"/><Relationship Id="rId92" Type="http://schemas.openxmlformats.org/officeDocument/2006/relationships/hyperlink" Target="https://en.wikipedia.org/wiki/Anatidae" TargetMode="External"/><Relationship Id="rId2" Type="http://schemas.openxmlformats.org/officeDocument/2006/relationships/hyperlink" Target="https://en.wikipedia.org/wiki/Accipitridae" TargetMode="External"/><Relationship Id="rId29" Type="http://schemas.openxmlformats.org/officeDocument/2006/relationships/hyperlink" Target="https://en.wikipedia.org/wiki/Passerine" TargetMode="External"/><Relationship Id="rId24" Type="http://schemas.openxmlformats.org/officeDocument/2006/relationships/hyperlink" Target="https://en.wikipedia.org/wiki/Sandpiper" TargetMode="External"/><Relationship Id="rId40" Type="http://schemas.openxmlformats.org/officeDocument/2006/relationships/hyperlink" Target="https://en.wikipedia.org/wiki/Auk" TargetMode="External"/><Relationship Id="rId45" Type="http://schemas.openxmlformats.org/officeDocument/2006/relationships/hyperlink" Target="https://en.wikipedia.org/wiki/Parrot" TargetMode="External"/><Relationship Id="rId66" Type="http://schemas.openxmlformats.org/officeDocument/2006/relationships/hyperlink" Target="https://en.wikipedia.org/wiki/Kingfisher" TargetMode="External"/><Relationship Id="rId87" Type="http://schemas.openxmlformats.org/officeDocument/2006/relationships/hyperlink" Target="https://en.wikipedia.org/wiki/Anseriformes" TargetMode="External"/><Relationship Id="rId110" Type="http://schemas.openxmlformats.org/officeDocument/2006/relationships/hyperlink" Target="https://en.wikipedia.org/wiki/Anatidae" TargetMode="External"/><Relationship Id="rId115" Type="http://schemas.openxmlformats.org/officeDocument/2006/relationships/hyperlink" Target="https://en.wikipedia.org/wiki/Anseriformes" TargetMode="External"/><Relationship Id="rId131" Type="http://schemas.openxmlformats.org/officeDocument/2006/relationships/hyperlink" Target="https://en.wikipedia.org/wiki/Charadriiformes" TargetMode="External"/><Relationship Id="rId136" Type="http://schemas.openxmlformats.org/officeDocument/2006/relationships/hyperlink" Target="https://en.wikipedia.org/wiki/Swift" TargetMode="External"/><Relationship Id="rId61" Type="http://schemas.openxmlformats.org/officeDocument/2006/relationships/hyperlink" Target="https://en.wikipedia.org/wiki/Coraciiformes" TargetMode="External"/><Relationship Id="rId82" Type="http://schemas.openxmlformats.org/officeDocument/2006/relationships/hyperlink" Target="https://en.wikipedia.org/wiki/Hummingbird" TargetMode="External"/><Relationship Id="rId19" Type="http://schemas.openxmlformats.org/officeDocument/2006/relationships/hyperlink" Target="https://en.wikipedia.org/wiki/Passerine" TargetMode="External"/><Relationship Id="rId14" Type="http://schemas.openxmlformats.org/officeDocument/2006/relationships/hyperlink" Target="https://en.wikipedia.org/wiki/Accipitridae" TargetMode="External"/><Relationship Id="rId30" Type="http://schemas.openxmlformats.org/officeDocument/2006/relationships/hyperlink" Target="https://en.wikipedia.org/wiki/Iora" TargetMode="External"/><Relationship Id="rId35" Type="http://schemas.openxmlformats.org/officeDocument/2006/relationships/hyperlink" Target="https://en.wikipedia.org/wiki/Caprimulgiformes" TargetMode="External"/><Relationship Id="rId56" Type="http://schemas.openxmlformats.org/officeDocument/2006/relationships/hyperlink" Target="https://en.wikipedia.org/wiki/Auk" TargetMode="External"/><Relationship Id="rId77" Type="http://schemas.openxmlformats.org/officeDocument/2006/relationships/hyperlink" Target="https://en.wikipedia.org/wiki/Gruiformes" TargetMode="External"/><Relationship Id="rId100" Type="http://schemas.openxmlformats.org/officeDocument/2006/relationships/hyperlink" Target="https://en.wikipedia.org/wiki/Anatidae" TargetMode="External"/><Relationship Id="rId105" Type="http://schemas.openxmlformats.org/officeDocument/2006/relationships/hyperlink" Target="https://en.wikipedia.org/wiki/Anseriformes" TargetMode="External"/><Relationship Id="rId126" Type="http://schemas.openxmlformats.org/officeDocument/2006/relationships/hyperlink" Target="https://en.wikipedia.org/wiki/Anatidae" TargetMode="External"/><Relationship Id="rId147" Type="http://schemas.openxmlformats.org/officeDocument/2006/relationships/hyperlink" Target="https://en.wikipedia.org/wiki/Passerine" TargetMode="External"/><Relationship Id="rId8" Type="http://schemas.openxmlformats.org/officeDocument/2006/relationships/hyperlink" Target="https://en.wikipedia.org/wiki/Accipitridae" TargetMode="External"/><Relationship Id="rId51" Type="http://schemas.openxmlformats.org/officeDocument/2006/relationships/hyperlink" Target="https://en.wikipedia.org/wiki/Anseriformes" TargetMode="External"/><Relationship Id="rId72" Type="http://schemas.openxmlformats.org/officeDocument/2006/relationships/hyperlink" Target="https://en.wikipedia.org/wiki/Psittaculidae" TargetMode="External"/><Relationship Id="rId93" Type="http://schemas.openxmlformats.org/officeDocument/2006/relationships/hyperlink" Target="https://en.wikipedia.org/wiki/Anseriformes" TargetMode="External"/><Relationship Id="rId98" Type="http://schemas.openxmlformats.org/officeDocument/2006/relationships/hyperlink" Target="https://en.wikipedia.org/wiki/Anatidae" TargetMode="External"/><Relationship Id="rId121" Type="http://schemas.openxmlformats.org/officeDocument/2006/relationships/hyperlink" Target="https://en.wikipedia.org/wiki/Charadriiformes" TargetMode="External"/><Relationship Id="rId142" Type="http://schemas.openxmlformats.org/officeDocument/2006/relationships/hyperlink" Target="https://en.wikipedia.org/wiki/Swift" TargetMode="External"/><Relationship Id="rId3" Type="http://schemas.openxmlformats.org/officeDocument/2006/relationships/hyperlink" Target="https://en.wikipedia.org/wiki/Accipitriformes" TargetMode="External"/><Relationship Id="rId25" Type="http://schemas.openxmlformats.org/officeDocument/2006/relationships/hyperlink" Target="https://en.wikipedia.org/wiki/Grebe" TargetMode="External"/><Relationship Id="rId46" Type="http://schemas.openxmlformats.org/officeDocument/2006/relationships/hyperlink" Target="https://en.wikipedia.org/wiki/Psittaculidae" TargetMode="External"/><Relationship Id="rId67" Type="http://schemas.openxmlformats.org/officeDocument/2006/relationships/hyperlink" Target="https://en.wikipedia.org/wiki/Galliformes" TargetMode="External"/><Relationship Id="rId116" Type="http://schemas.openxmlformats.org/officeDocument/2006/relationships/hyperlink" Target="https://en.wikipedia.org/wiki/Anatidae" TargetMode="External"/><Relationship Id="rId137" Type="http://schemas.openxmlformats.org/officeDocument/2006/relationships/hyperlink" Target="https://en.wikipedia.org/wiki/Apodiformes" TargetMode="External"/><Relationship Id="rId20" Type="http://schemas.openxmlformats.org/officeDocument/2006/relationships/hyperlink" Target="https://en.wikipedia.org/wiki/Starling" TargetMode="External"/><Relationship Id="rId41" Type="http://schemas.openxmlformats.org/officeDocument/2006/relationships/hyperlink" Target="https://en.wikipedia.org/wiki/Charadriiformes" TargetMode="External"/><Relationship Id="rId62" Type="http://schemas.openxmlformats.org/officeDocument/2006/relationships/hyperlink" Target="https://en.wikipedia.org/wiki/Kingfisher" TargetMode="External"/><Relationship Id="rId83" Type="http://schemas.openxmlformats.org/officeDocument/2006/relationships/hyperlink" Target="https://en.wikipedia.org/wiki/Parrot" TargetMode="External"/><Relationship Id="rId88" Type="http://schemas.openxmlformats.org/officeDocument/2006/relationships/hyperlink" Target="https://en.wikipedia.org/wiki/Anatidae" TargetMode="External"/><Relationship Id="rId111" Type="http://schemas.openxmlformats.org/officeDocument/2006/relationships/hyperlink" Target="https://en.wikipedia.org/wiki/Anseriformes" TargetMode="External"/><Relationship Id="rId132" Type="http://schemas.openxmlformats.org/officeDocument/2006/relationships/hyperlink" Target="https://en.wikipedia.org/wiki/Sandpiper" TargetMode="External"/><Relationship Id="rId15" Type="http://schemas.openxmlformats.org/officeDocument/2006/relationships/hyperlink" Target="https://en.wikipedia.org/wiki/Bucerotiformes" TargetMode="External"/><Relationship Id="rId36" Type="http://schemas.openxmlformats.org/officeDocument/2006/relationships/hyperlink" Target="https://en.wikipedia.org/wiki/Owlet-nightjar" TargetMode="External"/><Relationship Id="rId57" Type="http://schemas.openxmlformats.org/officeDocument/2006/relationships/hyperlink" Target="https://en.wikipedia.org/wiki/Coraciiformes" TargetMode="External"/><Relationship Id="rId106" Type="http://schemas.openxmlformats.org/officeDocument/2006/relationships/hyperlink" Target="https://en.wikipedia.org/wiki/Anatidae" TargetMode="External"/><Relationship Id="rId127" Type="http://schemas.openxmlformats.org/officeDocument/2006/relationships/hyperlink" Target="https://en.wikipedia.org/wiki/Passerine" TargetMode="External"/><Relationship Id="rId10" Type="http://schemas.openxmlformats.org/officeDocument/2006/relationships/hyperlink" Target="https://en.wikipedia.org/wiki/Accipitridae" TargetMode="External"/><Relationship Id="rId31" Type="http://schemas.openxmlformats.org/officeDocument/2006/relationships/hyperlink" Target="https://en.wikipedia.org/wiki/Owl" TargetMode="External"/><Relationship Id="rId52" Type="http://schemas.openxmlformats.org/officeDocument/2006/relationships/hyperlink" Target="https://en.wikipedia.org/wiki/Anatidae" TargetMode="External"/><Relationship Id="rId73" Type="http://schemas.openxmlformats.org/officeDocument/2006/relationships/hyperlink" Target="https://en.wikipedia.org/wiki/Charadriiformes" TargetMode="External"/><Relationship Id="rId78" Type="http://schemas.openxmlformats.org/officeDocument/2006/relationships/hyperlink" Target="https://en.wikipedia.org/wiki/Rail_(bird)" TargetMode="External"/><Relationship Id="rId94" Type="http://schemas.openxmlformats.org/officeDocument/2006/relationships/hyperlink" Target="https://en.wikipedia.org/wiki/Anatidae" TargetMode="External"/><Relationship Id="rId99" Type="http://schemas.openxmlformats.org/officeDocument/2006/relationships/hyperlink" Target="https://en.wikipedia.org/wiki/Anseriformes" TargetMode="External"/><Relationship Id="rId101" Type="http://schemas.openxmlformats.org/officeDocument/2006/relationships/hyperlink" Target="https://en.wikipedia.org/wiki/Anseriformes" TargetMode="External"/><Relationship Id="rId122" Type="http://schemas.openxmlformats.org/officeDocument/2006/relationships/hyperlink" Target="https://en.wikipedia.org/wiki/Laridae" TargetMode="External"/><Relationship Id="rId143" Type="http://schemas.openxmlformats.org/officeDocument/2006/relationships/hyperlink" Target="https://en.wikipedia.org/wiki/Accipitriformes" TargetMode="External"/><Relationship Id="rId148" Type="http://schemas.openxmlformats.org/officeDocument/2006/relationships/hyperlink" Target="https://en.wikipedia.org/wiki/Thrush_(bird)" TargetMode="External"/><Relationship Id="rId4" Type="http://schemas.openxmlformats.org/officeDocument/2006/relationships/hyperlink" Target="https://en.wikipedia.org/wiki/Accipitridae" TargetMode="External"/><Relationship Id="rId9" Type="http://schemas.openxmlformats.org/officeDocument/2006/relationships/hyperlink" Target="https://en.wikipedia.org/wiki/Accipitriformes" TargetMode="External"/><Relationship Id="rId26" Type="http://schemas.openxmlformats.org/officeDocument/2006/relationships/hyperlink" Target="https://en.wikipedia.org/wiki/Grebe" TargetMode="External"/><Relationship Id="rId47" Type="http://schemas.openxmlformats.org/officeDocument/2006/relationships/hyperlink" Target="https://en.wikipedia.org/wiki/Passerine" TargetMode="External"/><Relationship Id="rId68" Type="http://schemas.openxmlformats.org/officeDocument/2006/relationships/hyperlink" Target="https://en.wikipedia.org/wiki/Phasianidae" TargetMode="External"/><Relationship Id="rId89" Type="http://schemas.openxmlformats.org/officeDocument/2006/relationships/hyperlink" Target="https://en.wikipedia.org/wiki/Anseriformes" TargetMode="External"/><Relationship Id="rId112" Type="http://schemas.openxmlformats.org/officeDocument/2006/relationships/hyperlink" Target="https://en.wikipedia.org/wiki/Anatidae" TargetMode="External"/><Relationship Id="rId133" Type="http://schemas.openxmlformats.org/officeDocument/2006/relationships/hyperlink" Target="https://en.wikipedia.org/wiki/Columbidae" TargetMode="External"/><Relationship Id="rId16" Type="http://schemas.openxmlformats.org/officeDocument/2006/relationships/hyperlink" Target="https://en.wikipedia.org/wiki/Hornbill" TargetMode="External"/><Relationship Id="rId37" Type="http://schemas.openxmlformats.org/officeDocument/2006/relationships/hyperlink" Target="https://en.wikipedia.org/wiki/Apodiformes" TargetMode="External"/><Relationship Id="rId58" Type="http://schemas.openxmlformats.org/officeDocument/2006/relationships/hyperlink" Target="https://en.wikipedia.org/wiki/Kingfisher" TargetMode="External"/><Relationship Id="rId79" Type="http://schemas.openxmlformats.org/officeDocument/2006/relationships/hyperlink" Target="https://en.wikipedia.org/wiki/Apodiformes" TargetMode="External"/><Relationship Id="rId102" Type="http://schemas.openxmlformats.org/officeDocument/2006/relationships/hyperlink" Target="https://en.wikipedia.org/wiki/Anatidae" TargetMode="External"/><Relationship Id="rId123" Type="http://schemas.openxmlformats.org/officeDocument/2006/relationships/hyperlink" Target="https://en.wikipedia.org/wiki/Charadriiformes" TargetMode="External"/><Relationship Id="rId144" Type="http://schemas.openxmlformats.org/officeDocument/2006/relationships/hyperlink" Target="https://en.wikipedia.org/wiki/Accipitridae" TargetMode="External"/><Relationship Id="rId90" Type="http://schemas.openxmlformats.org/officeDocument/2006/relationships/hyperlink" Target="https://en.wikipedia.org/wiki/Anatid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39"/>
  <sheetViews>
    <sheetView tabSelected="1" workbookViewId="0">
      <pane ySplit="1" topLeftCell="A41" activePane="bottomLeft" state="frozen"/>
      <selection pane="bottomLeft" activeCell="K55" sqref="K55"/>
    </sheetView>
  </sheetViews>
  <sheetFormatPr defaultRowHeight="14.25" x14ac:dyDescent="0.2"/>
  <cols>
    <col min="1" max="1" width="17.42578125" style="7" bestFit="1" customWidth="1"/>
    <col min="2" max="2" width="16.5703125" style="7" bestFit="1" customWidth="1"/>
    <col min="3" max="3" width="16.5703125" style="7" customWidth="1"/>
    <col min="4" max="4" width="14.85546875" style="7" customWidth="1"/>
    <col min="5" max="5" width="15.7109375" style="7" bestFit="1" customWidth="1"/>
    <col min="6" max="6" width="20.7109375" style="26" customWidth="1"/>
    <col min="7" max="7" width="22.7109375" style="7" bestFit="1" customWidth="1"/>
    <col min="8" max="16384" width="9.140625" style="7"/>
  </cols>
  <sheetData>
    <row r="1" spans="1:7" ht="50.25" customHeight="1" x14ac:dyDescent="0.25">
      <c r="A1" s="31" t="s">
        <v>1272</v>
      </c>
      <c r="B1" s="31" t="s">
        <v>1273</v>
      </c>
      <c r="C1" s="31" t="s">
        <v>1278</v>
      </c>
      <c r="D1" s="31" t="s">
        <v>1277</v>
      </c>
      <c r="E1" s="31" t="s">
        <v>3371</v>
      </c>
      <c r="F1" s="31" t="s">
        <v>3372</v>
      </c>
      <c r="G1" s="31" t="s">
        <v>3669</v>
      </c>
    </row>
    <row r="2" spans="1:7" x14ac:dyDescent="0.2">
      <c r="A2" s="4" t="s">
        <v>214</v>
      </c>
      <c r="B2" s="4" t="s">
        <v>271</v>
      </c>
      <c r="C2" s="4" t="s">
        <v>1279</v>
      </c>
      <c r="D2" s="4">
        <v>62859</v>
      </c>
      <c r="E2" s="8">
        <v>344.55292980000002</v>
      </c>
      <c r="F2" s="26">
        <v>83255.008684887769</v>
      </c>
      <c r="G2" s="8">
        <v>0.25055611900000002</v>
      </c>
    </row>
    <row r="3" spans="1:7" x14ac:dyDescent="0.2">
      <c r="A3" s="4" t="s">
        <v>214</v>
      </c>
      <c r="B3" s="4" t="s">
        <v>271</v>
      </c>
      <c r="C3" s="4" t="s">
        <v>1279</v>
      </c>
      <c r="D3" s="4">
        <v>76641</v>
      </c>
      <c r="E3" s="8">
        <v>329.81435440000001</v>
      </c>
      <c r="F3" s="26">
        <v>74774.935450467252</v>
      </c>
      <c r="G3" s="8">
        <v>0.24873092799999999</v>
      </c>
    </row>
    <row r="4" spans="1:7" x14ac:dyDescent="0.2">
      <c r="A4" s="4" t="s">
        <v>214</v>
      </c>
      <c r="B4" s="4" t="s">
        <v>271</v>
      </c>
      <c r="C4" s="4" t="s">
        <v>1279</v>
      </c>
      <c r="D4" s="4">
        <v>78177</v>
      </c>
      <c r="E4" s="8">
        <v>359.77575810000002</v>
      </c>
      <c r="F4" s="26">
        <v>86577.899879481905</v>
      </c>
      <c r="G4" s="8">
        <v>0.243425752</v>
      </c>
    </row>
    <row r="5" spans="1:7" x14ac:dyDescent="0.2">
      <c r="A5" s="4" t="s">
        <v>214</v>
      </c>
      <c r="B5" s="4" t="s">
        <v>435</v>
      </c>
      <c r="C5" s="4" t="s">
        <v>1279</v>
      </c>
      <c r="D5" s="4">
        <v>50539</v>
      </c>
      <c r="E5" s="8">
        <v>467.19657369999999</v>
      </c>
      <c r="F5" s="26">
        <v>137086.89786756554</v>
      </c>
      <c r="G5" s="8">
        <v>0.248759863</v>
      </c>
    </row>
    <row r="6" spans="1:7" x14ac:dyDescent="0.2">
      <c r="A6" s="4" t="s">
        <v>214</v>
      </c>
      <c r="B6" s="4" t="s">
        <v>435</v>
      </c>
      <c r="C6" s="4" t="s">
        <v>1279</v>
      </c>
      <c r="D6" s="4">
        <v>58912</v>
      </c>
      <c r="E6" s="8">
        <v>460.15329789999998</v>
      </c>
      <c r="F6" s="26">
        <v>117761.02949283151</v>
      </c>
      <c r="G6" s="8">
        <v>0.239013745</v>
      </c>
    </row>
    <row r="7" spans="1:7" x14ac:dyDescent="0.2">
      <c r="A7" s="4" t="s">
        <v>214</v>
      </c>
      <c r="B7" s="4" t="s">
        <v>435</v>
      </c>
      <c r="C7" s="4" t="s">
        <v>1279</v>
      </c>
      <c r="D7" s="4">
        <v>58920</v>
      </c>
      <c r="E7" s="8">
        <v>427.35774029999999</v>
      </c>
      <c r="F7" s="26">
        <v>97027.181635849876</v>
      </c>
      <c r="G7" s="8">
        <v>0.24472017900000001</v>
      </c>
    </row>
    <row r="8" spans="1:7" x14ac:dyDescent="0.2">
      <c r="A8" s="4" t="s">
        <v>214</v>
      </c>
      <c r="B8" s="4" t="s">
        <v>435</v>
      </c>
      <c r="C8" s="4" t="s">
        <v>1279</v>
      </c>
      <c r="D8" s="4">
        <v>64978</v>
      </c>
      <c r="E8" s="8">
        <v>457.13741069999998</v>
      </c>
      <c r="F8" s="26">
        <v>124558.07449474683</v>
      </c>
      <c r="G8" s="8">
        <v>0.25240598800000003</v>
      </c>
    </row>
    <row r="9" spans="1:7" x14ac:dyDescent="0.2">
      <c r="A9" s="4" t="s">
        <v>214</v>
      </c>
      <c r="B9" s="4" t="s">
        <v>215</v>
      </c>
      <c r="C9" s="4" t="s">
        <v>1279</v>
      </c>
      <c r="D9" s="4">
        <v>64964</v>
      </c>
      <c r="E9" s="8">
        <v>845.72189549999996</v>
      </c>
      <c r="F9" s="26">
        <v>439587.62876114721</v>
      </c>
      <c r="G9" s="8">
        <v>0.25112525200000002</v>
      </c>
    </row>
    <row r="10" spans="1:7" x14ac:dyDescent="0.2">
      <c r="A10" s="4" t="s">
        <v>214</v>
      </c>
      <c r="B10" s="4" t="s">
        <v>215</v>
      </c>
      <c r="C10" s="4" t="s">
        <v>1279</v>
      </c>
      <c r="D10" s="4">
        <v>74521</v>
      </c>
      <c r="E10" s="8">
        <v>955.72509779999996</v>
      </c>
      <c r="F10" s="26">
        <v>574434.53640652704</v>
      </c>
      <c r="G10" s="8">
        <v>0.24678552600000001</v>
      </c>
    </row>
    <row r="11" spans="1:7" x14ac:dyDescent="0.2">
      <c r="A11" s="4" t="s">
        <v>214</v>
      </c>
      <c r="B11" s="4" t="s">
        <v>221</v>
      </c>
      <c r="C11" s="4" t="s">
        <v>1279</v>
      </c>
      <c r="D11" s="4">
        <v>59853</v>
      </c>
      <c r="E11" s="8">
        <v>246.31895710000001</v>
      </c>
      <c r="F11" s="26">
        <v>37814.993929410382</v>
      </c>
      <c r="G11" s="8">
        <v>0.239970932</v>
      </c>
    </row>
    <row r="12" spans="1:7" x14ac:dyDescent="0.2">
      <c r="A12" s="4" t="s">
        <v>214</v>
      </c>
      <c r="B12" s="4" t="s">
        <v>221</v>
      </c>
      <c r="C12" s="4" t="s">
        <v>1279</v>
      </c>
      <c r="D12" s="4">
        <v>66214</v>
      </c>
      <c r="E12" s="8">
        <v>237.3818867</v>
      </c>
      <c r="F12" s="26">
        <v>37230.958592893134</v>
      </c>
      <c r="G12" s="8">
        <v>0.243151966</v>
      </c>
    </row>
    <row r="13" spans="1:7" x14ac:dyDescent="0.2">
      <c r="A13" s="4" t="s">
        <v>214</v>
      </c>
      <c r="B13" s="4" t="s">
        <v>221</v>
      </c>
      <c r="C13" s="4" t="s">
        <v>1279</v>
      </c>
      <c r="D13" s="4">
        <v>73886</v>
      </c>
      <c r="E13" s="8">
        <v>243.47106239999999</v>
      </c>
      <c r="F13" s="26">
        <v>37898.682937148777</v>
      </c>
      <c r="G13" s="8">
        <v>0.241322553</v>
      </c>
    </row>
    <row r="14" spans="1:7" x14ac:dyDescent="0.2">
      <c r="A14" s="4" t="s">
        <v>214</v>
      </c>
      <c r="B14" s="4" t="s">
        <v>221</v>
      </c>
      <c r="C14" s="4" t="s">
        <v>1279</v>
      </c>
      <c r="D14" s="4">
        <v>76143</v>
      </c>
      <c r="E14" s="8">
        <v>229.4558744</v>
      </c>
      <c r="F14" s="26">
        <v>32357.129035464528</v>
      </c>
      <c r="G14" s="8">
        <v>0.24125590299999999</v>
      </c>
    </row>
    <row r="15" spans="1:7" x14ac:dyDescent="0.2">
      <c r="A15" s="4" t="s">
        <v>214</v>
      </c>
      <c r="B15" s="4" t="s">
        <v>221</v>
      </c>
      <c r="C15" s="4" t="s">
        <v>1279</v>
      </c>
      <c r="D15" s="4">
        <v>76144</v>
      </c>
      <c r="E15" s="8">
        <v>240.40974180000001</v>
      </c>
      <c r="F15" s="26">
        <v>35824.244083816178</v>
      </c>
      <c r="G15" s="8">
        <v>0.238792267</v>
      </c>
    </row>
    <row r="16" spans="1:7" x14ac:dyDescent="0.2">
      <c r="A16" s="4" t="s">
        <v>214</v>
      </c>
      <c r="B16" s="4" t="s">
        <v>221</v>
      </c>
      <c r="C16" s="4" t="s">
        <v>1279</v>
      </c>
      <c r="D16" s="4">
        <v>83672</v>
      </c>
      <c r="E16" s="8">
        <v>240.12029820000001</v>
      </c>
      <c r="F16" s="26">
        <v>34716.71314734863</v>
      </c>
      <c r="G16" s="8">
        <v>0.23759861700000001</v>
      </c>
    </row>
    <row r="17" spans="1:7" x14ac:dyDescent="0.2">
      <c r="A17" s="4" t="s">
        <v>214</v>
      </c>
      <c r="B17" s="4" t="s">
        <v>221</v>
      </c>
      <c r="C17" s="4" t="s">
        <v>1279</v>
      </c>
      <c r="D17" s="4">
        <v>117169</v>
      </c>
      <c r="E17" s="8">
        <v>224.3285558</v>
      </c>
      <c r="F17" s="26">
        <v>29461.961290147046</v>
      </c>
      <c r="G17" s="8">
        <v>0.237378903</v>
      </c>
    </row>
    <row r="18" spans="1:7" x14ac:dyDescent="0.2">
      <c r="A18" s="4" t="s">
        <v>214</v>
      </c>
      <c r="B18" s="4" t="s">
        <v>221</v>
      </c>
      <c r="C18" s="4" t="s">
        <v>1279</v>
      </c>
      <c r="D18" s="4">
        <v>117170</v>
      </c>
      <c r="E18" s="8">
        <v>208.97452480000001</v>
      </c>
      <c r="F18" s="26">
        <v>24642.338745403489</v>
      </c>
      <c r="G18" s="8">
        <v>0.23459450300000001</v>
      </c>
    </row>
    <row r="19" spans="1:7" x14ac:dyDescent="0.2">
      <c r="A19" s="4" t="s">
        <v>214</v>
      </c>
      <c r="B19" s="4" t="s">
        <v>270</v>
      </c>
      <c r="C19" s="4" t="s">
        <v>1279</v>
      </c>
      <c r="D19" s="4">
        <v>51182</v>
      </c>
      <c r="E19" s="8">
        <v>403.64973700000002</v>
      </c>
      <c r="F19" s="26">
        <v>101863.17701933677</v>
      </c>
      <c r="G19" s="8">
        <v>0.24427918200000001</v>
      </c>
    </row>
    <row r="20" spans="1:7" x14ac:dyDescent="0.2">
      <c r="A20" s="4" t="s">
        <v>214</v>
      </c>
      <c r="B20" s="4" t="s">
        <v>287</v>
      </c>
      <c r="C20" s="4" t="s">
        <v>1279</v>
      </c>
      <c r="D20" s="4">
        <v>63071</v>
      </c>
      <c r="E20" s="8">
        <v>410.25596630000001</v>
      </c>
      <c r="F20" s="26">
        <v>93603.258246625614</v>
      </c>
      <c r="G20" s="8">
        <v>0.259439794</v>
      </c>
    </row>
    <row r="21" spans="1:7" x14ac:dyDescent="0.2">
      <c r="A21" s="4" t="s">
        <v>214</v>
      </c>
      <c r="B21" s="4" t="s">
        <v>287</v>
      </c>
      <c r="C21" s="4" t="s">
        <v>1279</v>
      </c>
      <c r="D21" s="4">
        <v>63170</v>
      </c>
      <c r="E21" s="8">
        <v>403.8757956</v>
      </c>
      <c r="F21" s="26">
        <v>92274.49833643336</v>
      </c>
      <c r="G21" s="8">
        <v>0.26348778699999997</v>
      </c>
    </row>
    <row r="22" spans="1:7" x14ac:dyDescent="0.2">
      <c r="A22" s="4" t="s">
        <v>214</v>
      </c>
      <c r="B22" s="4" t="s">
        <v>287</v>
      </c>
      <c r="C22" s="4" t="s">
        <v>1279</v>
      </c>
      <c r="D22" s="4">
        <v>76444</v>
      </c>
      <c r="E22" s="8">
        <v>388.69241670000002</v>
      </c>
      <c r="F22" s="26">
        <v>83664.355566351791</v>
      </c>
      <c r="G22" s="8">
        <v>0.26318362899999997</v>
      </c>
    </row>
    <row r="23" spans="1:7" x14ac:dyDescent="0.2">
      <c r="A23" s="4" t="s">
        <v>214</v>
      </c>
      <c r="B23" s="4" t="s">
        <v>305</v>
      </c>
      <c r="C23" s="4" t="s">
        <v>1279</v>
      </c>
      <c r="D23" s="4">
        <v>54821</v>
      </c>
      <c r="E23" s="8">
        <v>303.26333219999998</v>
      </c>
      <c r="F23" s="26">
        <v>50549.412474052733</v>
      </c>
      <c r="G23" s="8">
        <v>0.24756009100000001</v>
      </c>
    </row>
    <row r="24" spans="1:7" x14ac:dyDescent="0.2">
      <c r="A24" s="4" t="s">
        <v>214</v>
      </c>
      <c r="B24" s="4" t="s">
        <v>305</v>
      </c>
      <c r="C24" s="4" t="s">
        <v>1279</v>
      </c>
      <c r="D24" s="4">
        <v>58131</v>
      </c>
      <c r="E24" s="8">
        <v>280.57658179999999</v>
      </c>
      <c r="F24" s="26">
        <v>46050.04963197207</v>
      </c>
      <c r="G24" s="8">
        <v>0.249162889</v>
      </c>
    </row>
    <row r="25" spans="1:7" x14ac:dyDescent="0.2">
      <c r="A25" s="4" t="s">
        <v>214</v>
      </c>
      <c r="B25" s="4" t="s">
        <v>305</v>
      </c>
      <c r="C25" s="4" t="s">
        <v>1279</v>
      </c>
      <c r="D25" s="4">
        <v>58134</v>
      </c>
      <c r="E25" s="8">
        <v>300.83187279999999</v>
      </c>
      <c r="F25" s="26">
        <v>56199.050906455013</v>
      </c>
      <c r="G25" s="8">
        <v>0.25169938400000003</v>
      </c>
    </row>
    <row r="26" spans="1:7" x14ac:dyDescent="0.2">
      <c r="A26" s="4" t="s">
        <v>214</v>
      </c>
      <c r="B26" s="4" t="s">
        <v>305</v>
      </c>
      <c r="C26" s="4" t="s">
        <v>1279</v>
      </c>
      <c r="D26" s="4">
        <v>58163</v>
      </c>
      <c r="E26" s="8">
        <v>275.98382520000001</v>
      </c>
      <c r="F26" s="26">
        <v>48216.367132083127</v>
      </c>
      <c r="G26" s="8">
        <v>0.25247417100000002</v>
      </c>
    </row>
    <row r="27" spans="1:7" x14ac:dyDescent="0.2">
      <c r="A27" s="4" t="s">
        <v>214</v>
      </c>
      <c r="B27" s="4" t="s">
        <v>305</v>
      </c>
      <c r="C27" s="4" t="s">
        <v>1279</v>
      </c>
      <c r="D27" s="4">
        <v>58181</v>
      </c>
      <c r="E27" s="8">
        <v>270.33989630000002</v>
      </c>
      <c r="F27" s="26">
        <v>44556.519286436414</v>
      </c>
      <c r="G27" s="8">
        <v>0.25762829199999998</v>
      </c>
    </row>
    <row r="28" spans="1:7" x14ac:dyDescent="0.2">
      <c r="A28" s="4" t="s">
        <v>689</v>
      </c>
      <c r="B28" s="4" t="s">
        <v>690</v>
      </c>
      <c r="C28" s="4" t="s">
        <v>1279</v>
      </c>
      <c r="D28" s="4">
        <v>84467</v>
      </c>
      <c r="E28" s="8">
        <v>1078.0053230000001</v>
      </c>
      <c r="F28" s="26">
        <v>609743.88576939586</v>
      </c>
      <c r="G28" s="8">
        <v>0.25581484799999998</v>
      </c>
    </row>
    <row r="29" spans="1:7" x14ac:dyDescent="0.2">
      <c r="A29" s="4" t="s">
        <v>689</v>
      </c>
      <c r="B29" s="4" t="s">
        <v>774</v>
      </c>
      <c r="C29" s="4" t="s">
        <v>1279</v>
      </c>
      <c r="D29" s="4">
        <v>58678</v>
      </c>
      <c r="E29" s="8">
        <v>981.6571715</v>
      </c>
      <c r="F29" s="26">
        <v>524558.6116212979</v>
      </c>
      <c r="G29" s="8">
        <v>0.24167591799999999</v>
      </c>
    </row>
    <row r="30" spans="1:7" x14ac:dyDescent="0.2">
      <c r="A30" s="4" t="s">
        <v>117</v>
      </c>
      <c r="B30" s="4" t="s">
        <v>118</v>
      </c>
      <c r="C30" s="4" t="s">
        <v>1279</v>
      </c>
      <c r="D30" s="4">
        <v>83510</v>
      </c>
      <c r="E30" s="8">
        <v>108.10049770000001</v>
      </c>
      <c r="F30" s="26">
        <v>5676.931852086931</v>
      </c>
      <c r="G30" s="8">
        <v>0.235842729</v>
      </c>
    </row>
    <row r="31" spans="1:7" x14ac:dyDescent="0.2">
      <c r="A31" s="4" t="s">
        <v>117</v>
      </c>
      <c r="B31" s="4" t="s">
        <v>118</v>
      </c>
      <c r="C31" s="4" t="s">
        <v>1279</v>
      </c>
      <c r="D31" s="4">
        <v>91600</v>
      </c>
      <c r="E31" s="8">
        <v>124.4123811</v>
      </c>
      <c r="F31" s="26">
        <v>8012.2779484570301</v>
      </c>
      <c r="G31" s="8">
        <v>0.25817622499999998</v>
      </c>
    </row>
    <row r="32" spans="1:7" x14ac:dyDescent="0.2">
      <c r="A32" s="4" t="s">
        <v>117</v>
      </c>
      <c r="B32" s="4" t="s">
        <v>118</v>
      </c>
      <c r="C32" s="4" t="s">
        <v>1279</v>
      </c>
      <c r="D32" s="4">
        <v>91607</v>
      </c>
      <c r="E32" s="8">
        <v>125.6485201</v>
      </c>
      <c r="F32" s="26">
        <v>8182.4524341688921</v>
      </c>
      <c r="G32" s="8">
        <v>0.25624917400000002</v>
      </c>
    </row>
    <row r="33" spans="1:7" x14ac:dyDescent="0.2">
      <c r="A33" s="4" t="s">
        <v>117</v>
      </c>
      <c r="B33" s="4" t="s">
        <v>189</v>
      </c>
      <c r="C33" s="4" t="s">
        <v>1279</v>
      </c>
      <c r="D33" s="4">
        <v>42793</v>
      </c>
      <c r="E33" s="8">
        <v>129.0792806</v>
      </c>
      <c r="F33" s="26">
        <v>8216.029476667507</v>
      </c>
      <c r="G33" s="8">
        <v>0.238814201</v>
      </c>
    </row>
    <row r="34" spans="1:7" x14ac:dyDescent="0.2">
      <c r="A34" s="4" t="s">
        <v>536</v>
      </c>
      <c r="B34" s="4" t="s">
        <v>537</v>
      </c>
      <c r="C34" s="4" t="s">
        <v>1279</v>
      </c>
      <c r="D34" s="4">
        <v>44906</v>
      </c>
      <c r="E34" s="8">
        <v>58.932069200000001</v>
      </c>
      <c r="F34" s="26">
        <v>2777.0444650282798</v>
      </c>
      <c r="G34" s="8">
        <v>0.25438556200000001</v>
      </c>
    </row>
    <row r="35" spans="1:7" x14ac:dyDescent="0.2">
      <c r="A35" s="4" t="s">
        <v>536</v>
      </c>
      <c r="B35" s="4" t="s">
        <v>537</v>
      </c>
      <c r="C35" s="4" t="s">
        <v>1279</v>
      </c>
      <c r="D35" s="4">
        <v>46264</v>
      </c>
      <c r="E35" s="8">
        <v>68.562389920000001</v>
      </c>
      <c r="F35" s="26">
        <v>3927.0873907014152</v>
      </c>
      <c r="G35" s="8">
        <v>0.25078130300000001</v>
      </c>
    </row>
    <row r="36" spans="1:7" x14ac:dyDescent="0.2">
      <c r="A36" s="4" t="s">
        <v>536</v>
      </c>
      <c r="B36" s="4" t="s">
        <v>599</v>
      </c>
      <c r="C36" s="4" t="s">
        <v>1280</v>
      </c>
      <c r="D36" s="4">
        <v>12692</v>
      </c>
      <c r="E36" s="8">
        <v>56.470192449999999</v>
      </c>
      <c r="F36" s="26">
        <v>2553.4036587279465</v>
      </c>
      <c r="G36" s="8">
        <v>0.25990458500000002</v>
      </c>
    </row>
    <row r="37" spans="1:7" x14ac:dyDescent="0.2">
      <c r="A37" s="4" t="s">
        <v>536</v>
      </c>
      <c r="B37" s="4" t="s">
        <v>599</v>
      </c>
      <c r="C37" s="4" t="s">
        <v>1279</v>
      </c>
      <c r="D37" s="4">
        <v>46107</v>
      </c>
      <c r="E37" s="8">
        <v>61.304392159999999</v>
      </c>
      <c r="F37" s="26">
        <v>2980.251520088992</v>
      </c>
      <c r="G37" s="8">
        <v>0.251433185</v>
      </c>
    </row>
    <row r="38" spans="1:7" x14ac:dyDescent="0.2">
      <c r="A38" s="4" t="s">
        <v>536</v>
      </c>
      <c r="B38" s="4" t="s">
        <v>599</v>
      </c>
      <c r="C38" s="4" t="s">
        <v>1279</v>
      </c>
      <c r="D38" s="4">
        <v>51390</v>
      </c>
      <c r="E38" s="8">
        <v>63.442173220000001</v>
      </c>
      <c r="F38" s="26">
        <v>3360.1944852430188</v>
      </c>
      <c r="G38" s="8">
        <v>0.25109484199999998</v>
      </c>
    </row>
    <row r="39" spans="1:7" x14ac:dyDescent="0.2">
      <c r="A39" s="4" t="s">
        <v>536</v>
      </c>
      <c r="B39" s="4" t="s">
        <v>599</v>
      </c>
      <c r="C39" s="4" t="s">
        <v>1279</v>
      </c>
      <c r="D39" s="4">
        <v>54030</v>
      </c>
      <c r="E39" s="8">
        <v>63.704920889999997</v>
      </c>
      <c r="F39" s="26">
        <v>3051.8675394418524</v>
      </c>
      <c r="G39" s="8">
        <v>0.242098007</v>
      </c>
    </row>
    <row r="40" spans="1:7" x14ac:dyDescent="0.2">
      <c r="A40" s="4" t="s">
        <v>536</v>
      </c>
      <c r="B40" s="4" t="s">
        <v>599</v>
      </c>
      <c r="C40" s="4" t="s">
        <v>1279</v>
      </c>
      <c r="D40" s="4">
        <v>117552</v>
      </c>
      <c r="E40" s="8">
        <v>62.729651850000003</v>
      </c>
      <c r="F40" s="26">
        <v>3045.1051567924137</v>
      </c>
      <c r="G40" s="8">
        <v>0.24895336500000001</v>
      </c>
    </row>
    <row r="41" spans="1:7" x14ac:dyDescent="0.2">
      <c r="A41" s="4" t="s">
        <v>50</v>
      </c>
      <c r="B41" s="4" t="s">
        <v>54</v>
      </c>
      <c r="C41" s="4" t="s">
        <v>1279</v>
      </c>
      <c r="D41" s="4">
        <v>54959</v>
      </c>
      <c r="E41" s="8">
        <v>254.3005976</v>
      </c>
      <c r="F41" s="26">
        <v>60749.676866191236</v>
      </c>
      <c r="G41" s="8">
        <v>0.26442538900000001</v>
      </c>
    </row>
    <row r="42" spans="1:7" x14ac:dyDescent="0.2">
      <c r="A42" s="4" t="s">
        <v>50</v>
      </c>
      <c r="B42" s="4" t="s">
        <v>54</v>
      </c>
      <c r="C42" s="4" t="s">
        <v>1279</v>
      </c>
      <c r="D42" s="4">
        <v>76789</v>
      </c>
      <c r="E42" s="8">
        <v>286.24799239999999</v>
      </c>
      <c r="F42" s="26">
        <v>79700.90424216594</v>
      </c>
      <c r="G42" s="8">
        <v>0.26606058700000002</v>
      </c>
    </row>
    <row r="43" spans="1:7" x14ac:dyDescent="0.2">
      <c r="A43" s="4" t="s">
        <v>50</v>
      </c>
      <c r="B43" s="4" t="s">
        <v>51</v>
      </c>
      <c r="C43" s="4" t="s">
        <v>1279</v>
      </c>
      <c r="D43" s="4">
        <v>54891</v>
      </c>
      <c r="E43" s="8">
        <v>270.8524961</v>
      </c>
      <c r="F43" s="26">
        <v>73999.38122951072</v>
      </c>
      <c r="G43" s="8">
        <v>0.26394201699999997</v>
      </c>
    </row>
    <row r="44" spans="1:7" x14ac:dyDescent="0.2">
      <c r="A44" s="4" t="s">
        <v>50</v>
      </c>
      <c r="B44" s="4" t="s">
        <v>51</v>
      </c>
      <c r="C44" s="4" t="s">
        <v>1279</v>
      </c>
      <c r="D44" s="4">
        <v>59247</v>
      </c>
      <c r="E44" s="8">
        <v>274.89687629999997</v>
      </c>
      <c r="F44" s="26">
        <v>69902.656359433706</v>
      </c>
      <c r="G44" s="8">
        <v>0.25681072500000002</v>
      </c>
    </row>
    <row r="45" spans="1:7" x14ac:dyDescent="0.2">
      <c r="A45" s="4" t="s">
        <v>50</v>
      </c>
      <c r="B45" s="4" t="s">
        <v>51</v>
      </c>
      <c r="C45" s="4" t="s">
        <v>1279</v>
      </c>
      <c r="D45" s="4">
        <v>69575</v>
      </c>
      <c r="E45" s="8">
        <v>276.5388236</v>
      </c>
      <c r="F45" s="26">
        <v>76467.625858491709</v>
      </c>
      <c r="G45" s="8">
        <v>0.28030870699999999</v>
      </c>
    </row>
    <row r="46" spans="1:7" x14ac:dyDescent="0.2">
      <c r="A46" s="4" t="s">
        <v>50</v>
      </c>
      <c r="B46" s="4" t="s">
        <v>51</v>
      </c>
      <c r="C46" s="4" t="s">
        <v>1279</v>
      </c>
      <c r="D46" s="4">
        <v>74126</v>
      </c>
      <c r="E46" s="8">
        <v>249.89088559999999</v>
      </c>
      <c r="F46" s="26">
        <v>65828.156788014341</v>
      </c>
      <c r="G46" s="8">
        <v>0.26381748500000002</v>
      </c>
    </row>
    <row r="47" spans="1:7" x14ac:dyDescent="0.2">
      <c r="A47" s="4" t="s">
        <v>50</v>
      </c>
      <c r="B47" s="4" t="s">
        <v>51</v>
      </c>
      <c r="C47" s="4" t="s">
        <v>1279</v>
      </c>
      <c r="D47" s="4">
        <v>79547</v>
      </c>
      <c r="E47" s="8">
        <v>306.70936310000002</v>
      </c>
      <c r="F47" s="26">
        <v>95313.780618670164</v>
      </c>
      <c r="G47" s="8">
        <v>0.27720113099999999</v>
      </c>
    </row>
    <row r="48" spans="1:7" x14ac:dyDescent="0.2">
      <c r="A48" s="4" t="s">
        <v>50</v>
      </c>
      <c r="B48" s="4" t="s">
        <v>51</v>
      </c>
      <c r="C48" s="4" t="s">
        <v>1279</v>
      </c>
      <c r="D48" s="4">
        <v>81790</v>
      </c>
      <c r="E48" s="8">
        <v>282.0418469</v>
      </c>
      <c r="F48" s="26">
        <v>97661.161778073234</v>
      </c>
      <c r="G48" s="8">
        <v>0.27708412599999999</v>
      </c>
    </row>
    <row r="49" spans="1:7" x14ac:dyDescent="0.2">
      <c r="A49" s="4" t="s">
        <v>50</v>
      </c>
      <c r="B49" s="4" t="s">
        <v>51</v>
      </c>
      <c r="C49" s="4" t="s">
        <v>1279</v>
      </c>
      <c r="D49" s="4">
        <v>81792</v>
      </c>
      <c r="E49" s="8">
        <v>257.80023720000003</v>
      </c>
      <c r="F49" s="26">
        <v>66140.889615741035</v>
      </c>
      <c r="G49" s="8">
        <v>0.27506977500000002</v>
      </c>
    </row>
    <row r="50" spans="1:7" x14ac:dyDescent="0.2">
      <c r="A50" s="4" t="s">
        <v>50</v>
      </c>
      <c r="B50" s="4" t="s">
        <v>51</v>
      </c>
      <c r="C50" s="4" t="s">
        <v>1279</v>
      </c>
      <c r="D50" s="4">
        <v>81794</v>
      </c>
      <c r="E50" s="8">
        <v>275.8906581</v>
      </c>
      <c r="F50" s="26">
        <v>89819.588933874358</v>
      </c>
      <c r="G50" s="8">
        <v>0.28167287600000002</v>
      </c>
    </row>
    <row r="51" spans="1:7" x14ac:dyDescent="0.2">
      <c r="A51" s="4" t="s">
        <v>50</v>
      </c>
      <c r="B51" s="4" t="s">
        <v>51</v>
      </c>
      <c r="C51" s="4" t="s">
        <v>1279</v>
      </c>
      <c r="D51" s="4">
        <v>81795</v>
      </c>
      <c r="E51" s="8">
        <v>254.38476159999999</v>
      </c>
      <c r="F51" s="26">
        <v>70789.644114849449</v>
      </c>
      <c r="G51" s="8">
        <v>0.271813464</v>
      </c>
    </row>
    <row r="52" spans="1:7" x14ac:dyDescent="0.2">
      <c r="A52" s="4" t="s">
        <v>50</v>
      </c>
      <c r="B52" s="4" t="s">
        <v>51</v>
      </c>
      <c r="C52" s="4" t="s">
        <v>1279</v>
      </c>
      <c r="D52" s="4">
        <v>84120</v>
      </c>
      <c r="E52" s="8">
        <v>264.41866800000003</v>
      </c>
      <c r="F52" s="26">
        <v>68864.834679123596</v>
      </c>
      <c r="G52" s="8">
        <v>0.26277781700000002</v>
      </c>
    </row>
    <row r="53" spans="1:7" x14ac:dyDescent="0.2">
      <c r="A53" s="4" t="s">
        <v>50</v>
      </c>
      <c r="B53" s="4" t="s">
        <v>51</v>
      </c>
      <c r="C53" s="4" t="s">
        <v>1279</v>
      </c>
      <c r="D53" s="4">
        <v>84154</v>
      </c>
      <c r="E53" s="8">
        <v>285.43308400000001</v>
      </c>
      <c r="F53" s="26">
        <v>97292.780931724003</v>
      </c>
      <c r="G53" s="8">
        <v>0.27712432999999997</v>
      </c>
    </row>
    <row r="54" spans="1:7" x14ac:dyDescent="0.2">
      <c r="A54" s="4" t="s">
        <v>1095</v>
      </c>
      <c r="B54" s="4" t="s">
        <v>1096</v>
      </c>
      <c r="C54" s="4" t="s">
        <v>1279</v>
      </c>
      <c r="D54" s="4">
        <v>83606</v>
      </c>
      <c r="E54" s="8">
        <v>37.662845079999997</v>
      </c>
      <c r="F54" s="26">
        <v>624.96677385175394</v>
      </c>
      <c r="G54" s="8">
        <v>0.25722846300000002</v>
      </c>
    </row>
    <row r="55" spans="1:7" x14ac:dyDescent="0.2">
      <c r="A55" s="4" t="s">
        <v>844</v>
      </c>
      <c r="B55" s="4" t="s">
        <v>845</v>
      </c>
      <c r="C55" s="4" t="s">
        <v>1279</v>
      </c>
      <c r="D55" s="4">
        <v>58129</v>
      </c>
      <c r="E55" s="8">
        <v>169.2953785</v>
      </c>
      <c r="F55" s="26">
        <v>16538.022598264364</v>
      </c>
      <c r="G55" s="8">
        <v>0.27082495899999998</v>
      </c>
    </row>
    <row r="56" spans="1:7" x14ac:dyDescent="0.2">
      <c r="A56" s="4" t="s">
        <v>844</v>
      </c>
      <c r="B56" s="4" t="s">
        <v>845</v>
      </c>
      <c r="C56" s="4" t="s">
        <v>1279</v>
      </c>
      <c r="D56" s="4">
        <v>58157</v>
      </c>
      <c r="E56" s="8">
        <v>180.38367719999999</v>
      </c>
      <c r="F56" s="26">
        <v>20946.74725456896</v>
      </c>
      <c r="G56" s="8">
        <v>0.28073348399999998</v>
      </c>
    </row>
    <row r="57" spans="1:7" x14ac:dyDescent="0.2">
      <c r="A57" s="4" t="s">
        <v>844</v>
      </c>
      <c r="B57" s="4" t="s">
        <v>845</v>
      </c>
      <c r="C57" s="4" t="s">
        <v>1279</v>
      </c>
      <c r="D57" s="4">
        <v>58950</v>
      </c>
      <c r="E57" s="8">
        <v>181.26779189999999</v>
      </c>
      <c r="F57" s="26">
        <v>21275.779839428455</v>
      </c>
      <c r="G57" s="8">
        <v>0.279669787</v>
      </c>
    </row>
    <row r="58" spans="1:7" x14ac:dyDescent="0.2">
      <c r="A58" s="4" t="s">
        <v>844</v>
      </c>
      <c r="B58" s="4" t="s">
        <v>896</v>
      </c>
      <c r="C58" s="4" t="s">
        <v>1279</v>
      </c>
      <c r="D58" s="4">
        <v>44741</v>
      </c>
      <c r="E58" s="8">
        <v>256.8358576</v>
      </c>
      <c r="F58" s="26">
        <v>40114.919955276586</v>
      </c>
      <c r="G58" s="8">
        <v>0.27609493499999999</v>
      </c>
    </row>
    <row r="59" spans="1:7" x14ac:dyDescent="0.2">
      <c r="A59" s="4" t="s">
        <v>844</v>
      </c>
      <c r="B59" s="4" t="s">
        <v>896</v>
      </c>
      <c r="C59" s="4" t="s">
        <v>1279</v>
      </c>
      <c r="D59" s="4">
        <v>80279</v>
      </c>
      <c r="E59" s="8">
        <v>246.74631740000001</v>
      </c>
      <c r="F59" s="26">
        <v>33605.107799952893</v>
      </c>
      <c r="G59" s="8">
        <v>0.2680186</v>
      </c>
    </row>
    <row r="60" spans="1:7" x14ac:dyDescent="0.2">
      <c r="A60" s="4" t="s">
        <v>906</v>
      </c>
      <c r="B60" s="4" t="s">
        <v>244</v>
      </c>
      <c r="C60" s="4" t="s">
        <v>1279</v>
      </c>
      <c r="D60" s="4">
        <v>62978</v>
      </c>
      <c r="E60" s="8">
        <v>126.061493</v>
      </c>
      <c r="F60" s="26">
        <v>9653.7586106047693</v>
      </c>
      <c r="G60" s="8">
        <v>0.25010637099999999</v>
      </c>
    </row>
    <row r="61" spans="1:7" x14ac:dyDescent="0.2">
      <c r="A61" s="4" t="s">
        <v>910</v>
      </c>
      <c r="B61" s="4" t="s">
        <v>911</v>
      </c>
      <c r="C61" s="4" t="s">
        <v>1280</v>
      </c>
      <c r="D61" s="4">
        <v>20202</v>
      </c>
      <c r="E61" s="8">
        <v>53.639538909999999</v>
      </c>
      <c r="F61" s="26">
        <v>3129.0678296033798</v>
      </c>
      <c r="G61" s="8">
        <v>0.25119627300000003</v>
      </c>
    </row>
    <row r="62" spans="1:7" x14ac:dyDescent="0.2">
      <c r="A62" s="4" t="s">
        <v>910</v>
      </c>
      <c r="B62" s="4" t="s">
        <v>911</v>
      </c>
      <c r="C62" s="4" t="s">
        <v>1279</v>
      </c>
      <c r="D62" s="4">
        <v>50128</v>
      </c>
      <c r="E62" s="8">
        <v>54.339905899999998</v>
      </c>
      <c r="F62" s="26">
        <v>3158.826483992897</v>
      </c>
      <c r="G62" s="8">
        <v>0.25093219999999999</v>
      </c>
    </row>
    <row r="63" spans="1:7" x14ac:dyDescent="0.2">
      <c r="A63" s="4" t="s">
        <v>490</v>
      </c>
      <c r="B63" s="4" t="s">
        <v>491</v>
      </c>
      <c r="C63" s="4" t="s">
        <v>1279</v>
      </c>
      <c r="D63" s="4">
        <v>48570</v>
      </c>
      <c r="E63" s="8">
        <v>138.49319399999999</v>
      </c>
      <c r="F63" s="26">
        <v>14990.176911812021</v>
      </c>
      <c r="G63" s="8">
        <v>0.254887276</v>
      </c>
    </row>
    <row r="64" spans="1:7" x14ac:dyDescent="0.2">
      <c r="A64" s="4" t="s">
        <v>490</v>
      </c>
      <c r="B64" s="4" t="s">
        <v>491</v>
      </c>
      <c r="C64" s="4" t="s">
        <v>1279</v>
      </c>
      <c r="D64" s="4">
        <v>48583</v>
      </c>
      <c r="E64" s="8">
        <v>146.02847629999999</v>
      </c>
      <c r="F64" s="26">
        <v>16369.255740880768</v>
      </c>
      <c r="G64" s="8">
        <v>0.25913569800000003</v>
      </c>
    </row>
    <row r="65" spans="1:7" x14ac:dyDescent="0.2">
      <c r="A65" s="4" t="s">
        <v>490</v>
      </c>
      <c r="B65" s="4" t="s">
        <v>491</v>
      </c>
      <c r="C65" s="4" t="s">
        <v>1279</v>
      </c>
      <c r="D65" s="4">
        <v>48584</v>
      </c>
      <c r="E65" s="8">
        <v>138.21460769999999</v>
      </c>
      <c r="F65" s="26">
        <v>14913.150953668626</v>
      </c>
      <c r="G65" s="8">
        <v>0.254816716</v>
      </c>
    </row>
    <row r="66" spans="1:7" x14ac:dyDescent="0.2">
      <c r="A66" s="4" t="s">
        <v>490</v>
      </c>
      <c r="B66" s="4" t="s">
        <v>491</v>
      </c>
      <c r="C66" s="4" t="s">
        <v>1279</v>
      </c>
      <c r="D66" s="4">
        <v>63473</v>
      </c>
      <c r="E66" s="8">
        <v>125.22280910000001</v>
      </c>
      <c r="F66" s="26">
        <v>12950.03941546123</v>
      </c>
      <c r="G66" s="8">
        <v>0.28642669100000001</v>
      </c>
    </row>
    <row r="67" spans="1:7" x14ac:dyDescent="0.2">
      <c r="A67" s="4" t="s">
        <v>490</v>
      </c>
      <c r="B67" s="4" t="s">
        <v>491</v>
      </c>
      <c r="C67" s="4" t="s">
        <v>1279</v>
      </c>
      <c r="D67" s="4">
        <v>84126</v>
      </c>
      <c r="E67" s="8">
        <v>146.88441320000001</v>
      </c>
      <c r="F67" s="26">
        <v>17441.811676438985</v>
      </c>
      <c r="G67" s="8">
        <v>0.25605095100000003</v>
      </c>
    </row>
    <row r="68" spans="1:7" x14ac:dyDescent="0.2">
      <c r="A68" s="4" t="s">
        <v>490</v>
      </c>
      <c r="B68" s="4" t="s">
        <v>99</v>
      </c>
      <c r="C68" s="4" t="s">
        <v>1279</v>
      </c>
      <c r="D68" s="4">
        <v>48412</v>
      </c>
      <c r="E68" s="8">
        <v>58.662049179999997</v>
      </c>
      <c r="F68" s="26">
        <v>2617.6826883787776</v>
      </c>
      <c r="G68" s="8">
        <v>0.248187993</v>
      </c>
    </row>
    <row r="69" spans="1:7" x14ac:dyDescent="0.2">
      <c r="A69" s="4" t="s">
        <v>490</v>
      </c>
      <c r="B69" s="4" t="s">
        <v>99</v>
      </c>
      <c r="C69" s="4" t="s">
        <v>1279</v>
      </c>
      <c r="D69" s="4">
        <v>52716</v>
      </c>
      <c r="E69" s="8">
        <v>52.64304842</v>
      </c>
      <c r="F69" s="26">
        <v>2064.5340991791318</v>
      </c>
      <c r="G69" s="8">
        <v>0.25434964700000001</v>
      </c>
    </row>
    <row r="70" spans="1:7" x14ac:dyDescent="0.2">
      <c r="A70" s="4" t="s">
        <v>490</v>
      </c>
      <c r="B70" s="4" t="s">
        <v>99</v>
      </c>
      <c r="C70" s="4" t="s">
        <v>1279</v>
      </c>
      <c r="D70" s="4">
        <v>63474</v>
      </c>
      <c r="E70" s="8">
        <v>42.358787569999997</v>
      </c>
      <c r="F70" s="26">
        <v>1278.6447456516553</v>
      </c>
      <c r="G70" s="8">
        <v>0.25823762300000003</v>
      </c>
    </row>
    <row r="71" spans="1:7" x14ac:dyDescent="0.2">
      <c r="A71" s="4" t="s">
        <v>490</v>
      </c>
      <c r="B71" s="4" t="s">
        <v>522</v>
      </c>
      <c r="C71" s="4" t="s">
        <v>1279</v>
      </c>
      <c r="D71" s="4">
        <v>53618</v>
      </c>
      <c r="E71" s="8">
        <v>61.094367589999997</v>
      </c>
      <c r="F71" s="26">
        <v>2802.9133572036817</v>
      </c>
      <c r="G71" s="8">
        <v>0.24874360000000001</v>
      </c>
    </row>
    <row r="72" spans="1:7" x14ac:dyDescent="0.2">
      <c r="A72" s="4" t="s">
        <v>928</v>
      </c>
      <c r="B72" s="4" t="s">
        <v>929</v>
      </c>
      <c r="C72" s="4" t="s">
        <v>1279</v>
      </c>
      <c r="D72" s="4">
        <v>84268</v>
      </c>
      <c r="E72" s="8">
        <v>63.034831429999997</v>
      </c>
      <c r="F72" s="26">
        <v>2591.3544314924793</v>
      </c>
      <c r="G72" s="8">
        <v>0.25583372399999998</v>
      </c>
    </row>
    <row r="73" spans="1:7" x14ac:dyDescent="0.2">
      <c r="A73" s="4" t="s">
        <v>5</v>
      </c>
      <c r="B73" s="4" t="s">
        <v>6</v>
      </c>
      <c r="C73" s="4" t="s">
        <v>1279</v>
      </c>
      <c r="D73" s="4">
        <v>38495</v>
      </c>
      <c r="E73" s="8">
        <v>81.127001120000003</v>
      </c>
      <c r="F73" s="26">
        <v>3353.8770022206045</v>
      </c>
      <c r="G73" s="8">
        <v>0.24090786</v>
      </c>
    </row>
    <row r="74" spans="1:7" x14ac:dyDescent="0.2">
      <c r="A74" s="4" t="s">
        <v>5</v>
      </c>
      <c r="B74" s="4" t="s">
        <v>6</v>
      </c>
      <c r="C74" s="4" t="s">
        <v>1279</v>
      </c>
      <c r="D74" s="4">
        <v>38496</v>
      </c>
      <c r="E74" s="8">
        <v>81.284490539999993</v>
      </c>
      <c r="F74" s="26">
        <v>3582.1836200256244</v>
      </c>
      <c r="G74" s="8">
        <v>0.24408622199999999</v>
      </c>
    </row>
    <row r="75" spans="1:7" x14ac:dyDescent="0.2">
      <c r="A75" s="4" t="s">
        <v>5</v>
      </c>
      <c r="B75" s="4" t="s">
        <v>6</v>
      </c>
      <c r="C75" s="4" t="s">
        <v>1279</v>
      </c>
      <c r="D75" s="4">
        <v>38497</v>
      </c>
      <c r="E75" s="8">
        <v>77.469959630000005</v>
      </c>
      <c r="F75" s="26">
        <v>3096.1633685168549</v>
      </c>
      <c r="G75" s="8">
        <v>0.238309508</v>
      </c>
    </row>
    <row r="76" spans="1:7" x14ac:dyDescent="0.2">
      <c r="A76" s="4" t="s">
        <v>5</v>
      </c>
      <c r="B76" s="4" t="s">
        <v>6</v>
      </c>
      <c r="C76" s="4" t="s">
        <v>1279</v>
      </c>
      <c r="D76" s="4">
        <v>38498</v>
      </c>
      <c r="E76" s="8">
        <v>88.322685129999996</v>
      </c>
      <c r="F76" s="26">
        <v>4032.0646737902625</v>
      </c>
      <c r="G76" s="8">
        <v>0.24472205799999999</v>
      </c>
    </row>
    <row r="77" spans="1:7" x14ac:dyDescent="0.2">
      <c r="A77" s="4" t="s">
        <v>5</v>
      </c>
      <c r="B77" s="4" t="s">
        <v>6</v>
      </c>
      <c r="C77" s="4" t="s">
        <v>1279</v>
      </c>
      <c r="D77" s="4">
        <v>50066</v>
      </c>
      <c r="E77" s="8">
        <v>77.494107729999996</v>
      </c>
      <c r="F77" s="26">
        <v>3585.5767287264166</v>
      </c>
      <c r="G77" s="8">
        <v>0.254031758</v>
      </c>
    </row>
    <row r="78" spans="1:7" x14ac:dyDescent="0.2">
      <c r="A78" s="4" t="s">
        <v>5</v>
      </c>
      <c r="B78" s="4" t="s">
        <v>6</v>
      </c>
      <c r="C78" s="4" t="s">
        <v>1279</v>
      </c>
      <c r="D78" s="4">
        <v>50067</v>
      </c>
      <c r="E78" s="8">
        <v>79.09049349</v>
      </c>
      <c r="F78" s="26">
        <v>3238.7186433321231</v>
      </c>
      <c r="G78" s="8">
        <v>0.24473135400000001</v>
      </c>
    </row>
    <row r="79" spans="1:7" x14ac:dyDescent="0.2">
      <c r="A79" s="4" t="s">
        <v>5</v>
      </c>
      <c r="B79" s="4" t="s">
        <v>6</v>
      </c>
      <c r="C79" s="4" t="s">
        <v>1279</v>
      </c>
      <c r="D79" s="4">
        <v>50068</v>
      </c>
      <c r="E79" s="8">
        <v>82.490808200000004</v>
      </c>
      <c r="F79" s="26">
        <v>3987.7352395895773</v>
      </c>
      <c r="G79" s="8">
        <v>0.25417767299999999</v>
      </c>
    </row>
    <row r="80" spans="1:7" x14ac:dyDescent="0.2">
      <c r="A80" s="4" t="s">
        <v>5</v>
      </c>
      <c r="B80" s="4" t="s">
        <v>6</v>
      </c>
      <c r="C80" s="4" t="s">
        <v>1279</v>
      </c>
      <c r="D80" s="4">
        <v>50069</v>
      </c>
      <c r="E80" s="8">
        <v>75.954502669999997</v>
      </c>
      <c r="F80" s="26">
        <v>3193.0748079178297</v>
      </c>
      <c r="G80" s="8">
        <v>0.25413381899999998</v>
      </c>
    </row>
    <row r="81" spans="1:7" x14ac:dyDescent="0.2">
      <c r="A81" s="4" t="s">
        <v>5</v>
      </c>
      <c r="B81" s="4" t="s">
        <v>6</v>
      </c>
      <c r="C81" s="4" t="s">
        <v>1279</v>
      </c>
      <c r="D81" s="4">
        <v>50070</v>
      </c>
      <c r="E81" s="8">
        <v>84.767039350000005</v>
      </c>
      <c r="F81" s="26">
        <v>3938.7739001980804</v>
      </c>
      <c r="G81" s="8">
        <v>0.24172312100000001</v>
      </c>
    </row>
    <row r="82" spans="1:7" x14ac:dyDescent="0.2">
      <c r="A82" s="4" t="s">
        <v>5</v>
      </c>
      <c r="B82" s="4" t="s">
        <v>6</v>
      </c>
      <c r="C82" s="4" t="s">
        <v>1279</v>
      </c>
      <c r="D82" s="4">
        <v>62098</v>
      </c>
      <c r="E82" s="8">
        <v>87.319559659999996</v>
      </c>
      <c r="F82" s="26">
        <v>3957.3504400480897</v>
      </c>
      <c r="G82" s="8">
        <v>0.25046275899999998</v>
      </c>
    </row>
    <row r="83" spans="1:7" x14ac:dyDescent="0.2">
      <c r="A83" s="9" t="s">
        <v>5</v>
      </c>
      <c r="B83" s="9" t="s">
        <v>6</v>
      </c>
      <c r="C83" s="9" t="s">
        <v>1279</v>
      </c>
      <c r="D83" s="9">
        <v>62102</v>
      </c>
      <c r="E83" s="25">
        <v>79.708772080000003</v>
      </c>
      <c r="F83" s="26">
        <v>3033.1553495064677</v>
      </c>
      <c r="G83" s="25">
        <v>0.23983505299999999</v>
      </c>
    </row>
    <row r="84" spans="1:7" x14ac:dyDescent="0.2">
      <c r="A84" s="4" t="s">
        <v>5</v>
      </c>
      <c r="B84" s="4" t="s">
        <v>6</v>
      </c>
      <c r="C84" s="4" t="s">
        <v>1279</v>
      </c>
      <c r="D84" s="4">
        <v>62111</v>
      </c>
      <c r="E84" s="8">
        <v>83.022066580000001</v>
      </c>
      <c r="F84" s="26">
        <v>3465.8347759527987</v>
      </c>
      <c r="G84" s="8">
        <v>0.24444813900000001</v>
      </c>
    </row>
    <row r="85" spans="1:7" x14ac:dyDescent="0.2">
      <c r="A85" s="4" t="s">
        <v>5</v>
      </c>
      <c r="B85" s="4" t="s">
        <v>6</v>
      </c>
      <c r="C85" s="4" t="s">
        <v>1279</v>
      </c>
      <c r="D85" s="4">
        <v>73991</v>
      </c>
      <c r="E85" s="8">
        <v>72.584427480000002</v>
      </c>
      <c r="F85" s="26">
        <v>2637.7727882426539</v>
      </c>
      <c r="G85" s="8">
        <v>0.23617928299999999</v>
      </c>
    </row>
    <row r="86" spans="1:7" x14ac:dyDescent="0.2">
      <c r="A86" s="4" t="s">
        <v>5</v>
      </c>
      <c r="B86" s="4" t="s">
        <v>6</v>
      </c>
      <c r="C86" s="4" t="s">
        <v>1279</v>
      </c>
      <c r="D86" s="4">
        <v>79859</v>
      </c>
      <c r="E86" s="8">
        <v>67.394542150000007</v>
      </c>
      <c r="F86" s="26">
        <v>2359.6470801589644</v>
      </c>
      <c r="G86" s="8">
        <v>0.256573516</v>
      </c>
    </row>
    <row r="87" spans="1:7" x14ac:dyDescent="0.2">
      <c r="A87" s="4" t="s">
        <v>5</v>
      </c>
      <c r="B87" s="4" t="s">
        <v>6</v>
      </c>
      <c r="C87" s="4" t="s">
        <v>1279</v>
      </c>
      <c r="D87" s="4">
        <v>79922</v>
      </c>
      <c r="E87" s="8">
        <v>73.908004869999999</v>
      </c>
      <c r="F87" s="26">
        <v>2825.9243072436329</v>
      </c>
      <c r="G87" s="8">
        <v>0.24383358799999999</v>
      </c>
    </row>
    <row r="88" spans="1:7" x14ac:dyDescent="0.2">
      <c r="A88" s="4" t="s">
        <v>5</v>
      </c>
      <c r="B88" s="4" t="s">
        <v>6</v>
      </c>
      <c r="C88" s="4" t="s">
        <v>1279</v>
      </c>
      <c r="D88" s="4">
        <v>80205</v>
      </c>
      <c r="E88" s="8">
        <v>80.173024900000001</v>
      </c>
      <c r="F88" s="26">
        <v>3347.9906519490514</v>
      </c>
      <c r="G88" s="8">
        <v>0.24619227599999999</v>
      </c>
    </row>
    <row r="89" spans="1:7" x14ac:dyDescent="0.2">
      <c r="A89" s="4" t="s">
        <v>5</v>
      </c>
      <c r="B89" s="4" t="s">
        <v>261</v>
      </c>
      <c r="C89" s="4" t="s">
        <v>1279</v>
      </c>
      <c r="D89" s="4">
        <v>63567</v>
      </c>
      <c r="E89" s="8">
        <v>78.363593710000004</v>
      </c>
      <c r="F89" s="26">
        <v>3405.0651516650519</v>
      </c>
      <c r="G89" s="8">
        <v>0.24212967099999999</v>
      </c>
    </row>
    <row r="90" spans="1:7" x14ac:dyDescent="0.2">
      <c r="A90" s="4" t="s">
        <v>5</v>
      </c>
      <c r="B90" s="4" t="s">
        <v>261</v>
      </c>
      <c r="C90" s="4" t="s">
        <v>1279</v>
      </c>
      <c r="D90" s="4">
        <v>63568</v>
      </c>
      <c r="E90" s="8">
        <v>77.388803060000001</v>
      </c>
      <c r="F90" s="26">
        <v>3273.1010010667478</v>
      </c>
      <c r="G90" s="8">
        <v>0.245905661</v>
      </c>
    </row>
    <row r="91" spans="1:7" x14ac:dyDescent="0.2">
      <c r="A91" s="4" t="s">
        <v>196</v>
      </c>
      <c r="B91" s="4" t="s">
        <v>197</v>
      </c>
      <c r="C91" s="4" t="s">
        <v>1279</v>
      </c>
      <c r="D91" s="4">
        <v>72196</v>
      </c>
      <c r="E91" s="8">
        <v>268.52876980000002</v>
      </c>
      <c r="F91" s="26">
        <v>55836.195291949603</v>
      </c>
      <c r="G91" s="8">
        <v>0.27153679800000002</v>
      </c>
    </row>
    <row r="92" spans="1:7" x14ac:dyDescent="0.2">
      <c r="A92" s="4" t="s">
        <v>196</v>
      </c>
      <c r="B92" s="4" t="s">
        <v>200</v>
      </c>
      <c r="C92" s="4" t="s">
        <v>1280</v>
      </c>
      <c r="D92" s="4">
        <v>23448</v>
      </c>
      <c r="E92" s="8">
        <v>273.97140450000001</v>
      </c>
      <c r="F92" s="26">
        <v>52651.464298072984</v>
      </c>
      <c r="G92" s="8">
        <v>0.23711921</v>
      </c>
    </row>
    <row r="93" spans="1:7" x14ac:dyDescent="0.2">
      <c r="A93" s="4" t="s">
        <v>196</v>
      </c>
      <c r="B93" s="4" t="s">
        <v>200</v>
      </c>
      <c r="C93" s="4" t="s">
        <v>1279</v>
      </c>
      <c r="D93" s="4">
        <v>85233</v>
      </c>
      <c r="E93" s="8">
        <v>275.74063569999998</v>
      </c>
      <c r="F93" s="26">
        <v>64736.388454625536</v>
      </c>
      <c r="G93" s="8">
        <v>0.26384830500000001</v>
      </c>
    </row>
    <row r="94" spans="1:7" x14ac:dyDescent="0.2">
      <c r="A94" s="4" t="s">
        <v>196</v>
      </c>
      <c r="B94" s="4" t="s">
        <v>200</v>
      </c>
      <c r="C94" s="4" t="s">
        <v>1279</v>
      </c>
      <c r="D94" s="4">
        <v>85313</v>
      </c>
      <c r="E94" s="8">
        <v>254.89369600000001</v>
      </c>
      <c r="F94" s="26">
        <v>47310.429318280963</v>
      </c>
      <c r="G94" s="8">
        <v>0.25614170800000002</v>
      </c>
    </row>
    <row r="95" spans="1:7" x14ac:dyDescent="0.2">
      <c r="A95" s="4" t="s">
        <v>196</v>
      </c>
      <c r="B95" s="4" t="s">
        <v>200</v>
      </c>
      <c r="C95" s="4" t="s">
        <v>1279</v>
      </c>
      <c r="D95" s="4">
        <v>86231</v>
      </c>
      <c r="E95" s="8">
        <v>309.46345939999998</v>
      </c>
      <c r="F95" s="26">
        <v>66324.724233585832</v>
      </c>
      <c r="G95" s="8">
        <v>0.24644740800000001</v>
      </c>
    </row>
    <row r="96" spans="1:7" x14ac:dyDescent="0.2">
      <c r="A96" s="4" t="s">
        <v>524</v>
      </c>
      <c r="B96" s="4" t="s">
        <v>525</v>
      </c>
      <c r="C96" s="4" t="s">
        <v>1279</v>
      </c>
      <c r="D96" s="4">
        <v>38627</v>
      </c>
      <c r="E96" s="8">
        <v>133.2306466</v>
      </c>
      <c r="F96" s="26">
        <v>17960.12574238094</v>
      </c>
      <c r="G96" s="8">
        <v>0.24059064799999999</v>
      </c>
    </row>
    <row r="97" spans="1:7" x14ac:dyDescent="0.2">
      <c r="A97" s="4" t="s">
        <v>18</v>
      </c>
      <c r="B97" s="4" t="s">
        <v>19</v>
      </c>
      <c r="C97" s="4" t="s">
        <v>1279</v>
      </c>
      <c r="D97" s="4">
        <v>47193</v>
      </c>
      <c r="E97" s="8">
        <v>38.392446509999999</v>
      </c>
      <c r="F97" s="26">
        <v>943.24869663772449</v>
      </c>
      <c r="G97" s="8">
        <v>0.26894921300000002</v>
      </c>
    </row>
    <row r="98" spans="1:7" x14ac:dyDescent="0.2">
      <c r="A98" s="4" t="s">
        <v>18</v>
      </c>
      <c r="B98" s="4" t="s">
        <v>19</v>
      </c>
      <c r="C98" s="4" t="s">
        <v>1279</v>
      </c>
      <c r="D98" s="4">
        <v>58679</v>
      </c>
      <c r="E98" s="8">
        <v>40.88796859</v>
      </c>
      <c r="F98" s="26">
        <v>1146.7185618062811</v>
      </c>
      <c r="G98" s="8">
        <v>0.26920863299999997</v>
      </c>
    </row>
    <row r="99" spans="1:7" x14ac:dyDescent="0.2">
      <c r="A99" s="4" t="s">
        <v>18</v>
      </c>
      <c r="B99" s="4" t="s">
        <v>19</v>
      </c>
      <c r="C99" s="4" t="s">
        <v>1279</v>
      </c>
      <c r="D99" s="4">
        <v>58683</v>
      </c>
      <c r="E99" s="8">
        <v>45.512657650000001</v>
      </c>
      <c r="F99" s="26">
        <v>1463.2809678277938</v>
      </c>
      <c r="G99" s="8">
        <v>0.28194101500000002</v>
      </c>
    </row>
    <row r="100" spans="1:7" x14ac:dyDescent="0.2">
      <c r="A100" s="4" t="s">
        <v>18</v>
      </c>
      <c r="B100" s="4" t="s">
        <v>19</v>
      </c>
      <c r="C100" s="4" t="s">
        <v>1279</v>
      </c>
      <c r="D100" s="4">
        <v>59855</v>
      </c>
      <c r="E100" s="8">
        <v>40.609286359999999</v>
      </c>
      <c r="F100" s="26">
        <v>1041.3444094285069</v>
      </c>
      <c r="G100" s="8">
        <v>0.257176664</v>
      </c>
    </row>
    <row r="101" spans="1:7" x14ac:dyDescent="0.2">
      <c r="A101" s="4" t="s">
        <v>18</v>
      </c>
      <c r="B101" s="4" t="s">
        <v>19</v>
      </c>
      <c r="C101" s="4" t="s">
        <v>1279</v>
      </c>
      <c r="D101" s="4">
        <v>61152</v>
      </c>
      <c r="E101" s="8">
        <v>43.542955200000002</v>
      </c>
      <c r="F101" s="26">
        <v>1093.703538790257</v>
      </c>
      <c r="G101" s="8">
        <v>0.27581191199999999</v>
      </c>
    </row>
    <row r="102" spans="1:7" x14ac:dyDescent="0.2">
      <c r="A102" s="4" t="s">
        <v>18</v>
      </c>
      <c r="B102" s="4" t="s">
        <v>19</v>
      </c>
      <c r="C102" s="4" t="s">
        <v>1279</v>
      </c>
      <c r="D102" s="4">
        <v>63258</v>
      </c>
      <c r="E102" s="8">
        <v>47.032683179999999</v>
      </c>
      <c r="F102" s="26">
        <v>1498.4779479880069</v>
      </c>
      <c r="G102" s="8">
        <v>0.26600062299999999</v>
      </c>
    </row>
    <row r="103" spans="1:7" x14ac:dyDescent="0.2">
      <c r="A103" s="4" t="s">
        <v>18</v>
      </c>
      <c r="B103" s="4" t="s">
        <v>19</v>
      </c>
      <c r="C103" s="4" t="s">
        <v>1279</v>
      </c>
      <c r="D103" s="4">
        <v>63259</v>
      </c>
      <c r="E103" s="8">
        <v>45.132161789999998</v>
      </c>
      <c r="F103" s="26">
        <v>1243.4906644099933</v>
      </c>
      <c r="G103" s="8">
        <v>0.25772717899999997</v>
      </c>
    </row>
    <row r="104" spans="1:7" x14ac:dyDescent="0.2">
      <c r="A104" s="4" t="s">
        <v>18</v>
      </c>
      <c r="B104" s="4" t="s">
        <v>19</v>
      </c>
      <c r="C104" s="4" t="s">
        <v>1279</v>
      </c>
      <c r="D104" s="4">
        <v>63314</v>
      </c>
      <c r="E104" s="8">
        <v>48.928635999999997</v>
      </c>
      <c r="F104" s="26">
        <v>1478.3729204093659</v>
      </c>
      <c r="G104" s="8">
        <v>0.26496201699999999</v>
      </c>
    </row>
    <row r="105" spans="1:7" x14ac:dyDescent="0.2">
      <c r="A105" s="4" t="s">
        <v>18</v>
      </c>
      <c r="B105" s="4" t="s">
        <v>19</v>
      </c>
      <c r="C105" s="4" t="s">
        <v>1279</v>
      </c>
      <c r="D105" s="4">
        <v>63315</v>
      </c>
      <c r="E105" s="8">
        <v>45.61969251</v>
      </c>
      <c r="F105" s="26">
        <v>1385.6721527585889</v>
      </c>
      <c r="G105" s="8">
        <v>0.26200059599999997</v>
      </c>
    </row>
    <row r="106" spans="1:7" x14ac:dyDescent="0.2">
      <c r="A106" s="4" t="s">
        <v>18</v>
      </c>
      <c r="B106" s="4" t="s">
        <v>19</v>
      </c>
      <c r="C106" s="4" t="s">
        <v>1279</v>
      </c>
      <c r="D106" s="4">
        <v>66027</v>
      </c>
      <c r="E106" s="8">
        <v>46.506863559999999</v>
      </c>
      <c r="F106" s="26">
        <v>1529.2219369161267</v>
      </c>
      <c r="G106" s="8">
        <v>0.27526875299999998</v>
      </c>
    </row>
    <row r="107" spans="1:7" x14ac:dyDescent="0.2">
      <c r="A107" s="4" t="s">
        <v>18</v>
      </c>
      <c r="B107" s="4" t="s">
        <v>19</v>
      </c>
      <c r="C107" s="4" t="s">
        <v>1279</v>
      </c>
      <c r="D107" s="4">
        <v>72079</v>
      </c>
      <c r="E107" s="8">
        <v>41.910020950000003</v>
      </c>
      <c r="F107" s="26">
        <v>1171.633304023766</v>
      </c>
      <c r="G107" s="8">
        <v>0.254199383</v>
      </c>
    </row>
    <row r="108" spans="1:7" x14ac:dyDescent="0.2">
      <c r="A108" s="4" t="s">
        <v>18</v>
      </c>
      <c r="B108" s="4" t="s">
        <v>19</v>
      </c>
      <c r="C108" s="4" t="s">
        <v>1279</v>
      </c>
      <c r="D108" s="4">
        <v>75291</v>
      </c>
      <c r="E108" s="8">
        <v>43.207492289999998</v>
      </c>
      <c r="F108" s="26">
        <v>1199.0216719291031</v>
      </c>
      <c r="G108" s="8">
        <v>0.26714788499999997</v>
      </c>
    </row>
    <row r="109" spans="1:7" x14ac:dyDescent="0.2">
      <c r="A109" s="4" t="s">
        <v>18</v>
      </c>
      <c r="B109" s="4" t="s">
        <v>19</v>
      </c>
      <c r="C109" s="4" t="s">
        <v>1279</v>
      </c>
      <c r="D109" s="4">
        <v>76221</v>
      </c>
      <c r="E109" s="8">
        <v>41.952660860000002</v>
      </c>
      <c r="F109" s="26">
        <v>1189.3057239560276</v>
      </c>
      <c r="G109" s="8">
        <v>0.26669784699999999</v>
      </c>
    </row>
    <row r="110" spans="1:7" x14ac:dyDescent="0.2">
      <c r="A110" s="4" t="s">
        <v>18</v>
      </c>
      <c r="B110" s="4" t="s">
        <v>19</v>
      </c>
      <c r="C110" s="4" t="s">
        <v>1279</v>
      </c>
      <c r="D110" s="4">
        <v>76298</v>
      </c>
      <c r="E110" s="8">
        <v>49.315658390000003</v>
      </c>
      <c r="F110" s="26">
        <v>1868.980338189511</v>
      </c>
      <c r="G110" s="8">
        <v>0.29078891000000001</v>
      </c>
    </row>
    <row r="111" spans="1:7" x14ac:dyDescent="0.2">
      <c r="A111" s="4" t="s">
        <v>18</v>
      </c>
      <c r="B111" s="4" t="s">
        <v>75</v>
      </c>
      <c r="C111" s="4" t="s">
        <v>1279</v>
      </c>
      <c r="D111" s="4">
        <v>82835</v>
      </c>
      <c r="E111" s="8">
        <v>45.971361229999999</v>
      </c>
      <c r="F111" s="26">
        <v>1217.4325415059</v>
      </c>
      <c r="G111" s="8">
        <v>0.26945841700000001</v>
      </c>
    </row>
    <row r="112" spans="1:7" x14ac:dyDescent="0.2">
      <c r="A112" s="4" t="s">
        <v>18</v>
      </c>
      <c r="B112" s="4" t="s">
        <v>87</v>
      </c>
      <c r="C112" s="4" t="s">
        <v>1279</v>
      </c>
      <c r="D112" s="4">
        <v>67494</v>
      </c>
      <c r="E112" s="8">
        <v>57.500873149999997</v>
      </c>
      <c r="F112" s="26">
        <v>2259.0767110557272</v>
      </c>
      <c r="G112" s="8">
        <v>0.29282197500000001</v>
      </c>
    </row>
    <row r="113" spans="1:7" x14ac:dyDescent="0.2">
      <c r="A113" s="4" t="s">
        <v>18</v>
      </c>
      <c r="B113" s="4" t="s">
        <v>93</v>
      </c>
      <c r="C113" s="4" t="s">
        <v>1279</v>
      </c>
      <c r="D113" s="4">
        <v>67476</v>
      </c>
      <c r="E113" s="8">
        <v>38.93019297</v>
      </c>
      <c r="F113" s="26">
        <v>993.45574355482597</v>
      </c>
      <c r="G113" s="8">
        <v>0.27585397299999997</v>
      </c>
    </row>
    <row r="114" spans="1:7" x14ac:dyDescent="0.2">
      <c r="A114" s="4" t="s">
        <v>18</v>
      </c>
      <c r="B114" s="4" t="s">
        <v>93</v>
      </c>
      <c r="C114" s="4" t="s">
        <v>1279</v>
      </c>
      <c r="D114" s="4">
        <v>67507</v>
      </c>
      <c r="E114" s="8">
        <v>36.67532525</v>
      </c>
      <c r="F114" s="26">
        <v>826.9371484262424</v>
      </c>
      <c r="G114" s="8">
        <v>0.27133602099999998</v>
      </c>
    </row>
    <row r="115" spans="1:7" x14ac:dyDescent="0.2">
      <c r="A115" s="4" t="s">
        <v>18</v>
      </c>
      <c r="B115" s="4" t="s">
        <v>99</v>
      </c>
      <c r="C115" s="4" t="s">
        <v>1279</v>
      </c>
      <c r="D115" s="4">
        <v>63087</v>
      </c>
      <c r="E115" s="8">
        <v>29.669737189999999</v>
      </c>
      <c r="F115" s="26">
        <v>583.31362782667998</v>
      </c>
      <c r="G115" s="8">
        <v>0.28720475200000001</v>
      </c>
    </row>
    <row r="116" spans="1:7" x14ac:dyDescent="0.2">
      <c r="A116" s="4" t="s">
        <v>18</v>
      </c>
      <c r="B116" s="4" t="s">
        <v>99</v>
      </c>
      <c r="C116" s="4" t="s">
        <v>1279</v>
      </c>
      <c r="D116" s="4">
        <v>66023</v>
      </c>
      <c r="E116" s="8">
        <v>31.077665249999999</v>
      </c>
      <c r="F116" s="26">
        <v>646.47399870538572</v>
      </c>
      <c r="G116" s="8">
        <v>0.291266054</v>
      </c>
    </row>
    <row r="117" spans="1:7" x14ac:dyDescent="0.2">
      <c r="A117" s="4" t="s">
        <v>346</v>
      </c>
      <c r="B117" s="4" t="s">
        <v>347</v>
      </c>
      <c r="C117" s="4" t="s">
        <v>1279</v>
      </c>
      <c r="D117" s="4">
        <v>79850</v>
      </c>
      <c r="E117" s="8">
        <v>211.5886041</v>
      </c>
      <c r="F117" s="26">
        <v>23638.452593743379</v>
      </c>
      <c r="G117" s="8">
        <v>0.260526382</v>
      </c>
    </row>
    <row r="118" spans="1:7" x14ac:dyDescent="0.2">
      <c r="A118" s="4" t="s">
        <v>346</v>
      </c>
      <c r="B118" s="4" t="s">
        <v>347</v>
      </c>
      <c r="C118" s="4" t="s">
        <v>1279</v>
      </c>
      <c r="D118" s="4">
        <v>116354</v>
      </c>
      <c r="E118" s="8">
        <v>192.67991290000001</v>
      </c>
      <c r="F118" s="26">
        <v>19654.602400605956</v>
      </c>
      <c r="G118" s="8">
        <v>0.249578678</v>
      </c>
    </row>
    <row r="119" spans="1:7" x14ac:dyDescent="0.2">
      <c r="A119" s="4" t="s">
        <v>346</v>
      </c>
      <c r="B119" s="4" t="s">
        <v>347</v>
      </c>
      <c r="C119" s="4" t="s">
        <v>1279</v>
      </c>
      <c r="D119" s="4">
        <v>121440</v>
      </c>
      <c r="E119" s="8">
        <v>179.80587740000001</v>
      </c>
      <c r="F119" s="26">
        <v>15556.992625483839</v>
      </c>
      <c r="G119" s="8">
        <v>0.24357546999999999</v>
      </c>
    </row>
    <row r="120" spans="1:7" x14ac:dyDescent="0.2">
      <c r="A120" s="4" t="s">
        <v>942</v>
      </c>
      <c r="B120" s="4" t="s">
        <v>529</v>
      </c>
      <c r="C120" s="4" t="s">
        <v>1279</v>
      </c>
      <c r="D120" s="4">
        <v>37881</v>
      </c>
      <c r="E120" s="8">
        <v>202.41259389999999</v>
      </c>
      <c r="F120" s="26">
        <v>24775.714532238682</v>
      </c>
      <c r="G120" s="8">
        <v>0.248976643</v>
      </c>
    </row>
    <row r="121" spans="1:7" x14ac:dyDescent="0.2">
      <c r="A121" s="4" t="s">
        <v>942</v>
      </c>
      <c r="B121" s="4" t="s">
        <v>956</v>
      </c>
      <c r="C121" s="4" t="s">
        <v>1279</v>
      </c>
      <c r="D121" s="4">
        <v>62847</v>
      </c>
      <c r="E121" s="8">
        <v>217.45219489999999</v>
      </c>
      <c r="F121" s="26">
        <v>33956.683390143495</v>
      </c>
      <c r="G121" s="8">
        <v>0.24153659</v>
      </c>
    </row>
    <row r="122" spans="1:7" x14ac:dyDescent="0.2">
      <c r="A122" s="4" t="s">
        <v>942</v>
      </c>
      <c r="B122" s="4" t="s">
        <v>956</v>
      </c>
      <c r="C122" s="4" t="s">
        <v>1279</v>
      </c>
      <c r="D122" s="4">
        <v>62854</v>
      </c>
      <c r="E122" s="8">
        <v>245.5760736</v>
      </c>
      <c r="F122" s="26">
        <v>42211.335072864604</v>
      </c>
      <c r="G122" s="8">
        <v>0.25161883800000001</v>
      </c>
    </row>
    <row r="123" spans="1:7" x14ac:dyDescent="0.2">
      <c r="A123" s="4" t="s">
        <v>1255</v>
      </c>
      <c r="B123" s="4" t="s">
        <v>1256</v>
      </c>
      <c r="C123" s="4" t="s">
        <v>1280</v>
      </c>
      <c r="D123" s="4">
        <v>19899</v>
      </c>
      <c r="E123" s="8">
        <v>64.812546380000001</v>
      </c>
      <c r="F123" s="26">
        <v>3671.1996483619469</v>
      </c>
      <c r="G123" s="8">
        <v>0.25173697900000003</v>
      </c>
    </row>
    <row r="124" spans="1:7" x14ac:dyDescent="0.2">
      <c r="A124" s="4" t="s">
        <v>105</v>
      </c>
      <c r="B124" s="4" t="s">
        <v>106</v>
      </c>
      <c r="C124" s="4" t="s">
        <v>1279</v>
      </c>
      <c r="D124" s="4">
        <v>91290</v>
      </c>
      <c r="E124" s="8">
        <v>1083.5326990000001</v>
      </c>
      <c r="F124" s="26">
        <v>810961.39523427712</v>
      </c>
      <c r="G124" s="8">
        <v>0.25222674499999997</v>
      </c>
    </row>
    <row r="125" spans="1:7" x14ac:dyDescent="0.2">
      <c r="A125" s="4" t="s">
        <v>40</v>
      </c>
      <c r="B125" s="4" t="s">
        <v>41</v>
      </c>
      <c r="C125" s="4" t="s">
        <v>1279</v>
      </c>
      <c r="D125" s="4">
        <v>64903</v>
      </c>
      <c r="E125" s="8">
        <v>182.42525259999999</v>
      </c>
      <c r="F125" s="26">
        <v>21504.604642108821</v>
      </c>
      <c r="G125" s="8">
        <v>0.28996751100000001</v>
      </c>
    </row>
    <row r="126" spans="1:7" x14ac:dyDescent="0.2">
      <c r="A126" s="4" t="s">
        <v>40</v>
      </c>
      <c r="B126" s="4" t="s">
        <v>41</v>
      </c>
      <c r="C126" s="4" t="s">
        <v>1279</v>
      </c>
      <c r="D126" s="4">
        <v>66219</v>
      </c>
      <c r="E126" s="8">
        <v>135.043836</v>
      </c>
      <c r="F126" s="26">
        <v>9183.5459834023295</v>
      </c>
      <c r="G126" s="8">
        <v>0.25143502099999998</v>
      </c>
    </row>
    <row r="127" spans="1:7" x14ac:dyDescent="0.2">
      <c r="A127" s="4" t="s">
        <v>40</v>
      </c>
      <c r="B127" s="4" t="s">
        <v>41</v>
      </c>
      <c r="C127" s="4" t="s">
        <v>1279</v>
      </c>
      <c r="D127" s="4">
        <v>67513</v>
      </c>
      <c r="E127" s="8">
        <v>159.99716290000001</v>
      </c>
      <c r="F127" s="26">
        <v>14723.507929889891</v>
      </c>
      <c r="G127" s="8">
        <v>0.26702092999999999</v>
      </c>
    </row>
    <row r="128" spans="1:7" x14ac:dyDescent="0.2">
      <c r="A128" s="4" t="s">
        <v>40</v>
      </c>
      <c r="B128" s="4" t="s">
        <v>41</v>
      </c>
      <c r="C128" s="4" t="s">
        <v>1279</v>
      </c>
      <c r="D128" s="4">
        <v>73888</v>
      </c>
      <c r="E128" s="8">
        <v>200.96673250000001</v>
      </c>
      <c r="F128" s="26">
        <v>24746.632682776893</v>
      </c>
      <c r="G128" s="8">
        <v>0.26794530700000002</v>
      </c>
    </row>
    <row r="129" spans="1:7" x14ac:dyDescent="0.2">
      <c r="A129" s="4" t="s">
        <v>40</v>
      </c>
      <c r="B129" s="4" t="s">
        <v>41</v>
      </c>
      <c r="C129" s="4" t="s">
        <v>1279</v>
      </c>
      <c r="D129" s="4">
        <v>76201</v>
      </c>
      <c r="E129" s="8">
        <v>170.67710049999999</v>
      </c>
      <c r="F129" s="26">
        <v>19624.931709053908</v>
      </c>
      <c r="G129" s="8">
        <v>0.28980099300000001</v>
      </c>
    </row>
    <row r="130" spans="1:7" x14ac:dyDescent="0.2">
      <c r="A130" s="4" t="s">
        <v>40</v>
      </c>
      <c r="B130" s="4" t="s">
        <v>41</v>
      </c>
      <c r="C130" s="4" t="s">
        <v>1279</v>
      </c>
      <c r="D130" s="4">
        <v>83617</v>
      </c>
      <c r="E130" s="8">
        <v>159.6910973</v>
      </c>
      <c r="F130" s="26">
        <v>14322.765141661823</v>
      </c>
      <c r="G130" s="8">
        <v>0.25900332399999998</v>
      </c>
    </row>
    <row r="131" spans="1:7" x14ac:dyDescent="0.2">
      <c r="A131" s="4" t="s">
        <v>40</v>
      </c>
      <c r="B131" s="4" t="s">
        <v>41</v>
      </c>
      <c r="C131" s="4" t="s">
        <v>1279</v>
      </c>
      <c r="D131" s="4">
        <v>91595</v>
      </c>
      <c r="E131" s="8">
        <v>160.9310432</v>
      </c>
      <c r="F131" s="26">
        <v>14632.167126703331</v>
      </c>
      <c r="G131" s="8">
        <v>0.27006476699999998</v>
      </c>
    </row>
    <row r="132" spans="1:7" x14ac:dyDescent="0.2">
      <c r="A132" s="4" t="s">
        <v>626</v>
      </c>
      <c r="B132" s="4" t="s">
        <v>627</v>
      </c>
      <c r="C132" s="4" t="s">
        <v>1279</v>
      </c>
      <c r="D132" s="4">
        <v>77144</v>
      </c>
      <c r="E132" s="8">
        <v>8.1399371869999992</v>
      </c>
      <c r="F132" s="26">
        <v>65.505921620190307</v>
      </c>
      <c r="G132" s="8">
        <v>0.232206097</v>
      </c>
    </row>
    <row r="133" spans="1:7" x14ac:dyDescent="0.2">
      <c r="A133" s="4" t="s">
        <v>626</v>
      </c>
      <c r="B133" s="4" t="s">
        <v>634</v>
      </c>
      <c r="C133" s="4" t="s">
        <v>1279</v>
      </c>
      <c r="D133" s="4">
        <v>84016</v>
      </c>
      <c r="E133" s="8">
        <v>9.0496498279999997</v>
      </c>
      <c r="F133" s="26">
        <v>76.477621323432828</v>
      </c>
      <c r="G133" s="8">
        <v>0.248822935</v>
      </c>
    </row>
    <row r="134" spans="1:7" x14ac:dyDescent="0.2">
      <c r="A134" s="4" t="s">
        <v>640</v>
      </c>
      <c r="B134" s="4" t="s">
        <v>647</v>
      </c>
      <c r="C134" s="4" t="s">
        <v>1279</v>
      </c>
      <c r="D134" s="4">
        <v>77298</v>
      </c>
      <c r="E134" s="8">
        <v>274.29586430000001</v>
      </c>
      <c r="F134" s="26">
        <v>48049.314351815156</v>
      </c>
      <c r="G134" s="8">
        <v>0.243586145</v>
      </c>
    </row>
    <row r="135" spans="1:7" x14ac:dyDescent="0.2">
      <c r="A135" s="4" t="s">
        <v>1259</v>
      </c>
      <c r="B135" s="4" t="s">
        <v>1260</v>
      </c>
      <c r="C135" s="4" t="s">
        <v>1279</v>
      </c>
      <c r="D135" s="4">
        <v>80442</v>
      </c>
      <c r="E135" s="8">
        <v>28.335823479999998</v>
      </c>
      <c r="F135" s="26">
        <v>382.89102027388498</v>
      </c>
      <c r="G135" s="8">
        <v>0.26638764500000001</v>
      </c>
    </row>
    <row r="136" spans="1:7" x14ac:dyDescent="0.2">
      <c r="A136" s="4" t="s">
        <v>121</v>
      </c>
      <c r="B136" s="4" t="s">
        <v>129</v>
      </c>
      <c r="C136" s="4" t="s">
        <v>1279</v>
      </c>
      <c r="D136" s="4">
        <v>85316</v>
      </c>
      <c r="E136" s="8">
        <v>402.1020694</v>
      </c>
      <c r="F136" s="26">
        <v>132032.6419593028</v>
      </c>
      <c r="G136" s="8">
        <v>0.24716442299999999</v>
      </c>
    </row>
    <row r="137" spans="1:7" x14ac:dyDescent="0.2">
      <c r="A137" s="4" t="s">
        <v>121</v>
      </c>
      <c r="B137" s="4" t="s">
        <v>129</v>
      </c>
      <c r="C137" s="4" t="s">
        <v>1279</v>
      </c>
      <c r="D137" s="4">
        <v>121087</v>
      </c>
      <c r="E137" s="8">
        <v>363.94765569999998</v>
      </c>
      <c r="F137" s="26">
        <v>109169.83743923745</v>
      </c>
      <c r="G137" s="8">
        <v>0.24321179100000001</v>
      </c>
    </row>
    <row r="138" spans="1:7" x14ac:dyDescent="0.2">
      <c r="A138" s="4" t="s">
        <v>121</v>
      </c>
      <c r="B138" s="4" t="s">
        <v>1</v>
      </c>
      <c r="C138" s="4" t="s">
        <v>1279</v>
      </c>
      <c r="D138" s="4">
        <v>85306</v>
      </c>
      <c r="E138" s="8">
        <v>324.16899510000002</v>
      </c>
      <c r="F138" s="26">
        <v>79136.617081373959</v>
      </c>
      <c r="G138" s="8">
        <v>0.23815923999999999</v>
      </c>
    </row>
    <row r="139" spans="1:7" x14ac:dyDescent="0.2">
      <c r="A139" s="4" t="s">
        <v>121</v>
      </c>
      <c r="B139" s="4" t="s">
        <v>1</v>
      </c>
      <c r="C139" s="4" t="s">
        <v>1279</v>
      </c>
      <c r="D139" s="4">
        <v>91655</v>
      </c>
      <c r="E139" s="8">
        <v>345.65266750000001</v>
      </c>
      <c r="F139" s="26">
        <v>92685.229647944841</v>
      </c>
      <c r="G139" s="8">
        <v>0.24114971399999999</v>
      </c>
    </row>
    <row r="140" spans="1:7" x14ac:dyDescent="0.2">
      <c r="A140" s="4" t="s">
        <v>121</v>
      </c>
      <c r="B140" s="4" t="s">
        <v>1</v>
      </c>
      <c r="C140" s="4" t="s">
        <v>1279</v>
      </c>
      <c r="D140" s="4">
        <v>91692</v>
      </c>
      <c r="E140" s="8">
        <v>312.1064351</v>
      </c>
      <c r="F140" s="26">
        <v>75723.154669479394</v>
      </c>
      <c r="G140" s="8">
        <v>0.237131597</v>
      </c>
    </row>
    <row r="141" spans="1:7" x14ac:dyDescent="0.2">
      <c r="A141" s="4" t="s">
        <v>121</v>
      </c>
      <c r="B141" s="4" t="s">
        <v>162</v>
      </c>
      <c r="C141" s="4" t="s">
        <v>1279</v>
      </c>
      <c r="D141" s="4">
        <v>58626</v>
      </c>
      <c r="E141" s="8">
        <v>283.52112990000001</v>
      </c>
      <c r="F141" s="26">
        <v>65626.998395742805</v>
      </c>
      <c r="G141" s="8">
        <v>0.23638746899999999</v>
      </c>
    </row>
    <row r="142" spans="1:7" x14ac:dyDescent="0.2">
      <c r="A142" s="4" t="s">
        <v>121</v>
      </c>
      <c r="B142" s="4" t="s">
        <v>162</v>
      </c>
      <c r="C142" s="4" t="s">
        <v>1279</v>
      </c>
      <c r="D142" s="4">
        <v>58639</v>
      </c>
      <c r="E142" s="8">
        <v>257.2906663</v>
      </c>
      <c r="F142" s="26">
        <v>63425.746097051982</v>
      </c>
      <c r="G142" s="8">
        <v>0.26305181500000002</v>
      </c>
    </row>
    <row r="143" spans="1:7" x14ac:dyDescent="0.2">
      <c r="A143" s="4" t="s">
        <v>121</v>
      </c>
      <c r="B143" s="4" t="s">
        <v>162</v>
      </c>
      <c r="C143" s="4" t="s">
        <v>1279</v>
      </c>
      <c r="D143" s="4">
        <v>59264</v>
      </c>
      <c r="E143" s="8">
        <v>254.91661579999999</v>
      </c>
      <c r="F143" s="26">
        <v>54827.48038036409</v>
      </c>
      <c r="G143" s="8">
        <v>0.244859827</v>
      </c>
    </row>
    <row r="144" spans="1:7" x14ac:dyDescent="0.2">
      <c r="A144" s="4" t="s">
        <v>121</v>
      </c>
      <c r="B144" s="4" t="s">
        <v>177</v>
      </c>
      <c r="C144" s="4" t="s">
        <v>1280</v>
      </c>
      <c r="D144" s="4">
        <v>20677</v>
      </c>
      <c r="E144" s="8">
        <v>172.13516050000001</v>
      </c>
      <c r="F144" s="26">
        <v>22965.096704681902</v>
      </c>
      <c r="G144" s="8">
        <v>0.247512859</v>
      </c>
    </row>
    <row r="145" spans="1:7" x14ac:dyDescent="0.2">
      <c r="A145" s="4" t="s">
        <v>121</v>
      </c>
      <c r="B145" s="4" t="s">
        <v>177</v>
      </c>
      <c r="C145" s="4" t="s">
        <v>1279</v>
      </c>
      <c r="D145" s="4">
        <v>58635</v>
      </c>
      <c r="E145" s="8">
        <v>171.73840920000001</v>
      </c>
      <c r="F145" s="26">
        <v>22872.895939938935</v>
      </c>
      <c r="G145" s="8">
        <v>0.25895017599999998</v>
      </c>
    </row>
    <row r="146" spans="1:7" x14ac:dyDescent="0.2">
      <c r="A146" s="4" t="s">
        <v>121</v>
      </c>
      <c r="B146" s="4" t="s">
        <v>177</v>
      </c>
      <c r="C146" s="4" t="s">
        <v>1279</v>
      </c>
      <c r="D146" s="4">
        <v>59546</v>
      </c>
      <c r="E146" s="8">
        <v>183.6060421</v>
      </c>
      <c r="F146" s="26">
        <v>27790.643096676791</v>
      </c>
      <c r="G146" s="8">
        <v>0.24833502700000001</v>
      </c>
    </row>
    <row r="147" spans="1:7" x14ac:dyDescent="0.2">
      <c r="A147" s="4" t="s">
        <v>121</v>
      </c>
      <c r="B147" s="4" t="s">
        <v>177</v>
      </c>
      <c r="C147" s="4" t="s">
        <v>1279</v>
      </c>
      <c r="D147" s="4">
        <v>69485</v>
      </c>
      <c r="E147" s="8">
        <v>156.21234620000001</v>
      </c>
      <c r="F147" s="26">
        <v>18953.83282172275</v>
      </c>
      <c r="G147" s="8">
        <v>0.24281923499999999</v>
      </c>
    </row>
    <row r="148" spans="1:7" x14ac:dyDescent="0.2">
      <c r="A148" s="4" t="s">
        <v>121</v>
      </c>
      <c r="B148" s="4" t="s">
        <v>177</v>
      </c>
      <c r="C148" s="4" t="s">
        <v>1279</v>
      </c>
      <c r="D148" s="4">
        <v>72752</v>
      </c>
      <c r="E148" s="8">
        <v>167.62529470000001</v>
      </c>
      <c r="F148" s="26">
        <v>23228.544070250944</v>
      </c>
      <c r="G148" s="8">
        <v>0.25142814600000002</v>
      </c>
    </row>
    <row r="149" spans="1:7" x14ac:dyDescent="0.2">
      <c r="A149" s="4" t="s">
        <v>121</v>
      </c>
      <c r="B149" s="4" t="s">
        <v>177</v>
      </c>
      <c r="C149" s="4" t="s">
        <v>1279</v>
      </c>
      <c r="D149" s="4">
        <v>72754</v>
      </c>
      <c r="E149" s="8">
        <v>165.54177949999999</v>
      </c>
      <c r="F149" s="26">
        <v>25672.586156746951</v>
      </c>
      <c r="G149" s="8">
        <v>0.27171975399999998</v>
      </c>
    </row>
    <row r="150" spans="1:7" x14ac:dyDescent="0.2">
      <c r="A150" s="4" t="s">
        <v>121</v>
      </c>
      <c r="B150" s="4" t="s">
        <v>177</v>
      </c>
      <c r="C150" s="4" t="s">
        <v>1279</v>
      </c>
      <c r="D150" s="4">
        <v>79261</v>
      </c>
      <c r="E150" s="8">
        <v>156.71920030000001</v>
      </c>
      <c r="F150" s="26">
        <v>19623.295106117443</v>
      </c>
      <c r="G150" s="8">
        <v>0.24893469900000001</v>
      </c>
    </row>
    <row r="151" spans="1:7" x14ac:dyDescent="0.2">
      <c r="A151" s="4" t="s">
        <v>121</v>
      </c>
      <c r="B151" s="4" t="s">
        <v>177</v>
      </c>
      <c r="C151" s="4" t="s">
        <v>1279</v>
      </c>
      <c r="D151" s="4">
        <v>79301</v>
      </c>
      <c r="E151" s="8">
        <v>188.49297129999999</v>
      </c>
      <c r="F151" s="26">
        <v>30368.277828151407</v>
      </c>
      <c r="G151" s="8">
        <v>0.26496687400000002</v>
      </c>
    </row>
    <row r="152" spans="1:7" ht="14.25" customHeight="1" x14ac:dyDescent="0.2">
      <c r="A152" s="4" t="s">
        <v>121</v>
      </c>
      <c r="B152" s="4" t="s">
        <v>177</v>
      </c>
      <c r="C152" s="4" t="s">
        <v>1279</v>
      </c>
      <c r="D152" s="4">
        <v>85294</v>
      </c>
      <c r="E152" s="8">
        <v>185.721645</v>
      </c>
      <c r="F152" s="26">
        <v>26302.618840856911</v>
      </c>
      <c r="G152" s="8">
        <v>0.24300299</v>
      </c>
    </row>
    <row r="153" spans="1:7" x14ac:dyDescent="0.2">
      <c r="A153" s="4" t="s">
        <v>121</v>
      </c>
      <c r="B153" s="4" t="s">
        <v>177</v>
      </c>
      <c r="C153" s="4" t="s">
        <v>1279</v>
      </c>
      <c r="D153" s="4">
        <v>85295</v>
      </c>
      <c r="E153" s="8">
        <v>187.5626474</v>
      </c>
      <c r="F153" s="26">
        <v>25681.432041777254</v>
      </c>
      <c r="G153" s="8">
        <v>0.25000102000000002</v>
      </c>
    </row>
    <row r="154" spans="1:7" x14ac:dyDescent="0.2">
      <c r="A154" s="4" t="s">
        <v>121</v>
      </c>
      <c r="B154" s="4" t="s">
        <v>177</v>
      </c>
      <c r="C154" s="4" t="s">
        <v>1279</v>
      </c>
      <c r="D154" s="4">
        <v>85299</v>
      </c>
      <c r="E154" s="8">
        <v>177.82000350000001</v>
      </c>
      <c r="F154" s="26">
        <v>25085.017376631102</v>
      </c>
      <c r="G154" s="8">
        <v>0.257249483</v>
      </c>
    </row>
    <row r="155" spans="1:7" x14ac:dyDescent="0.2">
      <c r="A155" s="4" t="s">
        <v>121</v>
      </c>
      <c r="B155" s="4" t="s">
        <v>177</v>
      </c>
      <c r="C155" s="4" t="s">
        <v>1279</v>
      </c>
      <c r="D155" s="4">
        <v>85317</v>
      </c>
      <c r="E155" s="8">
        <v>191.3326203</v>
      </c>
      <c r="F155" s="26">
        <v>27863.891904754881</v>
      </c>
      <c r="G155" s="8">
        <v>0.24835568299999999</v>
      </c>
    </row>
    <row r="156" spans="1:7" x14ac:dyDescent="0.2">
      <c r="A156" s="4" t="s">
        <v>121</v>
      </c>
      <c r="B156" s="4" t="s">
        <v>177</v>
      </c>
      <c r="C156" s="4" t="s">
        <v>1279</v>
      </c>
      <c r="D156" s="4">
        <v>85321</v>
      </c>
      <c r="E156" s="8">
        <v>169.71121110000001</v>
      </c>
      <c r="F156" s="26">
        <v>24654.132303463979</v>
      </c>
      <c r="G156" s="8">
        <v>0.26999712300000001</v>
      </c>
    </row>
    <row r="157" spans="1:7" x14ac:dyDescent="0.2">
      <c r="A157" s="4" t="s">
        <v>121</v>
      </c>
      <c r="B157" s="4" t="s">
        <v>177</v>
      </c>
      <c r="C157" s="4" t="s">
        <v>1279</v>
      </c>
      <c r="D157" s="4">
        <v>85348</v>
      </c>
      <c r="E157" s="8">
        <v>157.73269020000001</v>
      </c>
      <c r="F157" s="26">
        <v>18984.686440857284</v>
      </c>
      <c r="G157" s="8">
        <v>0.27115768600000001</v>
      </c>
    </row>
    <row r="158" spans="1:7" x14ac:dyDescent="0.2">
      <c r="A158" s="4" t="s">
        <v>121</v>
      </c>
      <c r="B158" s="4" t="s">
        <v>177</v>
      </c>
      <c r="C158" s="4" t="s">
        <v>1279</v>
      </c>
      <c r="D158" s="4">
        <v>119279</v>
      </c>
      <c r="E158" s="8">
        <v>183.28232779999999</v>
      </c>
      <c r="F158" s="26">
        <v>25612.338925606618</v>
      </c>
      <c r="G158" s="8">
        <v>0.23686684399999999</v>
      </c>
    </row>
    <row r="159" spans="1:7" x14ac:dyDescent="0.2">
      <c r="A159" s="4" t="s">
        <v>121</v>
      </c>
      <c r="B159" s="4" t="s">
        <v>177</v>
      </c>
      <c r="C159" s="4" t="s">
        <v>1279</v>
      </c>
      <c r="D159" s="4">
        <v>119338</v>
      </c>
      <c r="E159" s="8">
        <v>194.05134029999999</v>
      </c>
      <c r="F159" s="26">
        <v>32183.590889698669</v>
      </c>
      <c r="G159" s="8">
        <v>0.255044241</v>
      </c>
    </row>
    <row r="160" spans="1:7" x14ac:dyDescent="0.2">
      <c r="A160" s="4" t="s">
        <v>121</v>
      </c>
      <c r="B160" s="4" t="s">
        <v>188</v>
      </c>
      <c r="C160" s="4" t="s">
        <v>1280</v>
      </c>
      <c r="D160" s="4">
        <v>12849</v>
      </c>
      <c r="E160" s="8">
        <v>170.74041460000001</v>
      </c>
      <c r="F160" s="26">
        <v>22152.299298571557</v>
      </c>
      <c r="G160" s="8">
        <v>0.24917038999999999</v>
      </c>
    </row>
    <row r="161" spans="1:7" x14ac:dyDescent="0.2">
      <c r="A161" s="4" t="s">
        <v>121</v>
      </c>
      <c r="B161" s="4" t="s">
        <v>188</v>
      </c>
      <c r="C161" s="4" t="s">
        <v>1280</v>
      </c>
      <c r="D161" s="4">
        <v>17236</v>
      </c>
      <c r="E161" s="8">
        <v>173.58373320000001</v>
      </c>
      <c r="F161" s="26">
        <v>21966.793875927604</v>
      </c>
      <c r="G161" s="8">
        <v>0.24907986400000001</v>
      </c>
    </row>
    <row r="162" spans="1:7" x14ac:dyDescent="0.2">
      <c r="A162" s="4" t="s">
        <v>121</v>
      </c>
      <c r="B162" s="4" t="s">
        <v>188</v>
      </c>
      <c r="C162" s="4" t="s">
        <v>1279</v>
      </c>
      <c r="D162" s="4">
        <v>38522</v>
      </c>
      <c r="E162" s="8">
        <v>172.1057802</v>
      </c>
      <c r="F162" s="26">
        <v>23865.856678655848</v>
      </c>
      <c r="G162" s="8">
        <v>0.25096922199999999</v>
      </c>
    </row>
    <row r="163" spans="1:7" x14ac:dyDescent="0.2">
      <c r="A163" s="4" t="s">
        <v>121</v>
      </c>
      <c r="B163" s="4" t="s">
        <v>188</v>
      </c>
      <c r="C163" s="4" t="s">
        <v>1279</v>
      </c>
      <c r="D163" s="4">
        <v>50052</v>
      </c>
      <c r="E163" s="8">
        <v>196.1427138</v>
      </c>
      <c r="F163" s="26">
        <v>28438.692726921508</v>
      </c>
      <c r="G163" s="8">
        <v>0.24309218299999999</v>
      </c>
    </row>
    <row r="164" spans="1:7" x14ac:dyDescent="0.2">
      <c r="A164" s="4" t="s">
        <v>121</v>
      </c>
      <c r="B164" s="4" t="s">
        <v>190</v>
      </c>
      <c r="C164" s="4" t="s">
        <v>1280</v>
      </c>
      <c r="D164" s="4">
        <v>24154</v>
      </c>
      <c r="E164" s="8">
        <v>195.31153219999999</v>
      </c>
      <c r="F164" s="26">
        <v>30846.25625030326</v>
      </c>
      <c r="G164" s="8">
        <v>0.26809931399999998</v>
      </c>
    </row>
    <row r="165" spans="1:7" x14ac:dyDescent="0.2">
      <c r="A165" s="4" t="s">
        <v>121</v>
      </c>
      <c r="B165" s="4" t="s">
        <v>190</v>
      </c>
      <c r="C165" s="4" t="s">
        <v>1279</v>
      </c>
      <c r="D165" s="4">
        <v>84769</v>
      </c>
      <c r="E165" s="8">
        <v>194.4073606</v>
      </c>
      <c r="F165" s="26">
        <v>30103.029624396346</v>
      </c>
      <c r="G165" s="8">
        <v>0.24866659899999999</v>
      </c>
    </row>
    <row r="166" spans="1:7" x14ac:dyDescent="0.2">
      <c r="A166" s="4" t="s">
        <v>121</v>
      </c>
      <c r="B166" s="4" t="s">
        <v>190</v>
      </c>
      <c r="C166" s="4" t="s">
        <v>1279</v>
      </c>
      <c r="D166" s="4">
        <v>84773</v>
      </c>
      <c r="E166" s="8">
        <v>225.46035979999999</v>
      </c>
      <c r="F166" s="26">
        <v>42115.04546349396</v>
      </c>
      <c r="G166" s="8">
        <v>0.26005892600000002</v>
      </c>
    </row>
    <row r="167" spans="1:7" x14ac:dyDescent="0.2">
      <c r="A167" s="4" t="s">
        <v>121</v>
      </c>
      <c r="B167" s="4" t="s">
        <v>190</v>
      </c>
      <c r="C167" s="4" t="s">
        <v>1279</v>
      </c>
      <c r="D167" s="4">
        <v>85338</v>
      </c>
      <c r="E167" s="8">
        <v>175.79848079999999</v>
      </c>
      <c r="F167" s="26">
        <v>23057.674311612282</v>
      </c>
      <c r="G167" s="8">
        <v>0.24977906699999999</v>
      </c>
    </row>
    <row r="168" spans="1:7" x14ac:dyDescent="0.2">
      <c r="A168" s="4" t="s">
        <v>121</v>
      </c>
      <c r="B168" s="4" t="s">
        <v>190</v>
      </c>
      <c r="C168" s="4" t="s">
        <v>1279</v>
      </c>
      <c r="D168" s="4">
        <v>85340</v>
      </c>
      <c r="E168" s="8">
        <v>200.38352399999999</v>
      </c>
      <c r="F168" s="26">
        <v>30185.207848737416</v>
      </c>
      <c r="G168" s="8">
        <v>0.25164641500000001</v>
      </c>
    </row>
    <row r="169" spans="1:7" x14ac:dyDescent="0.2">
      <c r="A169" s="4" t="s">
        <v>121</v>
      </c>
      <c r="B169" s="4" t="s">
        <v>190</v>
      </c>
      <c r="C169" s="4" t="s">
        <v>1279</v>
      </c>
      <c r="D169" s="4">
        <v>85341</v>
      </c>
      <c r="E169" s="8">
        <v>189.93516990000001</v>
      </c>
      <c r="F169" s="26">
        <v>28726.997763832434</v>
      </c>
      <c r="G169" s="8">
        <v>0.25856321799999998</v>
      </c>
    </row>
    <row r="170" spans="1:7" x14ac:dyDescent="0.2">
      <c r="A170" s="4" t="s">
        <v>121</v>
      </c>
      <c r="B170" s="4" t="s">
        <v>190</v>
      </c>
      <c r="C170" s="4" t="s">
        <v>1279</v>
      </c>
      <c r="D170" s="4">
        <v>85343</v>
      </c>
      <c r="E170" s="8">
        <v>179.67628569999999</v>
      </c>
      <c r="F170" s="26">
        <v>24289.382593147715</v>
      </c>
      <c r="G170" s="8">
        <v>0.26664597499999998</v>
      </c>
    </row>
    <row r="171" spans="1:7" x14ac:dyDescent="0.2">
      <c r="A171" s="4" t="s">
        <v>121</v>
      </c>
      <c r="B171" s="4" t="s">
        <v>190</v>
      </c>
      <c r="C171" s="4" t="s">
        <v>1279</v>
      </c>
      <c r="D171" s="4">
        <v>85345</v>
      </c>
      <c r="E171" s="8">
        <v>202.80668829999999</v>
      </c>
      <c r="F171" s="26">
        <v>31598.339611818028</v>
      </c>
      <c r="G171" s="8">
        <v>0.253499629</v>
      </c>
    </row>
    <row r="172" spans="1:7" x14ac:dyDescent="0.2">
      <c r="A172" s="4" t="s">
        <v>121</v>
      </c>
      <c r="B172" s="4" t="s">
        <v>190</v>
      </c>
      <c r="C172" s="4" t="s">
        <v>1279</v>
      </c>
      <c r="D172" s="4">
        <v>85347</v>
      </c>
      <c r="E172" s="8">
        <v>208.13454999999999</v>
      </c>
      <c r="F172" s="26">
        <v>36129.031767335553</v>
      </c>
      <c r="G172" s="8">
        <v>0.26265937099999997</v>
      </c>
    </row>
    <row r="173" spans="1:7" x14ac:dyDescent="0.2">
      <c r="A173" s="4" t="s">
        <v>121</v>
      </c>
      <c r="B173" s="4" t="s">
        <v>190</v>
      </c>
      <c r="C173" s="4" t="s">
        <v>1279</v>
      </c>
      <c r="D173" s="4">
        <v>85350</v>
      </c>
      <c r="E173" s="8">
        <v>192.7505894</v>
      </c>
      <c r="F173" s="26">
        <v>31987.273006184478</v>
      </c>
      <c r="G173" s="8">
        <v>0.26244701799999998</v>
      </c>
    </row>
    <row r="174" spans="1:7" x14ac:dyDescent="0.2">
      <c r="A174" s="4" t="s">
        <v>121</v>
      </c>
      <c r="B174" s="4" t="s">
        <v>122</v>
      </c>
      <c r="C174" s="4" t="s">
        <v>1279</v>
      </c>
      <c r="D174" s="4">
        <v>46872</v>
      </c>
      <c r="E174" s="8">
        <v>295.17440850000003</v>
      </c>
      <c r="F174" s="26">
        <v>68431.660301646552</v>
      </c>
      <c r="G174" s="8">
        <v>0.23743070599999999</v>
      </c>
    </row>
    <row r="175" spans="1:7" x14ac:dyDescent="0.2">
      <c r="A175" s="4" t="s">
        <v>121</v>
      </c>
      <c r="B175" s="4" t="s">
        <v>192</v>
      </c>
      <c r="C175" s="4" t="s">
        <v>1279</v>
      </c>
      <c r="D175" s="4">
        <v>45459</v>
      </c>
      <c r="E175" s="8">
        <v>332.95905010000001</v>
      </c>
      <c r="F175" s="26">
        <v>85959.464670899717</v>
      </c>
      <c r="G175" s="8">
        <v>0.23634703700000001</v>
      </c>
    </row>
    <row r="176" spans="1:7" x14ac:dyDescent="0.2">
      <c r="A176" s="4" t="s">
        <v>121</v>
      </c>
      <c r="B176" s="4" t="s">
        <v>192</v>
      </c>
      <c r="C176" s="4" t="s">
        <v>1279</v>
      </c>
      <c r="D176" s="4">
        <v>84724</v>
      </c>
      <c r="E176" s="8">
        <v>379.02601950000002</v>
      </c>
      <c r="F176" s="26">
        <v>105306.58765313029</v>
      </c>
      <c r="G176" s="8">
        <v>0.243990866</v>
      </c>
    </row>
    <row r="177" spans="1:7" x14ac:dyDescent="0.2">
      <c r="A177" s="4" t="s">
        <v>121</v>
      </c>
      <c r="B177" s="4" t="s">
        <v>192</v>
      </c>
      <c r="C177" s="4" t="s">
        <v>1279</v>
      </c>
      <c r="D177" s="4">
        <v>84770</v>
      </c>
      <c r="E177" s="8">
        <v>368.97079380000002</v>
      </c>
      <c r="F177" s="26">
        <v>104963.24740487321</v>
      </c>
      <c r="G177" s="8">
        <v>0.25358378500000001</v>
      </c>
    </row>
    <row r="178" spans="1:7" x14ac:dyDescent="0.2">
      <c r="A178" s="4" t="s">
        <v>121</v>
      </c>
      <c r="B178" s="4" t="s">
        <v>192</v>
      </c>
      <c r="C178" s="4" t="s">
        <v>1279</v>
      </c>
      <c r="D178" s="4">
        <v>84771</v>
      </c>
      <c r="E178" s="8">
        <v>385.84824950000001</v>
      </c>
      <c r="F178" s="26">
        <v>114491.23221332503</v>
      </c>
      <c r="G178" s="8">
        <v>0.24910891499999999</v>
      </c>
    </row>
    <row r="179" spans="1:7" x14ac:dyDescent="0.2">
      <c r="A179" s="4" t="s">
        <v>121</v>
      </c>
      <c r="B179" s="4" t="s">
        <v>193</v>
      </c>
      <c r="C179" s="4" t="s">
        <v>1279</v>
      </c>
      <c r="D179" s="4">
        <v>62869</v>
      </c>
      <c r="E179" s="8">
        <v>222.054047</v>
      </c>
      <c r="F179" s="26">
        <v>38988.898647462906</v>
      </c>
      <c r="G179" s="8">
        <v>0.25302232400000002</v>
      </c>
    </row>
    <row r="180" spans="1:7" x14ac:dyDescent="0.2">
      <c r="A180" s="4" t="s">
        <v>121</v>
      </c>
      <c r="B180" s="4" t="s">
        <v>194</v>
      </c>
      <c r="C180" s="4" t="s">
        <v>1279</v>
      </c>
      <c r="D180" s="4">
        <v>119340</v>
      </c>
      <c r="E180" s="8">
        <v>343.05618620000001</v>
      </c>
      <c r="F180" s="26">
        <v>109456.30727390965</v>
      </c>
      <c r="G180" s="8">
        <v>0.24591634000000001</v>
      </c>
    </row>
    <row r="181" spans="1:7" x14ac:dyDescent="0.2">
      <c r="A181" s="4" t="s">
        <v>121</v>
      </c>
      <c r="B181" s="4" t="s">
        <v>195</v>
      </c>
      <c r="C181" s="4" t="s">
        <v>1279</v>
      </c>
      <c r="D181" s="4">
        <v>54021</v>
      </c>
      <c r="E181" s="8">
        <v>417.63533580000001</v>
      </c>
      <c r="F181" s="26">
        <v>127082.80331775038</v>
      </c>
      <c r="G181" s="8">
        <v>0.24610185500000001</v>
      </c>
    </row>
    <row r="182" spans="1:7" x14ac:dyDescent="0.2">
      <c r="A182" s="4" t="s">
        <v>121</v>
      </c>
      <c r="B182" s="4" t="s">
        <v>195</v>
      </c>
      <c r="C182" s="4" t="s">
        <v>1279</v>
      </c>
      <c r="D182" s="4">
        <v>72197</v>
      </c>
      <c r="E182" s="8">
        <v>376.32912779999998</v>
      </c>
      <c r="F182" s="26">
        <v>113429.31105153028</v>
      </c>
      <c r="G182" s="8">
        <v>0.261706628</v>
      </c>
    </row>
    <row r="183" spans="1:7" x14ac:dyDescent="0.2">
      <c r="A183" s="4" t="s">
        <v>121</v>
      </c>
      <c r="B183" s="4" t="s">
        <v>195</v>
      </c>
      <c r="C183" s="4" t="s">
        <v>1279</v>
      </c>
      <c r="D183" s="4">
        <v>79598</v>
      </c>
      <c r="E183" s="8">
        <v>395.29271820000002</v>
      </c>
      <c r="F183" s="26">
        <v>117990.77204127869</v>
      </c>
      <c r="G183" s="8">
        <v>0.24761260900000001</v>
      </c>
    </row>
    <row r="184" spans="1:7" x14ac:dyDescent="0.2">
      <c r="A184" s="4" t="s">
        <v>121</v>
      </c>
      <c r="B184" s="4" t="s">
        <v>198</v>
      </c>
      <c r="C184" s="4" t="s">
        <v>1279</v>
      </c>
      <c r="D184" s="4">
        <v>59952</v>
      </c>
      <c r="E184" s="8">
        <v>479.70640889999999</v>
      </c>
      <c r="F184" s="26">
        <v>162172.79877408143</v>
      </c>
      <c r="G184" s="8">
        <v>0.233938753</v>
      </c>
    </row>
    <row r="185" spans="1:7" x14ac:dyDescent="0.2">
      <c r="A185" s="4" t="s">
        <v>121</v>
      </c>
      <c r="B185" s="4" t="s">
        <v>199</v>
      </c>
      <c r="C185" s="4" t="s">
        <v>1279</v>
      </c>
      <c r="D185" s="4">
        <v>76093</v>
      </c>
      <c r="E185" s="8">
        <v>361.00475870000002</v>
      </c>
      <c r="F185" s="26">
        <v>106183.60070515373</v>
      </c>
      <c r="G185" s="8">
        <v>0.24927450300000001</v>
      </c>
    </row>
    <row r="186" spans="1:7" x14ac:dyDescent="0.2">
      <c r="A186" s="4" t="s">
        <v>121</v>
      </c>
      <c r="B186" s="4" t="s">
        <v>199</v>
      </c>
      <c r="C186" s="4" t="s">
        <v>1279</v>
      </c>
      <c r="D186" s="4">
        <v>87217</v>
      </c>
      <c r="E186" s="8">
        <v>386.73513500000001</v>
      </c>
      <c r="F186" s="26">
        <v>114259.696476411</v>
      </c>
      <c r="G186" s="8">
        <v>0.245506222</v>
      </c>
    </row>
    <row r="187" spans="1:7" x14ac:dyDescent="0.2">
      <c r="A187" s="4" t="s">
        <v>121</v>
      </c>
      <c r="B187" s="4" t="s">
        <v>199</v>
      </c>
      <c r="C187" s="4" t="s">
        <v>1279</v>
      </c>
      <c r="D187" s="4">
        <v>87220</v>
      </c>
      <c r="E187" s="8">
        <v>420.85436140000002</v>
      </c>
      <c r="F187" s="26">
        <v>124332.13649266452</v>
      </c>
      <c r="G187" s="8">
        <v>0.23933549700000001</v>
      </c>
    </row>
    <row r="188" spans="1:7" x14ac:dyDescent="0.2">
      <c r="A188" s="4" t="s">
        <v>121</v>
      </c>
      <c r="B188" s="4" t="s">
        <v>201</v>
      </c>
      <c r="C188" s="4" t="s">
        <v>1279</v>
      </c>
      <c r="D188" s="4">
        <v>121285</v>
      </c>
      <c r="E188" s="8">
        <v>332.71522750000003</v>
      </c>
      <c r="F188" s="26">
        <v>87447.260182932892</v>
      </c>
      <c r="G188" s="8">
        <v>0.23203064200000001</v>
      </c>
    </row>
    <row r="189" spans="1:7" x14ac:dyDescent="0.2">
      <c r="A189" s="4" t="s">
        <v>121</v>
      </c>
      <c r="B189" s="4" t="s">
        <v>201</v>
      </c>
      <c r="C189" s="4" t="s">
        <v>1279</v>
      </c>
      <c r="D189" s="4">
        <v>121286</v>
      </c>
      <c r="E189" s="8">
        <v>299.63481189999999</v>
      </c>
      <c r="F189" s="26">
        <v>73399.41807796793</v>
      </c>
      <c r="G189" s="8">
        <v>0.231653846</v>
      </c>
    </row>
    <row r="190" spans="1:7" x14ac:dyDescent="0.2">
      <c r="A190" s="4" t="s">
        <v>121</v>
      </c>
      <c r="B190" s="4" t="s">
        <v>201</v>
      </c>
      <c r="C190" s="4" t="s">
        <v>1279</v>
      </c>
      <c r="D190" s="4">
        <v>121288</v>
      </c>
      <c r="E190" s="8">
        <v>296.3895923</v>
      </c>
      <c r="F190" s="26">
        <v>65946.821795335971</v>
      </c>
      <c r="G190" s="8">
        <v>0.232464595</v>
      </c>
    </row>
    <row r="191" spans="1:7" x14ac:dyDescent="0.2">
      <c r="A191" s="4" t="s">
        <v>121</v>
      </c>
      <c r="B191" s="4" t="s">
        <v>202</v>
      </c>
      <c r="C191" s="4" t="s">
        <v>1279</v>
      </c>
      <c r="D191" s="4">
        <v>42530</v>
      </c>
      <c r="E191" s="8">
        <v>231.5271109</v>
      </c>
      <c r="F191" s="26">
        <v>39307.382404822398</v>
      </c>
      <c r="G191" s="8">
        <v>0.244926696</v>
      </c>
    </row>
    <row r="192" spans="1:7" x14ac:dyDescent="0.2">
      <c r="A192" s="4" t="s">
        <v>121</v>
      </c>
      <c r="B192" s="4" t="s">
        <v>202</v>
      </c>
      <c r="C192" s="4" t="s">
        <v>1279</v>
      </c>
      <c r="D192" s="4">
        <v>62911</v>
      </c>
      <c r="E192" s="8">
        <v>390.78778499999999</v>
      </c>
      <c r="F192" s="26">
        <v>117276.46025406454</v>
      </c>
      <c r="G192" s="8">
        <v>0.26354629899999998</v>
      </c>
    </row>
    <row r="193" spans="1:7" x14ac:dyDescent="0.2">
      <c r="A193" s="4" t="s">
        <v>384</v>
      </c>
      <c r="B193" s="4" t="s">
        <v>385</v>
      </c>
      <c r="C193" s="4" t="s">
        <v>1279</v>
      </c>
      <c r="D193" s="4">
        <v>40957</v>
      </c>
      <c r="E193" s="8">
        <v>691.18870119999997</v>
      </c>
      <c r="F193" s="26">
        <v>385235.86483802961</v>
      </c>
      <c r="G193" s="8">
        <v>0.24821956100000001</v>
      </c>
    </row>
    <row r="194" spans="1:7" x14ac:dyDescent="0.2">
      <c r="A194" s="4" t="s">
        <v>384</v>
      </c>
      <c r="B194" s="4" t="s">
        <v>387</v>
      </c>
      <c r="C194" s="4" t="s">
        <v>1279</v>
      </c>
      <c r="D194" s="4">
        <v>53138</v>
      </c>
      <c r="E194" s="8">
        <v>813.13377979999996</v>
      </c>
      <c r="F194" s="26">
        <v>534049.38118194707</v>
      </c>
      <c r="G194" s="8">
        <v>0.252625659</v>
      </c>
    </row>
    <row r="195" spans="1:7" x14ac:dyDescent="0.2">
      <c r="A195" s="4" t="s">
        <v>531</v>
      </c>
      <c r="B195" s="4" t="s">
        <v>308</v>
      </c>
      <c r="C195" s="4" t="s">
        <v>1279</v>
      </c>
      <c r="D195" s="4">
        <v>57091</v>
      </c>
      <c r="E195" s="8">
        <v>193.45627619999999</v>
      </c>
      <c r="F195" s="26">
        <v>35925.900255659362</v>
      </c>
      <c r="G195" s="8">
        <v>0.22648402400000001</v>
      </c>
    </row>
    <row r="196" spans="1:7" x14ac:dyDescent="0.2">
      <c r="A196" s="4" t="s">
        <v>531</v>
      </c>
      <c r="B196" s="4" t="s">
        <v>308</v>
      </c>
      <c r="C196" s="4" t="s">
        <v>1279</v>
      </c>
      <c r="D196" s="4">
        <v>78187</v>
      </c>
      <c r="E196" s="8">
        <v>196.6296433</v>
      </c>
      <c r="F196" s="26">
        <v>38722.007743577386</v>
      </c>
      <c r="G196" s="8">
        <v>0.235065571</v>
      </c>
    </row>
    <row r="197" spans="1:7" x14ac:dyDescent="0.2">
      <c r="A197" s="4" t="s">
        <v>531</v>
      </c>
      <c r="B197" s="4" t="s">
        <v>308</v>
      </c>
      <c r="C197" s="4" t="s">
        <v>1279</v>
      </c>
      <c r="D197" s="4">
        <v>78192</v>
      </c>
      <c r="E197" s="8">
        <v>217.0491083</v>
      </c>
      <c r="F197" s="26">
        <v>43345.599436632765</v>
      </c>
      <c r="G197" s="8">
        <v>0.248388107</v>
      </c>
    </row>
    <row r="198" spans="1:7" x14ac:dyDescent="0.2">
      <c r="A198" s="4" t="s">
        <v>531</v>
      </c>
      <c r="B198" s="4" t="s">
        <v>545</v>
      </c>
      <c r="C198" s="4" t="s">
        <v>1279</v>
      </c>
      <c r="D198" s="4">
        <v>42771</v>
      </c>
      <c r="E198" s="8">
        <v>293.36027660000002</v>
      </c>
      <c r="F198" s="26">
        <v>88435.002522092313</v>
      </c>
      <c r="G198" s="8">
        <v>0.218096875</v>
      </c>
    </row>
    <row r="199" spans="1:7" x14ac:dyDescent="0.2">
      <c r="A199" s="4" t="s">
        <v>531</v>
      </c>
      <c r="B199" s="4" t="s">
        <v>545</v>
      </c>
      <c r="C199" s="4" t="s">
        <v>1279</v>
      </c>
      <c r="D199" s="4">
        <v>76402</v>
      </c>
      <c r="E199" s="8">
        <v>298.33642680000003</v>
      </c>
      <c r="F199" s="26">
        <v>92554.20546486415</v>
      </c>
      <c r="G199" s="8">
        <v>0.23361231900000001</v>
      </c>
    </row>
    <row r="200" spans="1:7" x14ac:dyDescent="0.2">
      <c r="A200" s="4" t="s">
        <v>531</v>
      </c>
      <c r="B200" s="4" t="s">
        <v>545</v>
      </c>
      <c r="C200" s="4" t="s">
        <v>1279</v>
      </c>
      <c r="D200" s="4">
        <v>76428</v>
      </c>
      <c r="E200" s="8">
        <v>299.28349009999999</v>
      </c>
      <c r="F200" s="26">
        <v>87369.713756805446</v>
      </c>
      <c r="G200" s="8">
        <v>0.25724745199999999</v>
      </c>
    </row>
    <row r="201" spans="1:7" x14ac:dyDescent="0.2">
      <c r="A201" s="4" t="s">
        <v>531</v>
      </c>
      <c r="B201" s="4" t="s">
        <v>545</v>
      </c>
      <c r="C201" s="4" t="s">
        <v>1279</v>
      </c>
      <c r="D201" s="4">
        <v>78201</v>
      </c>
      <c r="E201" s="8">
        <v>282.9657962</v>
      </c>
      <c r="F201" s="26">
        <v>79264.173971995435</v>
      </c>
      <c r="G201" s="8">
        <v>0.22850193899999999</v>
      </c>
    </row>
    <row r="202" spans="1:7" x14ac:dyDescent="0.2">
      <c r="A202" s="4" t="s">
        <v>204</v>
      </c>
      <c r="B202" s="4" t="s">
        <v>205</v>
      </c>
      <c r="C202" s="4" t="s">
        <v>1279</v>
      </c>
      <c r="D202" s="4">
        <v>116740</v>
      </c>
      <c r="E202" s="8">
        <v>702.85318280000001</v>
      </c>
      <c r="F202" s="26">
        <v>456770.42785812129</v>
      </c>
      <c r="G202" s="8">
        <v>0.255438045</v>
      </c>
    </row>
    <row r="203" spans="1:7" x14ac:dyDescent="0.2">
      <c r="A203" s="4" t="s">
        <v>1173</v>
      </c>
      <c r="B203" s="4" t="s">
        <v>1174</v>
      </c>
      <c r="C203" s="4" t="s">
        <v>1279</v>
      </c>
      <c r="D203" s="4">
        <v>46283</v>
      </c>
      <c r="E203" s="8">
        <v>49.500435690000003</v>
      </c>
      <c r="F203" s="26">
        <v>1270.6353984046902</v>
      </c>
      <c r="G203" s="8">
        <v>0.238555613</v>
      </c>
    </row>
    <row r="204" spans="1:7" ht="15.75" customHeight="1" x14ac:dyDescent="0.2">
      <c r="A204" s="4" t="s">
        <v>1173</v>
      </c>
      <c r="B204" s="4" t="s">
        <v>1174</v>
      </c>
      <c r="C204" s="4" t="s">
        <v>1279</v>
      </c>
      <c r="D204" s="4">
        <v>46295</v>
      </c>
      <c r="E204" s="8">
        <v>51.760746599999997</v>
      </c>
      <c r="F204" s="26">
        <v>1492.8857746916469</v>
      </c>
      <c r="G204" s="8">
        <v>0.24114991599999999</v>
      </c>
    </row>
    <row r="205" spans="1:7" x14ac:dyDescent="0.2">
      <c r="A205" s="4" t="s">
        <v>1173</v>
      </c>
      <c r="B205" s="4" t="s">
        <v>1174</v>
      </c>
      <c r="C205" s="4" t="s">
        <v>1279</v>
      </c>
      <c r="D205" s="4">
        <v>46526</v>
      </c>
      <c r="E205" s="8">
        <v>52.157338600000003</v>
      </c>
      <c r="F205" s="26">
        <v>1412.9362702538328</v>
      </c>
      <c r="G205" s="8">
        <v>0.24471705899999999</v>
      </c>
    </row>
    <row r="206" spans="1:7" x14ac:dyDescent="0.2">
      <c r="A206" s="4" t="s">
        <v>1199</v>
      </c>
      <c r="B206" s="4" t="s">
        <v>1200</v>
      </c>
      <c r="C206" s="4" t="s">
        <v>1279</v>
      </c>
      <c r="D206" s="4">
        <v>56067</v>
      </c>
      <c r="E206" s="8">
        <v>32.13822622</v>
      </c>
      <c r="F206" s="26">
        <v>519.14013999901317</v>
      </c>
      <c r="G206" s="8">
        <v>0.261869403</v>
      </c>
    </row>
    <row r="207" spans="1:7" x14ac:dyDescent="0.2">
      <c r="A207" s="4" t="s">
        <v>475</v>
      </c>
      <c r="B207" s="4" t="s">
        <v>476</v>
      </c>
      <c r="C207" s="4" t="s">
        <v>1279</v>
      </c>
      <c r="D207" s="4">
        <v>58504</v>
      </c>
      <c r="E207" s="8">
        <v>168.54571970000001</v>
      </c>
      <c r="F207" s="26">
        <v>22579.77612812629</v>
      </c>
      <c r="G207" s="8">
        <v>0.23189400399999999</v>
      </c>
    </row>
    <row r="208" spans="1:7" x14ac:dyDescent="0.2">
      <c r="A208" s="4" t="s">
        <v>475</v>
      </c>
      <c r="B208" s="4" t="s">
        <v>476</v>
      </c>
      <c r="C208" s="4" t="s">
        <v>1279</v>
      </c>
      <c r="D208" s="4">
        <v>58505</v>
      </c>
      <c r="E208" s="8">
        <v>137.60700499999999</v>
      </c>
      <c r="F208" s="26">
        <v>16793.910338343267</v>
      </c>
      <c r="G208" s="8">
        <v>0.23378431</v>
      </c>
    </row>
    <row r="209" spans="1:7" x14ac:dyDescent="0.2">
      <c r="A209" s="4" t="s">
        <v>475</v>
      </c>
      <c r="B209" s="4" t="s">
        <v>476</v>
      </c>
      <c r="C209" s="4" t="s">
        <v>1279</v>
      </c>
      <c r="D209" s="4">
        <v>58859</v>
      </c>
      <c r="E209" s="8">
        <v>133.62475269999999</v>
      </c>
      <c r="F209" s="26">
        <v>14924.20827160234</v>
      </c>
      <c r="G209" s="8">
        <v>0.22917316500000001</v>
      </c>
    </row>
    <row r="210" spans="1:7" x14ac:dyDescent="0.2">
      <c r="A210" s="4" t="s">
        <v>475</v>
      </c>
      <c r="B210" s="4" t="s">
        <v>476</v>
      </c>
      <c r="C210" s="4" t="s">
        <v>1279</v>
      </c>
      <c r="D210" s="4">
        <v>62740</v>
      </c>
      <c r="E210" s="8">
        <v>150.79816049999999</v>
      </c>
      <c r="F210" s="26">
        <v>19985.046795076509</v>
      </c>
      <c r="G210" s="8">
        <v>0.242398162</v>
      </c>
    </row>
    <row r="211" spans="1:7" x14ac:dyDescent="0.2">
      <c r="A211" s="4" t="s">
        <v>563</v>
      </c>
      <c r="B211" s="4" t="s">
        <v>564</v>
      </c>
      <c r="C211" s="4" t="s">
        <v>1279</v>
      </c>
      <c r="D211" s="4">
        <v>67110</v>
      </c>
      <c r="E211" s="8">
        <v>132.36754980000001</v>
      </c>
      <c r="F211" s="26">
        <v>10110.142339096035</v>
      </c>
      <c r="G211" s="8">
        <v>0.25325229399999999</v>
      </c>
    </row>
    <row r="212" spans="1:7" x14ac:dyDescent="0.2">
      <c r="A212" s="4" t="s">
        <v>563</v>
      </c>
      <c r="B212" s="4" t="s">
        <v>564</v>
      </c>
      <c r="C212" s="4" t="s">
        <v>1279</v>
      </c>
      <c r="D212" s="4">
        <v>67112</v>
      </c>
      <c r="E212" s="8">
        <v>154.9254468</v>
      </c>
      <c r="F212" s="26">
        <v>13727.344464459908</v>
      </c>
      <c r="G212" s="8">
        <v>0.25723374599999999</v>
      </c>
    </row>
    <row r="213" spans="1:7" ht="15" x14ac:dyDescent="0.25">
      <c r="A213" s="4" t="s">
        <v>1288</v>
      </c>
      <c r="B213" s="4" t="s">
        <v>557</v>
      </c>
      <c r="C213" s="4" t="s">
        <v>1302</v>
      </c>
      <c r="D213" s="4" t="s">
        <v>1289</v>
      </c>
      <c r="E213" s="4">
        <v>133.07169999999999</v>
      </c>
      <c r="F213">
        <v>26794.885607625711</v>
      </c>
      <c r="G213" s="4">
        <v>0.32929999999999998</v>
      </c>
    </row>
    <row r="214" spans="1:7" ht="15" x14ac:dyDescent="0.25">
      <c r="A214" s="4" t="s">
        <v>1288</v>
      </c>
      <c r="B214" s="4" t="s">
        <v>557</v>
      </c>
      <c r="C214" s="4" t="s">
        <v>1303</v>
      </c>
      <c r="D214" s="4">
        <v>149337</v>
      </c>
      <c r="E214" s="4">
        <v>172.18100000000001</v>
      </c>
      <c r="F214">
        <v>37476.117788035219</v>
      </c>
      <c r="G214" s="4">
        <v>0.33450000000000002</v>
      </c>
    </row>
    <row r="215" spans="1:7" ht="15" x14ac:dyDescent="0.25">
      <c r="A215" s="4" t="s">
        <v>1288</v>
      </c>
      <c r="B215" s="4" t="s">
        <v>1290</v>
      </c>
      <c r="C215" s="4" t="s">
        <v>1303</v>
      </c>
      <c r="D215" s="4">
        <v>138021</v>
      </c>
      <c r="E215" s="4">
        <v>77.918700000000001</v>
      </c>
      <c r="F215">
        <v>7194.0582430575223</v>
      </c>
      <c r="G215" s="4">
        <v>0.29870000000000002</v>
      </c>
    </row>
    <row r="216" spans="1:7" x14ac:dyDescent="0.2">
      <c r="A216" s="4" t="s">
        <v>658</v>
      </c>
      <c r="B216" s="4" t="s">
        <v>206</v>
      </c>
      <c r="C216" s="4" t="s">
        <v>1279</v>
      </c>
      <c r="D216" s="4">
        <v>53236</v>
      </c>
      <c r="E216" s="8">
        <v>50.541997840000001</v>
      </c>
      <c r="F216" s="26">
        <v>2485.2289074217852</v>
      </c>
      <c r="G216" s="8">
        <v>0.23985210400000001</v>
      </c>
    </row>
    <row r="217" spans="1:7" x14ac:dyDescent="0.2">
      <c r="A217" s="4" t="s">
        <v>658</v>
      </c>
      <c r="B217" s="4" t="s">
        <v>206</v>
      </c>
      <c r="C217" s="4" t="s">
        <v>1279</v>
      </c>
      <c r="D217" s="4">
        <v>117344</v>
      </c>
      <c r="E217" s="8">
        <v>39.635729089999998</v>
      </c>
      <c r="F217" s="26">
        <v>1490.5107876633706</v>
      </c>
      <c r="G217" s="8">
        <v>0.24129239499999999</v>
      </c>
    </row>
    <row r="218" spans="1:7" x14ac:dyDescent="0.2">
      <c r="A218" s="4" t="s">
        <v>658</v>
      </c>
      <c r="B218" s="4" t="s">
        <v>672</v>
      </c>
      <c r="C218" s="4" t="s">
        <v>1279</v>
      </c>
      <c r="D218" s="4">
        <v>49791</v>
      </c>
      <c r="E218" s="8">
        <v>74.661197279999996</v>
      </c>
      <c r="F218" s="26">
        <v>6073.968230098093</v>
      </c>
      <c r="G218" s="8">
        <v>0.26258136300000001</v>
      </c>
    </row>
    <row r="219" spans="1:7" x14ac:dyDescent="0.2">
      <c r="A219" s="4" t="s">
        <v>658</v>
      </c>
      <c r="B219" s="4" t="s">
        <v>682</v>
      </c>
      <c r="C219" s="4" t="s">
        <v>1279</v>
      </c>
      <c r="D219" s="4">
        <v>52769</v>
      </c>
      <c r="E219" s="8">
        <v>89.591380150000006</v>
      </c>
      <c r="F219" s="26">
        <v>9004.1552378583401</v>
      </c>
      <c r="G219" s="8">
        <v>0.256592983</v>
      </c>
    </row>
    <row r="220" spans="1:7" x14ac:dyDescent="0.2">
      <c r="A220" s="4" t="s">
        <v>658</v>
      </c>
      <c r="B220" s="4" t="s">
        <v>408</v>
      </c>
      <c r="C220" s="4" t="s">
        <v>1279</v>
      </c>
      <c r="D220" s="4">
        <v>44397</v>
      </c>
      <c r="E220" s="8">
        <v>63.138389279999998</v>
      </c>
      <c r="F220" s="26">
        <v>4346.0900329233336</v>
      </c>
      <c r="G220" s="8">
        <v>0.23956106799999999</v>
      </c>
    </row>
    <row r="221" spans="1:7" x14ac:dyDescent="0.2">
      <c r="A221" s="4" t="s">
        <v>658</v>
      </c>
      <c r="B221" s="4" t="s">
        <v>408</v>
      </c>
      <c r="C221" s="4" t="s">
        <v>1279</v>
      </c>
      <c r="D221" s="4">
        <v>44398</v>
      </c>
      <c r="E221" s="8">
        <v>63.980934580000003</v>
      </c>
      <c r="F221" s="26">
        <v>4574.8947432506156</v>
      </c>
      <c r="G221" s="8">
        <v>0.239565953</v>
      </c>
    </row>
    <row r="222" spans="1:7" x14ac:dyDescent="0.2">
      <c r="A222" s="4" t="s">
        <v>970</v>
      </c>
      <c r="B222" s="4" t="s">
        <v>971</v>
      </c>
      <c r="C222" s="4" t="s">
        <v>1279</v>
      </c>
      <c r="D222" s="4">
        <v>62914</v>
      </c>
      <c r="E222" s="8">
        <v>2529.583357</v>
      </c>
      <c r="F222" s="26">
        <v>4548048.5138250999</v>
      </c>
      <c r="G222" s="8">
        <v>0.25803203899999999</v>
      </c>
    </row>
    <row r="223" spans="1:7" x14ac:dyDescent="0.2">
      <c r="A223" s="4" t="s">
        <v>970</v>
      </c>
      <c r="B223" s="4" t="s">
        <v>977</v>
      </c>
      <c r="C223" s="4" t="s">
        <v>1280</v>
      </c>
      <c r="D223" s="4">
        <v>17158</v>
      </c>
      <c r="E223" s="8">
        <v>3062.1326869999998</v>
      </c>
      <c r="F223" s="26">
        <v>6714258.6656203289</v>
      </c>
      <c r="G223" s="8">
        <v>0.26261647100000002</v>
      </c>
    </row>
    <row r="224" spans="1:7" x14ac:dyDescent="0.2">
      <c r="A224" s="4" t="s">
        <v>970</v>
      </c>
      <c r="B224" s="4" t="s">
        <v>977</v>
      </c>
      <c r="C224" s="4" t="s">
        <v>1279</v>
      </c>
      <c r="D224" s="4">
        <v>63356</v>
      </c>
      <c r="E224" s="8">
        <v>2084.6961150000002</v>
      </c>
      <c r="F224" s="26">
        <v>2544939.1600941946</v>
      </c>
      <c r="G224" s="8">
        <v>0.25725091100000003</v>
      </c>
    </row>
    <row r="225" spans="1:7" x14ac:dyDescent="0.2">
      <c r="A225" s="4" t="s">
        <v>959</v>
      </c>
      <c r="B225" s="4" t="s">
        <v>960</v>
      </c>
      <c r="C225" s="4" t="s">
        <v>1279</v>
      </c>
      <c r="D225" s="4">
        <v>69058</v>
      </c>
      <c r="E225" s="8">
        <v>117.1353873</v>
      </c>
      <c r="F225" s="26">
        <v>9991.0871087340074</v>
      </c>
      <c r="G225" s="8">
        <v>0.26495751400000001</v>
      </c>
    </row>
    <row r="226" spans="1:7" x14ac:dyDescent="0.2">
      <c r="A226" s="4" t="s">
        <v>959</v>
      </c>
      <c r="B226" s="4" t="s">
        <v>961</v>
      </c>
      <c r="C226" s="4" t="s">
        <v>1279</v>
      </c>
      <c r="D226" s="4">
        <v>69043</v>
      </c>
      <c r="E226" s="8">
        <v>199.80680910000001</v>
      </c>
      <c r="F226" s="26">
        <v>26288.673775373209</v>
      </c>
      <c r="G226" s="8">
        <v>0.256555439</v>
      </c>
    </row>
    <row r="227" spans="1:7" x14ac:dyDescent="0.2">
      <c r="A227" s="4" t="s">
        <v>959</v>
      </c>
      <c r="B227" s="4" t="s">
        <v>962</v>
      </c>
      <c r="C227" s="4" t="s">
        <v>1279</v>
      </c>
      <c r="D227" s="4">
        <v>56409</v>
      </c>
      <c r="E227" s="8">
        <v>117.7781913</v>
      </c>
      <c r="F227" s="26">
        <v>9366.6632221944074</v>
      </c>
      <c r="G227" s="8">
        <v>0.233006675</v>
      </c>
    </row>
    <row r="228" spans="1:7" x14ac:dyDescent="0.2">
      <c r="A228" s="4" t="s">
        <v>398</v>
      </c>
      <c r="B228" s="4" t="s">
        <v>280</v>
      </c>
      <c r="C228" s="4" t="s">
        <v>1279</v>
      </c>
      <c r="D228" s="4">
        <v>46890</v>
      </c>
      <c r="E228" s="8">
        <v>1438.671748</v>
      </c>
      <c r="F228" s="26">
        <v>1508656.7102656222</v>
      </c>
      <c r="G228" s="8">
        <v>0.26582073899999997</v>
      </c>
    </row>
    <row r="229" spans="1:7" x14ac:dyDescent="0.2">
      <c r="A229" s="4" t="s">
        <v>398</v>
      </c>
      <c r="B229" s="4" t="s">
        <v>280</v>
      </c>
      <c r="C229" s="4" t="s">
        <v>1279</v>
      </c>
      <c r="D229" s="4">
        <v>47173</v>
      </c>
      <c r="E229" s="8">
        <v>1497.532745</v>
      </c>
      <c r="F229" s="26">
        <v>1551713.1877508073</v>
      </c>
      <c r="G229" s="8">
        <v>0.25811371599999999</v>
      </c>
    </row>
    <row r="230" spans="1:7" x14ac:dyDescent="0.2">
      <c r="A230" s="4" t="s">
        <v>398</v>
      </c>
      <c r="B230" s="4" t="s">
        <v>280</v>
      </c>
      <c r="C230" s="4" t="s">
        <v>1279</v>
      </c>
      <c r="D230" s="4">
        <v>73840</v>
      </c>
      <c r="E230" s="8">
        <v>1472.6585459999999</v>
      </c>
      <c r="F230" s="26">
        <v>1785041.6579525901</v>
      </c>
      <c r="G230" s="8">
        <v>0.26290893599999998</v>
      </c>
    </row>
    <row r="231" spans="1:7" x14ac:dyDescent="0.2">
      <c r="A231" s="4" t="s">
        <v>398</v>
      </c>
      <c r="B231" s="4" t="s">
        <v>280</v>
      </c>
      <c r="C231" s="4" t="s">
        <v>1279</v>
      </c>
      <c r="D231" s="4">
        <v>117253</v>
      </c>
      <c r="E231" s="8">
        <v>1457.9156009999999</v>
      </c>
      <c r="F231" s="26">
        <v>1597876.7685704082</v>
      </c>
      <c r="G231" s="8">
        <v>0.257594616</v>
      </c>
    </row>
    <row r="232" spans="1:7" x14ac:dyDescent="0.2">
      <c r="A232" s="4" t="s">
        <v>398</v>
      </c>
      <c r="B232" s="4" t="s">
        <v>991</v>
      </c>
      <c r="C232" s="4" t="s">
        <v>1279</v>
      </c>
      <c r="D232" s="4">
        <v>65075</v>
      </c>
      <c r="E232" s="8">
        <v>2079.0791749999999</v>
      </c>
      <c r="F232" s="26">
        <v>3386908.5716550155</v>
      </c>
      <c r="G232" s="8">
        <v>0.27266354199999998</v>
      </c>
    </row>
    <row r="233" spans="1:7" x14ac:dyDescent="0.2">
      <c r="A233" s="4" t="s">
        <v>398</v>
      </c>
      <c r="B233" s="4" t="s">
        <v>991</v>
      </c>
      <c r="C233" s="4" t="s">
        <v>1279</v>
      </c>
      <c r="D233" s="4">
        <v>65146</v>
      </c>
      <c r="E233" s="8">
        <v>1995.4121909999999</v>
      </c>
      <c r="F233" s="26">
        <v>2828876.6107896501</v>
      </c>
      <c r="G233" s="8">
        <v>0.26422936600000002</v>
      </c>
    </row>
    <row r="234" spans="1:7" x14ac:dyDescent="0.2">
      <c r="A234" s="4" t="s">
        <v>398</v>
      </c>
      <c r="B234" s="4" t="s">
        <v>421</v>
      </c>
      <c r="C234" s="4" t="s">
        <v>1279</v>
      </c>
      <c r="D234" s="4">
        <v>117126</v>
      </c>
      <c r="E234" s="8">
        <v>1904.3887460000001</v>
      </c>
      <c r="F234" s="26">
        <v>2613908.9241021359</v>
      </c>
      <c r="G234" s="8">
        <v>0.26547264799999998</v>
      </c>
    </row>
    <row r="235" spans="1:7" x14ac:dyDescent="0.2">
      <c r="A235" s="4" t="s">
        <v>433</v>
      </c>
      <c r="B235" s="4" t="s">
        <v>434</v>
      </c>
      <c r="C235" s="4" t="s">
        <v>1279</v>
      </c>
      <c r="D235" s="4">
        <v>51171</v>
      </c>
      <c r="E235" s="8">
        <v>377.98034330000002</v>
      </c>
      <c r="F235" s="26">
        <v>97533.050575477682</v>
      </c>
      <c r="G235" s="8">
        <v>0.26052645200000002</v>
      </c>
    </row>
    <row r="236" spans="1:7" x14ac:dyDescent="0.2">
      <c r="A236" s="4" t="s">
        <v>433</v>
      </c>
      <c r="B236" s="4" t="s">
        <v>434</v>
      </c>
      <c r="C236" s="4" t="s">
        <v>1279</v>
      </c>
      <c r="D236" s="4">
        <v>83516</v>
      </c>
      <c r="E236" s="8">
        <v>373.91771619999997</v>
      </c>
      <c r="F236" s="26">
        <v>100837.8741226002</v>
      </c>
      <c r="G236" s="8">
        <v>0.27750670599999999</v>
      </c>
    </row>
    <row r="237" spans="1:7" x14ac:dyDescent="0.2">
      <c r="A237" s="4" t="s">
        <v>446</v>
      </c>
      <c r="B237" s="4" t="s">
        <v>447</v>
      </c>
      <c r="C237" s="4" t="s">
        <v>1279</v>
      </c>
      <c r="D237" s="4">
        <v>44093</v>
      </c>
      <c r="E237" s="8">
        <v>101.1015921</v>
      </c>
      <c r="F237" s="26">
        <v>9010.9872509746147</v>
      </c>
      <c r="G237" s="8">
        <v>0.233985096</v>
      </c>
    </row>
    <row r="238" spans="1:7" x14ac:dyDescent="0.2">
      <c r="A238" s="4" t="s">
        <v>446</v>
      </c>
      <c r="B238" s="4" t="s">
        <v>447</v>
      </c>
      <c r="C238" s="4" t="s">
        <v>1279</v>
      </c>
      <c r="D238" s="4">
        <v>44328</v>
      </c>
      <c r="E238" s="8">
        <v>110.21906610000001</v>
      </c>
      <c r="F238" s="26">
        <v>10475.525779603035</v>
      </c>
      <c r="G238" s="8">
        <v>0.22915329500000001</v>
      </c>
    </row>
    <row r="239" spans="1:7" x14ac:dyDescent="0.2">
      <c r="A239" s="4" t="s">
        <v>446</v>
      </c>
      <c r="B239" s="4" t="s">
        <v>447</v>
      </c>
      <c r="C239" s="4" t="s">
        <v>1279</v>
      </c>
      <c r="D239" s="4">
        <v>48417</v>
      </c>
      <c r="E239" s="8">
        <v>101.1159978</v>
      </c>
      <c r="F239" s="26">
        <v>8257.1478014262611</v>
      </c>
      <c r="G239" s="8">
        <v>0.224889638</v>
      </c>
    </row>
    <row r="240" spans="1:7" x14ac:dyDescent="0.2">
      <c r="A240" s="4" t="s">
        <v>446</v>
      </c>
      <c r="B240" s="4" t="s">
        <v>448</v>
      </c>
      <c r="C240" s="4" t="s">
        <v>1279</v>
      </c>
      <c r="D240" s="4">
        <v>49164</v>
      </c>
      <c r="E240" s="8">
        <v>108.96133829999999</v>
      </c>
      <c r="F240" s="26">
        <v>8893.0846899850603</v>
      </c>
      <c r="G240" s="8">
        <v>0.22233206599999999</v>
      </c>
    </row>
    <row r="241" spans="1:7" x14ac:dyDescent="0.2">
      <c r="A241" s="4" t="s">
        <v>446</v>
      </c>
      <c r="B241" s="4" t="s">
        <v>448</v>
      </c>
      <c r="C241" s="4" t="s">
        <v>1279</v>
      </c>
      <c r="D241" s="4">
        <v>58467</v>
      </c>
      <c r="E241" s="8">
        <v>127.25169270000001</v>
      </c>
      <c r="F241" s="26">
        <v>11818.961811187108</v>
      </c>
      <c r="G241" s="8">
        <v>0.21973923200000001</v>
      </c>
    </row>
    <row r="242" spans="1:7" x14ac:dyDescent="0.2">
      <c r="A242" s="4" t="s">
        <v>446</v>
      </c>
      <c r="B242" s="4" t="s">
        <v>448</v>
      </c>
      <c r="C242" s="4" t="s">
        <v>1279</v>
      </c>
      <c r="D242" s="4">
        <v>58468</v>
      </c>
      <c r="E242" s="8">
        <v>123.9842599</v>
      </c>
      <c r="F242" s="26">
        <v>11514.580614770995</v>
      </c>
      <c r="G242" s="8">
        <v>0.224573946</v>
      </c>
    </row>
    <row r="243" spans="1:7" x14ac:dyDescent="0.2">
      <c r="A243" s="4" t="s">
        <v>446</v>
      </c>
      <c r="B243" s="4" t="s">
        <v>448</v>
      </c>
      <c r="C243" s="4" t="s">
        <v>1279</v>
      </c>
      <c r="D243" s="4">
        <v>58483</v>
      </c>
      <c r="E243" s="8">
        <v>125.7140512</v>
      </c>
      <c r="F243" s="26">
        <v>12227.35370721881</v>
      </c>
      <c r="G243" s="8">
        <v>0.23178801900000001</v>
      </c>
    </row>
    <row r="244" spans="1:7" x14ac:dyDescent="0.2">
      <c r="A244" s="4" t="s">
        <v>446</v>
      </c>
      <c r="B244" s="4" t="s">
        <v>448</v>
      </c>
      <c r="C244" s="4" t="s">
        <v>1279</v>
      </c>
      <c r="D244" s="4">
        <v>80478</v>
      </c>
      <c r="E244" s="8">
        <v>136.7734126</v>
      </c>
      <c r="F244" s="26">
        <v>15390.402852527939</v>
      </c>
      <c r="G244" s="8">
        <v>0.246904611</v>
      </c>
    </row>
    <row r="245" spans="1:7" x14ac:dyDescent="0.2">
      <c r="A245" s="4" t="s">
        <v>446</v>
      </c>
      <c r="B245" s="4" t="s">
        <v>448</v>
      </c>
      <c r="C245" s="4" t="s">
        <v>1279</v>
      </c>
      <c r="D245" s="4">
        <v>80489</v>
      </c>
      <c r="E245" s="8">
        <v>132.1219251</v>
      </c>
      <c r="F245" s="26">
        <v>13810.331952184735</v>
      </c>
      <c r="G245" s="8">
        <v>0.23892179799999999</v>
      </c>
    </row>
    <row r="246" spans="1:7" x14ac:dyDescent="0.2">
      <c r="A246" s="4" t="s">
        <v>1005</v>
      </c>
      <c r="B246" s="4" t="s">
        <v>1006</v>
      </c>
      <c r="C246" s="4" t="s">
        <v>1279</v>
      </c>
      <c r="D246" s="4">
        <v>76503</v>
      </c>
      <c r="E246" s="8">
        <v>82.936479599999998</v>
      </c>
      <c r="F246" s="26">
        <v>4447.5496376387891</v>
      </c>
      <c r="G246" s="8">
        <v>0.24715888599999999</v>
      </c>
    </row>
    <row r="247" spans="1:7" x14ac:dyDescent="0.2">
      <c r="A247" s="4" t="s">
        <v>1005</v>
      </c>
      <c r="B247" s="4" t="s">
        <v>1006</v>
      </c>
      <c r="C247" s="4" t="s">
        <v>1279</v>
      </c>
      <c r="D247" s="4">
        <v>76516</v>
      </c>
      <c r="E247" s="8">
        <v>76.215496810000005</v>
      </c>
      <c r="F247" s="26">
        <v>3944.8847264195924</v>
      </c>
      <c r="G247" s="8">
        <v>0.23105856699999999</v>
      </c>
    </row>
    <row r="248" spans="1:7" x14ac:dyDescent="0.2">
      <c r="A248" s="4" t="s">
        <v>1005</v>
      </c>
      <c r="B248" s="4" t="s">
        <v>1006</v>
      </c>
      <c r="C248" s="4" t="s">
        <v>1279</v>
      </c>
      <c r="D248" s="4">
        <v>76598</v>
      </c>
      <c r="E248" s="8">
        <v>77.001214529999999</v>
      </c>
      <c r="F248" s="26">
        <v>3820.6538156693405</v>
      </c>
      <c r="G248" s="8">
        <v>0.23768658600000001</v>
      </c>
    </row>
    <row r="249" spans="1:7" x14ac:dyDescent="0.2">
      <c r="A249" s="4" t="s">
        <v>1005</v>
      </c>
      <c r="B249" s="4" t="s">
        <v>1006</v>
      </c>
      <c r="C249" s="4" t="s">
        <v>1279</v>
      </c>
      <c r="D249" s="4">
        <v>76714</v>
      </c>
      <c r="E249" s="8">
        <v>76.471107599999996</v>
      </c>
      <c r="F249" s="26">
        <v>3916.9494375854665</v>
      </c>
      <c r="G249" s="8">
        <v>0.23001991299999999</v>
      </c>
    </row>
    <row r="250" spans="1:7" x14ac:dyDescent="0.2">
      <c r="A250" s="4" t="s">
        <v>1005</v>
      </c>
      <c r="B250" s="4" t="s">
        <v>1048</v>
      </c>
      <c r="C250" s="4" t="s">
        <v>1279</v>
      </c>
      <c r="D250" s="4">
        <v>76534</v>
      </c>
      <c r="E250" s="8">
        <v>80.366317449999997</v>
      </c>
      <c r="F250" s="26">
        <v>4797.3646771641843</v>
      </c>
      <c r="G250" s="8">
        <v>0.22629832899999999</v>
      </c>
    </row>
    <row r="251" spans="1:7" x14ac:dyDescent="0.2">
      <c r="A251" s="4" t="s">
        <v>1005</v>
      </c>
      <c r="B251" s="4" t="s">
        <v>865</v>
      </c>
      <c r="C251" s="4" t="s">
        <v>1279</v>
      </c>
      <c r="D251" s="4">
        <v>57686</v>
      </c>
      <c r="E251" s="8">
        <v>76.750874060000001</v>
      </c>
      <c r="F251" s="26">
        <v>4082.5682557872906</v>
      </c>
      <c r="G251" s="8">
        <v>0.22266671299999999</v>
      </c>
    </row>
    <row r="252" spans="1:7" x14ac:dyDescent="0.2">
      <c r="A252" s="4" t="s">
        <v>1005</v>
      </c>
      <c r="B252" s="4" t="s">
        <v>865</v>
      </c>
      <c r="C252" s="4" t="s">
        <v>1279</v>
      </c>
      <c r="D252" s="4">
        <v>57691</v>
      </c>
      <c r="E252" s="8">
        <v>68.785435629999995</v>
      </c>
      <c r="F252" s="26">
        <v>3301.4730636766212</v>
      </c>
      <c r="G252" s="8">
        <v>0.23519657299999999</v>
      </c>
    </row>
    <row r="253" spans="1:7" x14ac:dyDescent="0.2">
      <c r="A253" s="4" t="s">
        <v>1005</v>
      </c>
      <c r="B253" s="4" t="s">
        <v>893</v>
      </c>
      <c r="C253" s="4" t="s">
        <v>1279</v>
      </c>
      <c r="D253" s="4">
        <v>57689</v>
      </c>
      <c r="E253" s="8">
        <v>77.567115740000006</v>
      </c>
      <c r="F253" s="26">
        <v>3903.116550293787</v>
      </c>
      <c r="G253" s="8">
        <v>0.21598978799999999</v>
      </c>
    </row>
    <row r="254" spans="1:7" x14ac:dyDescent="0.2">
      <c r="A254" s="4" t="s">
        <v>708</v>
      </c>
      <c r="B254" s="4" t="s">
        <v>709</v>
      </c>
      <c r="C254" s="4" t="s">
        <v>1279</v>
      </c>
      <c r="D254" s="4">
        <v>65837</v>
      </c>
      <c r="E254" s="8">
        <v>591.95863589999999</v>
      </c>
      <c r="F254" s="26">
        <v>285468.03601995611</v>
      </c>
      <c r="G254" s="8">
        <v>0.26227080600000002</v>
      </c>
    </row>
    <row r="255" spans="1:7" x14ac:dyDescent="0.2">
      <c r="A255" s="4" t="s">
        <v>708</v>
      </c>
      <c r="B255" s="4" t="s">
        <v>709</v>
      </c>
      <c r="C255" s="4" t="s">
        <v>1279</v>
      </c>
      <c r="D255" s="4">
        <v>65839</v>
      </c>
      <c r="E255" s="8">
        <v>535.17751459999999</v>
      </c>
      <c r="F255" s="26">
        <v>241705.84153894259</v>
      </c>
      <c r="G255" s="8">
        <v>0.26729599399999998</v>
      </c>
    </row>
    <row r="256" spans="1:7" x14ac:dyDescent="0.2">
      <c r="A256" s="4" t="s">
        <v>708</v>
      </c>
      <c r="B256" s="4" t="s">
        <v>730</v>
      </c>
      <c r="C256" s="4" t="s">
        <v>1279</v>
      </c>
      <c r="D256" s="4">
        <v>59694</v>
      </c>
      <c r="E256" s="8">
        <v>585.80899599999998</v>
      </c>
      <c r="F256" s="26">
        <v>250027.05648668858</v>
      </c>
      <c r="G256" s="8">
        <v>0.27529297200000002</v>
      </c>
    </row>
    <row r="257" spans="1:7" x14ac:dyDescent="0.2">
      <c r="A257" s="4" t="s">
        <v>740</v>
      </c>
      <c r="B257" s="4" t="s">
        <v>741</v>
      </c>
      <c r="C257" s="4" t="s">
        <v>1279</v>
      </c>
      <c r="D257" s="4">
        <v>59397</v>
      </c>
      <c r="E257" s="8">
        <v>228.86011540000001</v>
      </c>
      <c r="F257" s="26">
        <v>33578.471122520663</v>
      </c>
      <c r="G257" s="8">
        <v>0.25647853300000001</v>
      </c>
    </row>
    <row r="258" spans="1:7" x14ac:dyDescent="0.2">
      <c r="A258" s="4" t="s">
        <v>740</v>
      </c>
      <c r="B258" s="4" t="s">
        <v>741</v>
      </c>
      <c r="C258" s="4" t="s">
        <v>1279</v>
      </c>
      <c r="D258" s="4">
        <v>65110</v>
      </c>
      <c r="E258" s="8">
        <v>237.33020089999999</v>
      </c>
      <c r="F258" s="26">
        <v>35048.390495340012</v>
      </c>
      <c r="G258" s="8">
        <v>0.26104972399999998</v>
      </c>
    </row>
    <row r="259" spans="1:7" x14ac:dyDescent="0.2">
      <c r="A259" s="4" t="s">
        <v>740</v>
      </c>
      <c r="B259" s="4" t="s">
        <v>756</v>
      </c>
      <c r="C259" s="4" t="s">
        <v>1279</v>
      </c>
      <c r="D259" s="4">
        <v>66569</v>
      </c>
      <c r="E259" s="8">
        <v>257.72434800000002</v>
      </c>
      <c r="F259" s="26">
        <v>41283.272506512796</v>
      </c>
      <c r="G259" s="8">
        <v>0.27590321000000001</v>
      </c>
    </row>
    <row r="260" spans="1:7" x14ac:dyDescent="0.2">
      <c r="A260" s="4" t="s">
        <v>762</v>
      </c>
      <c r="B260" s="4" t="s">
        <v>763</v>
      </c>
      <c r="C260" s="4" t="s">
        <v>1279</v>
      </c>
      <c r="D260" s="4">
        <v>77405</v>
      </c>
      <c r="E260" s="8">
        <v>162.0454632</v>
      </c>
      <c r="F260" s="26">
        <v>13579.722240689674</v>
      </c>
      <c r="G260" s="8">
        <v>0.27002920800000002</v>
      </c>
    </row>
    <row r="261" spans="1:7" x14ac:dyDescent="0.2">
      <c r="A261" s="4" t="s">
        <v>762</v>
      </c>
      <c r="B261" s="4" t="s">
        <v>773</v>
      </c>
      <c r="C261" s="4" t="s">
        <v>1279</v>
      </c>
      <c r="D261" s="4">
        <v>46781</v>
      </c>
      <c r="E261" s="8">
        <v>137.8851319</v>
      </c>
      <c r="F261" s="26">
        <v>8349.6155390765543</v>
      </c>
      <c r="G261" s="8">
        <v>0.25589548099999998</v>
      </c>
    </row>
    <row r="262" spans="1:7" x14ac:dyDescent="0.2">
      <c r="A262" s="4" t="s">
        <v>1085</v>
      </c>
      <c r="B262" s="4" t="s">
        <v>1086</v>
      </c>
      <c r="C262" s="4" t="s">
        <v>1279</v>
      </c>
      <c r="D262" s="4">
        <v>48478</v>
      </c>
      <c r="E262" s="8">
        <v>23.796837889999999</v>
      </c>
      <c r="F262" s="26">
        <v>273.37710176298327</v>
      </c>
      <c r="G262" s="8">
        <v>0.26899208099999999</v>
      </c>
    </row>
    <row r="263" spans="1:7" x14ac:dyDescent="0.2">
      <c r="A263" s="4" t="s">
        <v>1085</v>
      </c>
      <c r="B263" s="4" t="s">
        <v>1086</v>
      </c>
      <c r="C263" s="4" t="s">
        <v>1279</v>
      </c>
      <c r="D263" s="4">
        <v>71640</v>
      </c>
      <c r="E263" s="8">
        <v>24.596170619999999</v>
      </c>
      <c r="F263" s="26">
        <v>301.37715769038141</v>
      </c>
      <c r="G263" s="8">
        <v>0.273111355</v>
      </c>
    </row>
    <row r="264" spans="1:7" x14ac:dyDescent="0.2">
      <c r="A264" s="4" t="s">
        <v>1085</v>
      </c>
      <c r="B264" s="4" t="s">
        <v>1086</v>
      </c>
      <c r="C264" s="4" t="s">
        <v>1279</v>
      </c>
      <c r="D264" s="4">
        <v>77860</v>
      </c>
      <c r="E264" s="8">
        <v>21.034748059999998</v>
      </c>
      <c r="F264" s="26">
        <v>200.95677479214828</v>
      </c>
      <c r="G264" s="8">
        <v>0.25505804399999998</v>
      </c>
    </row>
    <row r="265" spans="1:7" x14ac:dyDescent="0.2">
      <c r="A265" s="4" t="s">
        <v>449</v>
      </c>
      <c r="B265" s="4" t="s">
        <v>450</v>
      </c>
      <c r="C265" s="4" t="s">
        <v>1279</v>
      </c>
      <c r="D265" s="4">
        <v>76131</v>
      </c>
      <c r="E265" s="8">
        <v>417.27397669999999</v>
      </c>
      <c r="F265" s="26">
        <v>123182.1256205441</v>
      </c>
      <c r="G265" s="8">
        <v>0.26978480300000002</v>
      </c>
    </row>
    <row r="266" spans="1:7" x14ac:dyDescent="0.2">
      <c r="A266" s="4" t="s">
        <v>449</v>
      </c>
      <c r="B266" s="4" t="s">
        <v>451</v>
      </c>
      <c r="C266" s="4" t="s">
        <v>1279</v>
      </c>
      <c r="D266" s="4">
        <v>58695</v>
      </c>
      <c r="E266" s="8">
        <v>684.8544071</v>
      </c>
      <c r="F266" s="26">
        <v>281748.69771843462</v>
      </c>
      <c r="G266" s="8">
        <v>0.260973752</v>
      </c>
    </row>
    <row r="267" spans="1:7" x14ac:dyDescent="0.2">
      <c r="A267" s="4" t="s">
        <v>68</v>
      </c>
      <c r="B267" s="4" t="s">
        <v>206</v>
      </c>
      <c r="C267" s="4" t="s">
        <v>1279</v>
      </c>
      <c r="D267" s="4">
        <v>87216</v>
      </c>
      <c r="E267" s="8">
        <v>210.15083390000001</v>
      </c>
      <c r="F267" s="26">
        <v>34050.67061661867</v>
      </c>
      <c r="G267" s="8">
        <v>0.238819167</v>
      </c>
    </row>
    <row r="268" spans="1:7" x14ac:dyDescent="0.2">
      <c r="A268" s="4" t="s">
        <v>68</v>
      </c>
      <c r="B268" s="4" t="s">
        <v>206</v>
      </c>
      <c r="C268" s="4" t="s">
        <v>1279</v>
      </c>
      <c r="D268" s="4">
        <v>87218</v>
      </c>
      <c r="E268" s="8">
        <v>249.5289444</v>
      </c>
      <c r="F268" s="26">
        <v>51940.011934895643</v>
      </c>
      <c r="G268" s="8">
        <v>0.253109996</v>
      </c>
    </row>
    <row r="269" spans="1:7" x14ac:dyDescent="0.2">
      <c r="A269" s="4" t="s">
        <v>68</v>
      </c>
      <c r="B269" s="4" t="s">
        <v>1</v>
      </c>
      <c r="C269" s="4" t="s">
        <v>1279</v>
      </c>
      <c r="D269" s="4">
        <v>79802</v>
      </c>
      <c r="E269" s="8">
        <v>298.73679390000001</v>
      </c>
      <c r="F269" s="26">
        <v>71971.063055766324</v>
      </c>
      <c r="G269" s="8">
        <v>0.25412829599999998</v>
      </c>
    </row>
    <row r="270" spans="1:7" x14ac:dyDescent="0.2">
      <c r="A270" s="4" t="s">
        <v>68</v>
      </c>
      <c r="B270" s="4" t="s">
        <v>1</v>
      </c>
      <c r="C270" s="4" t="s">
        <v>1279</v>
      </c>
      <c r="D270" s="4">
        <v>121252</v>
      </c>
      <c r="E270" s="8">
        <v>293.7909282</v>
      </c>
      <c r="F270" s="26">
        <v>65749.375054407705</v>
      </c>
      <c r="G270" s="8">
        <v>0.241132183</v>
      </c>
    </row>
    <row r="271" spans="1:7" x14ac:dyDescent="0.2">
      <c r="A271" s="4" t="s">
        <v>68</v>
      </c>
      <c r="B271" s="4" t="s">
        <v>1</v>
      </c>
      <c r="C271" s="4" t="s">
        <v>1279</v>
      </c>
      <c r="D271" s="4">
        <v>121253</v>
      </c>
      <c r="E271" s="8">
        <v>257.51615299999997</v>
      </c>
      <c r="F271" s="26">
        <v>49106.232109274199</v>
      </c>
      <c r="G271" s="8">
        <v>0.24097805799999999</v>
      </c>
    </row>
    <row r="272" spans="1:7" x14ac:dyDescent="0.2">
      <c r="A272" s="4" t="s">
        <v>68</v>
      </c>
      <c r="B272" s="4" t="s">
        <v>207</v>
      </c>
      <c r="C272" s="4" t="s">
        <v>1279</v>
      </c>
      <c r="D272" s="4">
        <v>53858</v>
      </c>
      <c r="E272" s="8">
        <v>226.66179170000001</v>
      </c>
      <c r="F272" s="26">
        <v>39635.184083141583</v>
      </c>
      <c r="G272" s="8">
        <v>0.24670175599999999</v>
      </c>
    </row>
    <row r="273" spans="1:7" x14ac:dyDescent="0.2">
      <c r="A273" s="4" t="s">
        <v>68</v>
      </c>
      <c r="B273" s="4" t="s">
        <v>207</v>
      </c>
      <c r="C273" s="4" t="s">
        <v>1279</v>
      </c>
      <c r="D273" s="4">
        <v>84781</v>
      </c>
      <c r="E273" s="8">
        <v>216.35684979999999</v>
      </c>
      <c r="F273" s="26">
        <v>36918.655343590188</v>
      </c>
      <c r="G273" s="8">
        <v>0.242349324</v>
      </c>
    </row>
    <row r="274" spans="1:7" x14ac:dyDescent="0.2">
      <c r="A274" s="4" t="s">
        <v>68</v>
      </c>
      <c r="B274" s="4" t="s">
        <v>207</v>
      </c>
      <c r="C274" s="4" t="s">
        <v>1279</v>
      </c>
      <c r="D274" s="4">
        <v>85289</v>
      </c>
      <c r="E274" s="8">
        <v>214.97773509999999</v>
      </c>
      <c r="F274" s="26">
        <v>35009.705633562175</v>
      </c>
      <c r="G274" s="8">
        <v>0.26121662800000001</v>
      </c>
    </row>
    <row r="275" spans="1:7" x14ac:dyDescent="0.2">
      <c r="A275" s="4" t="s">
        <v>68</v>
      </c>
      <c r="B275" s="4" t="s">
        <v>69</v>
      </c>
      <c r="C275" s="4" t="s">
        <v>1279</v>
      </c>
      <c r="D275" s="4">
        <v>56543</v>
      </c>
      <c r="E275" s="8">
        <v>207.3620449</v>
      </c>
      <c r="F275" s="26">
        <v>39397.543485329581</v>
      </c>
      <c r="G275" s="8">
        <v>0.24626541800000001</v>
      </c>
    </row>
    <row r="276" spans="1:7" x14ac:dyDescent="0.2">
      <c r="A276" s="4" t="s">
        <v>68</v>
      </c>
      <c r="B276" s="4" t="s">
        <v>70</v>
      </c>
      <c r="C276" s="4" t="s">
        <v>1279</v>
      </c>
      <c r="D276" s="4">
        <v>51465</v>
      </c>
      <c r="E276" s="8">
        <v>220.10745560000001</v>
      </c>
      <c r="F276" s="26">
        <v>39076.928534563078</v>
      </c>
      <c r="G276" s="8">
        <v>0.23183136700000001</v>
      </c>
    </row>
    <row r="277" spans="1:7" x14ac:dyDescent="0.2">
      <c r="A277" s="4" t="s">
        <v>68</v>
      </c>
      <c r="B277" s="4" t="s">
        <v>70</v>
      </c>
      <c r="C277" s="4" t="s">
        <v>1279</v>
      </c>
      <c r="D277" s="4">
        <v>87234</v>
      </c>
      <c r="E277" s="8">
        <v>229.554047</v>
      </c>
      <c r="F277" s="26">
        <v>42236.337657945565</v>
      </c>
      <c r="G277" s="8">
        <v>0.23202498799999999</v>
      </c>
    </row>
    <row r="278" spans="1:7" x14ac:dyDescent="0.2">
      <c r="A278" s="4" t="s">
        <v>68</v>
      </c>
      <c r="B278" s="4" t="s">
        <v>71</v>
      </c>
      <c r="C278" s="4" t="s">
        <v>1279</v>
      </c>
      <c r="D278" s="4">
        <v>80398</v>
      </c>
      <c r="E278" s="8">
        <v>182.53710820000001</v>
      </c>
      <c r="F278" s="26">
        <v>25678.744042213453</v>
      </c>
      <c r="G278" s="8">
        <v>0.22065701500000001</v>
      </c>
    </row>
    <row r="279" spans="1:7" x14ac:dyDescent="0.2">
      <c r="A279" s="4" t="s">
        <v>68</v>
      </c>
      <c r="B279" s="4" t="s">
        <v>72</v>
      </c>
      <c r="C279" s="4" t="s">
        <v>1279</v>
      </c>
      <c r="D279" s="4">
        <v>85344</v>
      </c>
      <c r="E279" s="8">
        <v>301.22129580000001</v>
      </c>
      <c r="F279" s="26">
        <v>71344.354106916566</v>
      </c>
      <c r="G279" s="8">
        <v>0.250558436</v>
      </c>
    </row>
    <row r="280" spans="1:7" x14ac:dyDescent="0.2">
      <c r="A280" s="4" t="s">
        <v>68</v>
      </c>
      <c r="B280" s="4" t="s">
        <v>72</v>
      </c>
      <c r="C280" s="4" t="s">
        <v>1279</v>
      </c>
      <c r="D280" s="4">
        <v>121240</v>
      </c>
      <c r="E280" s="8">
        <v>312.69187119999998</v>
      </c>
      <c r="F280" s="26">
        <v>72448.630195590042</v>
      </c>
      <c r="G280" s="8">
        <v>0.24091728600000001</v>
      </c>
    </row>
    <row r="281" spans="1:7" x14ac:dyDescent="0.2">
      <c r="A281" s="4" t="s">
        <v>996</v>
      </c>
      <c r="B281" s="4" t="s">
        <v>997</v>
      </c>
      <c r="C281" s="4" t="s">
        <v>1279</v>
      </c>
      <c r="D281" s="4">
        <v>82091</v>
      </c>
      <c r="E281" s="8">
        <v>2674.528824</v>
      </c>
      <c r="F281" s="26">
        <v>4599060.6883964483</v>
      </c>
      <c r="G281" s="8">
        <v>0.26846069099999997</v>
      </c>
    </row>
    <row r="282" spans="1:7" x14ac:dyDescent="0.2">
      <c r="A282" s="4" t="s">
        <v>452</v>
      </c>
      <c r="B282" s="4" t="s">
        <v>453</v>
      </c>
      <c r="C282" s="4" t="s">
        <v>1279</v>
      </c>
      <c r="D282" s="4">
        <v>80583</v>
      </c>
      <c r="E282" s="8">
        <v>176.82101779999999</v>
      </c>
      <c r="F282" s="26">
        <v>27996.242785060407</v>
      </c>
      <c r="G282" s="8">
        <v>0.25162005500000001</v>
      </c>
    </row>
    <row r="283" spans="1:7" x14ac:dyDescent="0.2">
      <c r="A283" s="4" t="s">
        <v>781</v>
      </c>
      <c r="B283" s="4" t="s">
        <v>782</v>
      </c>
      <c r="C283" s="4" t="s">
        <v>1279</v>
      </c>
      <c r="D283" s="4">
        <v>76958</v>
      </c>
      <c r="E283" s="8">
        <v>206.9261516</v>
      </c>
      <c r="F283" s="26">
        <v>24465.461117701692</v>
      </c>
      <c r="G283" s="8">
        <v>0.27849413099999998</v>
      </c>
    </row>
    <row r="284" spans="1:7" x14ac:dyDescent="0.2">
      <c r="A284" s="4" t="s">
        <v>1112</v>
      </c>
      <c r="B284" s="4" t="s">
        <v>280</v>
      </c>
      <c r="C284" s="4" t="s">
        <v>1279</v>
      </c>
      <c r="D284" s="4">
        <v>77303</v>
      </c>
      <c r="E284" s="8">
        <v>112.9004769</v>
      </c>
      <c r="F284" s="26">
        <v>4861.5085752996338</v>
      </c>
      <c r="G284" s="8">
        <v>0.26389705200000002</v>
      </c>
    </row>
    <row r="285" spans="1:7" x14ac:dyDescent="0.2">
      <c r="A285" s="4" t="s">
        <v>1123</v>
      </c>
      <c r="B285" s="4" t="s">
        <v>1124</v>
      </c>
      <c r="C285" s="4" t="s">
        <v>1279</v>
      </c>
      <c r="D285" s="4">
        <v>52741</v>
      </c>
      <c r="E285" s="8">
        <v>30.124522630000001</v>
      </c>
      <c r="F285" s="26">
        <v>422.7353089878572</v>
      </c>
      <c r="G285" s="8">
        <v>0.25975193299999999</v>
      </c>
    </row>
    <row r="286" spans="1:7" x14ac:dyDescent="0.2">
      <c r="A286" s="4" t="s">
        <v>42</v>
      </c>
      <c r="B286" s="4" t="s">
        <v>43</v>
      </c>
      <c r="C286" s="4" t="s">
        <v>1279</v>
      </c>
      <c r="D286" s="4">
        <v>53365</v>
      </c>
      <c r="E286" s="8">
        <v>51.673906080000002</v>
      </c>
      <c r="F286" s="26">
        <v>1639.0633284459609</v>
      </c>
      <c r="G286" s="8">
        <v>0.23421262400000001</v>
      </c>
    </row>
    <row r="287" spans="1:7" x14ac:dyDescent="0.2">
      <c r="A287" s="4" t="s">
        <v>42</v>
      </c>
      <c r="B287" s="4" t="s">
        <v>43</v>
      </c>
      <c r="C287" s="4" t="s">
        <v>1279</v>
      </c>
      <c r="D287" s="4">
        <v>57334</v>
      </c>
      <c r="E287" s="8">
        <v>49.147274279999998</v>
      </c>
      <c r="F287" s="26">
        <v>1428.8746516611041</v>
      </c>
      <c r="G287" s="8">
        <v>0.23015722699999999</v>
      </c>
    </row>
    <row r="288" spans="1:7" x14ac:dyDescent="0.2">
      <c r="A288" s="4" t="s">
        <v>42</v>
      </c>
      <c r="B288" s="4" t="s">
        <v>43</v>
      </c>
      <c r="C288" s="4" t="s">
        <v>1279</v>
      </c>
      <c r="D288" s="4">
        <v>58609</v>
      </c>
      <c r="E288" s="8">
        <v>51.049753629999998</v>
      </c>
      <c r="F288" s="26">
        <v>1585.8510265905159</v>
      </c>
      <c r="G288" s="8">
        <v>0.243361045</v>
      </c>
    </row>
    <row r="289" spans="1:7" x14ac:dyDescent="0.2">
      <c r="A289" s="4" t="s">
        <v>42</v>
      </c>
      <c r="B289" s="4" t="s">
        <v>43</v>
      </c>
      <c r="C289" s="4" t="s">
        <v>1279</v>
      </c>
      <c r="D289" s="4">
        <v>69462</v>
      </c>
      <c r="E289" s="8">
        <v>49.558227219999999</v>
      </c>
      <c r="F289" s="26">
        <v>1662.0770774387249</v>
      </c>
      <c r="G289" s="8">
        <v>0.243303931</v>
      </c>
    </row>
    <row r="290" spans="1:7" x14ac:dyDescent="0.2">
      <c r="A290" s="4" t="s">
        <v>42</v>
      </c>
      <c r="B290" s="4" t="s">
        <v>43</v>
      </c>
      <c r="C290" s="4" t="s">
        <v>1279</v>
      </c>
      <c r="D290" s="4">
        <v>79901</v>
      </c>
      <c r="E290" s="8">
        <v>47.417747609999999</v>
      </c>
      <c r="F290" s="26">
        <v>1399.7608821909118</v>
      </c>
      <c r="G290" s="8">
        <v>0.23741557399999999</v>
      </c>
    </row>
    <row r="291" spans="1:7" x14ac:dyDescent="0.2">
      <c r="A291" s="4" t="s">
        <v>42</v>
      </c>
      <c r="B291" s="4" t="s">
        <v>43</v>
      </c>
      <c r="C291" s="4" t="s">
        <v>1279</v>
      </c>
      <c r="D291" s="4">
        <v>79903</v>
      </c>
      <c r="E291" s="8">
        <v>56.143699179999999</v>
      </c>
      <c r="F291" s="26">
        <v>2014.2520985530432</v>
      </c>
      <c r="G291" s="8">
        <v>0.249500588</v>
      </c>
    </row>
    <row r="292" spans="1:7" x14ac:dyDescent="0.2">
      <c r="A292" s="4" t="s">
        <v>42</v>
      </c>
      <c r="B292" s="4" t="s">
        <v>43</v>
      </c>
      <c r="C292" s="4" t="s">
        <v>1279</v>
      </c>
      <c r="D292" s="4">
        <v>81567</v>
      </c>
      <c r="E292" s="8">
        <v>47.877866969999999</v>
      </c>
      <c r="F292" s="26">
        <v>1406.8206161777177</v>
      </c>
      <c r="G292" s="8">
        <v>0.238206628</v>
      </c>
    </row>
    <row r="293" spans="1:7" x14ac:dyDescent="0.2">
      <c r="A293" s="4" t="s">
        <v>42</v>
      </c>
      <c r="B293" s="4" t="s">
        <v>43</v>
      </c>
      <c r="C293" s="4" t="s">
        <v>1279</v>
      </c>
      <c r="D293" s="4">
        <v>84188</v>
      </c>
      <c r="E293" s="8">
        <v>53.780882920000003</v>
      </c>
      <c r="F293" s="26">
        <v>1812.9606673779124</v>
      </c>
      <c r="G293" s="8">
        <v>0.23911595599999999</v>
      </c>
    </row>
    <row r="294" spans="1:7" x14ac:dyDescent="0.2">
      <c r="A294" s="4" t="s">
        <v>42</v>
      </c>
      <c r="B294" s="4" t="s">
        <v>43</v>
      </c>
      <c r="C294" s="4" t="s">
        <v>1279</v>
      </c>
      <c r="D294" s="4">
        <v>84242</v>
      </c>
      <c r="E294" s="8">
        <v>52.261510049999998</v>
      </c>
      <c r="F294" s="26">
        <v>1731.5696838085787</v>
      </c>
      <c r="G294" s="8">
        <v>0.23796764300000001</v>
      </c>
    </row>
    <row r="295" spans="1:7" x14ac:dyDescent="0.2">
      <c r="A295" s="4" t="s">
        <v>42</v>
      </c>
      <c r="B295" s="4" t="s">
        <v>43</v>
      </c>
      <c r="C295" s="4" t="s">
        <v>1279</v>
      </c>
      <c r="D295" s="4">
        <v>86247</v>
      </c>
      <c r="E295" s="8">
        <v>52.917859989999997</v>
      </c>
      <c r="F295" s="26">
        <v>1720.2603064978841</v>
      </c>
      <c r="G295" s="8">
        <v>0.25007643600000001</v>
      </c>
    </row>
    <row r="296" spans="1:7" x14ac:dyDescent="0.2">
      <c r="A296" s="4" t="s">
        <v>42</v>
      </c>
      <c r="B296" s="4" t="s">
        <v>43</v>
      </c>
      <c r="C296" s="4" t="s">
        <v>1279</v>
      </c>
      <c r="D296" s="4">
        <v>86248</v>
      </c>
      <c r="E296" s="8">
        <v>45.285099809999998</v>
      </c>
      <c r="F296" s="26">
        <v>1227.9472856167627</v>
      </c>
      <c r="G296" s="8">
        <v>0.242452098</v>
      </c>
    </row>
    <row r="297" spans="1:7" x14ac:dyDescent="0.2">
      <c r="A297" s="4" t="s">
        <v>42</v>
      </c>
      <c r="B297" s="4" t="s">
        <v>43</v>
      </c>
      <c r="C297" s="4" t="s">
        <v>1279</v>
      </c>
      <c r="D297" s="4">
        <v>86402</v>
      </c>
      <c r="E297" s="8">
        <v>50.316390800000001</v>
      </c>
      <c r="F297" s="26">
        <v>1409.7930109185063</v>
      </c>
      <c r="G297" s="8">
        <v>0.24843955500000001</v>
      </c>
    </row>
    <row r="298" spans="1:7" x14ac:dyDescent="0.2">
      <c r="A298" s="4" t="s">
        <v>42</v>
      </c>
      <c r="B298" s="4" t="s">
        <v>43</v>
      </c>
      <c r="C298" s="4" t="s">
        <v>1279</v>
      </c>
      <c r="D298" s="4">
        <v>91724</v>
      </c>
      <c r="E298" s="8">
        <v>52.94113789</v>
      </c>
      <c r="F298" s="26">
        <v>1665.1737071053728</v>
      </c>
      <c r="G298" s="8">
        <v>0.24133716999999999</v>
      </c>
    </row>
    <row r="299" spans="1:7" x14ac:dyDescent="0.2">
      <c r="A299" s="4" t="s">
        <v>42</v>
      </c>
      <c r="B299" s="4" t="s">
        <v>43</v>
      </c>
      <c r="C299" s="4" t="s">
        <v>1279</v>
      </c>
      <c r="D299" s="4">
        <v>118217</v>
      </c>
      <c r="E299" s="8">
        <v>54.89713467</v>
      </c>
      <c r="F299" s="26">
        <v>1755.640552860026</v>
      </c>
      <c r="G299" s="8">
        <v>0.24858396499999999</v>
      </c>
    </row>
    <row r="300" spans="1:7" x14ac:dyDescent="0.2">
      <c r="A300" s="4" t="s">
        <v>42</v>
      </c>
      <c r="B300" s="4" t="s">
        <v>43</v>
      </c>
      <c r="C300" s="4" t="s">
        <v>1279</v>
      </c>
      <c r="D300" s="4">
        <v>118365</v>
      </c>
      <c r="E300" s="8">
        <v>53.347522269999999</v>
      </c>
      <c r="F300" s="26">
        <v>1724.9361556246877</v>
      </c>
      <c r="G300" s="8">
        <v>0.25330344500000002</v>
      </c>
    </row>
    <row r="301" spans="1:7" x14ac:dyDescent="0.2">
      <c r="A301" s="4" t="s">
        <v>42</v>
      </c>
      <c r="B301" s="4" t="s">
        <v>43</v>
      </c>
      <c r="C301" s="4" t="s">
        <v>1279</v>
      </c>
      <c r="D301" s="4">
        <v>119383</v>
      </c>
      <c r="E301" s="8">
        <v>51.510960740000002</v>
      </c>
      <c r="F301" s="26">
        <v>1697.5475087101611</v>
      </c>
      <c r="G301" s="8">
        <v>0.24771291200000001</v>
      </c>
    </row>
    <row r="302" spans="1:7" x14ac:dyDescent="0.2">
      <c r="A302" s="4" t="s">
        <v>42</v>
      </c>
      <c r="B302" s="4" t="s">
        <v>43</v>
      </c>
      <c r="C302" s="4" t="s">
        <v>1279</v>
      </c>
      <c r="D302" s="4">
        <v>122494</v>
      </c>
      <c r="E302" s="8">
        <v>54.375013410000001</v>
      </c>
      <c r="F302" s="26">
        <v>1654.1442427840022</v>
      </c>
      <c r="G302" s="8">
        <v>0.23102270799999999</v>
      </c>
    </row>
    <row r="303" spans="1:7" x14ac:dyDescent="0.2">
      <c r="A303" s="4" t="s">
        <v>454</v>
      </c>
      <c r="B303" s="4" t="s">
        <v>455</v>
      </c>
      <c r="C303" s="4" t="s">
        <v>1279</v>
      </c>
      <c r="D303" s="4">
        <v>47393</v>
      </c>
      <c r="E303" s="8">
        <v>197.2759939</v>
      </c>
      <c r="F303" s="26">
        <v>22673.174989404146</v>
      </c>
      <c r="G303" s="8">
        <v>0.26840320499999998</v>
      </c>
    </row>
    <row r="304" spans="1:7" x14ac:dyDescent="0.2">
      <c r="A304" s="4" t="s">
        <v>454</v>
      </c>
      <c r="B304" s="4" t="s">
        <v>456</v>
      </c>
      <c r="C304" s="4" t="s">
        <v>1279</v>
      </c>
      <c r="D304" s="4">
        <v>54020</v>
      </c>
      <c r="E304" s="8">
        <v>255.09845139999999</v>
      </c>
      <c r="F304" s="26">
        <v>38505.503928498452</v>
      </c>
      <c r="G304" s="8">
        <v>0.27455734799999998</v>
      </c>
    </row>
    <row r="305" spans="1:7" x14ac:dyDescent="0.2">
      <c r="A305" s="4" t="s">
        <v>454</v>
      </c>
      <c r="B305" s="4" t="s">
        <v>456</v>
      </c>
      <c r="C305" s="4" t="s">
        <v>1279</v>
      </c>
      <c r="D305" s="4">
        <v>55830</v>
      </c>
      <c r="E305" s="8">
        <v>277.93679400000002</v>
      </c>
      <c r="F305" s="26">
        <v>47691.302780004917</v>
      </c>
      <c r="G305" s="8">
        <v>0.270121047</v>
      </c>
    </row>
    <row r="306" spans="1:7" x14ac:dyDescent="0.2">
      <c r="A306" s="4" t="s">
        <v>454</v>
      </c>
      <c r="B306" s="4" t="s">
        <v>456</v>
      </c>
      <c r="C306" s="4" t="s">
        <v>1279</v>
      </c>
      <c r="D306" s="4">
        <v>55832</v>
      </c>
      <c r="E306" s="8">
        <v>289.23418179999999</v>
      </c>
      <c r="F306" s="26">
        <v>54003.38894308704</v>
      </c>
      <c r="G306" s="8">
        <v>0.27762226600000001</v>
      </c>
    </row>
    <row r="307" spans="1:7" x14ac:dyDescent="0.2">
      <c r="A307" s="4" t="s">
        <v>457</v>
      </c>
      <c r="B307" s="4" t="s">
        <v>458</v>
      </c>
      <c r="C307" s="4" t="s">
        <v>1279</v>
      </c>
      <c r="D307" s="4">
        <v>52918</v>
      </c>
      <c r="E307" s="8">
        <v>957.87021630000004</v>
      </c>
      <c r="F307" s="26">
        <v>520078.05632230564</v>
      </c>
      <c r="G307" s="8">
        <v>0.245805669</v>
      </c>
    </row>
    <row r="308" spans="1:7" x14ac:dyDescent="0.2">
      <c r="A308" s="4" t="s">
        <v>459</v>
      </c>
      <c r="B308" s="4" t="s">
        <v>460</v>
      </c>
      <c r="C308" s="4" t="s">
        <v>1279</v>
      </c>
      <c r="D308" s="4">
        <v>45822</v>
      </c>
      <c r="E308" s="8">
        <v>458.94787389999999</v>
      </c>
      <c r="F308" s="26">
        <v>129465.2035902137</v>
      </c>
      <c r="G308" s="8">
        <v>0.24701150399999999</v>
      </c>
    </row>
    <row r="309" spans="1:7" x14ac:dyDescent="0.2">
      <c r="A309" s="4" t="s">
        <v>459</v>
      </c>
      <c r="B309" s="4" t="s">
        <v>461</v>
      </c>
      <c r="C309" s="4" t="s">
        <v>1279</v>
      </c>
      <c r="D309" s="4">
        <v>80401</v>
      </c>
      <c r="E309" s="8">
        <v>854.23942780000004</v>
      </c>
      <c r="F309" s="26">
        <v>437568.82103571494</v>
      </c>
      <c r="G309" s="8">
        <v>0.23804061100000001</v>
      </c>
    </row>
    <row r="310" spans="1:7" x14ac:dyDescent="0.2">
      <c r="A310" s="4" t="s">
        <v>44</v>
      </c>
      <c r="B310" s="4" t="s">
        <v>328</v>
      </c>
      <c r="C310" s="4" t="s">
        <v>1279</v>
      </c>
      <c r="D310" s="4">
        <v>43083</v>
      </c>
      <c r="E310" s="8">
        <v>97.441448570000006</v>
      </c>
      <c r="F310" s="26">
        <v>8945.8601394866218</v>
      </c>
      <c r="G310" s="8">
        <v>0.25433868300000001</v>
      </c>
    </row>
    <row r="311" spans="1:7" x14ac:dyDescent="0.2">
      <c r="A311" s="4" t="s">
        <v>44</v>
      </c>
      <c r="B311" s="4" t="s">
        <v>328</v>
      </c>
      <c r="C311" s="4" t="s">
        <v>1279</v>
      </c>
      <c r="D311" s="4">
        <v>48068</v>
      </c>
      <c r="E311" s="8">
        <v>72.133241510000005</v>
      </c>
      <c r="F311" s="26">
        <v>5459.3575688989413</v>
      </c>
      <c r="G311" s="8">
        <v>0.28209914800000002</v>
      </c>
    </row>
    <row r="312" spans="1:7" x14ac:dyDescent="0.2">
      <c r="A312" s="4" t="s">
        <v>44</v>
      </c>
      <c r="B312" s="4" t="s">
        <v>328</v>
      </c>
      <c r="C312" s="4" t="s">
        <v>1279</v>
      </c>
      <c r="D312" s="4">
        <v>48069</v>
      </c>
      <c r="E312" s="8">
        <v>70.364088280000004</v>
      </c>
      <c r="F312" s="26">
        <v>4657.7521329038082</v>
      </c>
      <c r="G312" s="8">
        <v>0.27000016999999998</v>
      </c>
    </row>
    <row r="313" spans="1:7" x14ac:dyDescent="0.2">
      <c r="A313" s="4" t="s">
        <v>44</v>
      </c>
      <c r="B313" s="4" t="s">
        <v>328</v>
      </c>
      <c r="C313" s="4" t="s">
        <v>1279</v>
      </c>
      <c r="D313" s="4">
        <v>48071</v>
      </c>
      <c r="E313" s="8">
        <v>74.468246050000005</v>
      </c>
      <c r="F313" s="26">
        <v>5360.5154016112456</v>
      </c>
      <c r="G313" s="8">
        <v>0.27171657100000002</v>
      </c>
    </row>
    <row r="314" spans="1:7" x14ac:dyDescent="0.2">
      <c r="A314" s="4" t="s">
        <v>44</v>
      </c>
      <c r="B314" s="4" t="s">
        <v>45</v>
      </c>
      <c r="C314" s="4" t="s">
        <v>1279</v>
      </c>
      <c r="D314" s="4">
        <v>44433</v>
      </c>
      <c r="E314" s="8">
        <v>85.292423869999993</v>
      </c>
      <c r="F314" s="26">
        <v>7578.5432680429312</v>
      </c>
      <c r="G314" s="8">
        <v>0.26434608599999998</v>
      </c>
    </row>
    <row r="315" spans="1:7" x14ac:dyDescent="0.2">
      <c r="A315" s="4" t="s">
        <v>44</v>
      </c>
      <c r="B315" s="4" t="s">
        <v>45</v>
      </c>
      <c r="C315" s="4" t="s">
        <v>1279</v>
      </c>
      <c r="D315" s="4">
        <v>44434</v>
      </c>
      <c r="E315" s="8">
        <v>92.125468319999996</v>
      </c>
      <c r="F315" s="26">
        <v>8342.2958075872084</v>
      </c>
      <c r="G315" s="8">
        <v>0.27290520899999998</v>
      </c>
    </row>
    <row r="316" spans="1:7" x14ac:dyDescent="0.2">
      <c r="A316" s="4" t="s">
        <v>44</v>
      </c>
      <c r="B316" s="4" t="s">
        <v>45</v>
      </c>
      <c r="C316" s="4" t="s">
        <v>1279</v>
      </c>
      <c r="D316" s="4">
        <v>48027</v>
      </c>
      <c r="E316" s="8">
        <v>80.738221170000003</v>
      </c>
      <c r="F316" s="26">
        <v>6675.4345716657044</v>
      </c>
      <c r="G316" s="8">
        <v>0.259578961</v>
      </c>
    </row>
    <row r="317" spans="1:7" x14ac:dyDescent="0.2">
      <c r="A317" s="4" t="s">
        <v>44</v>
      </c>
      <c r="B317" s="4" t="s">
        <v>45</v>
      </c>
      <c r="C317" s="4" t="s">
        <v>1279</v>
      </c>
      <c r="D317" s="4">
        <v>48033</v>
      </c>
      <c r="E317" s="8">
        <v>78.849665060000007</v>
      </c>
      <c r="F317" s="26">
        <v>6337.3474453566168</v>
      </c>
      <c r="G317" s="8">
        <v>0.277900235</v>
      </c>
    </row>
    <row r="318" spans="1:7" x14ac:dyDescent="0.2">
      <c r="A318" s="4" t="s">
        <v>44</v>
      </c>
      <c r="B318" s="4" t="s">
        <v>45</v>
      </c>
      <c r="C318" s="4" t="s">
        <v>1279</v>
      </c>
      <c r="D318" s="4">
        <v>48074</v>
      </c>
      <c r="E318" s="8">
        <v>77.590265070000001</v>
      </c>
      <c r="F318" s="26">
        <v>6580.4322892724058</v>
      </c>
      <c r="G318" s="8">
        <v>0.27162730000000002</v>
      </c>
    </row>
    <row r="319" spans="1:7" x14ac:dyDescent="0.2">
      <c r="A319" s="4" t="s">
        <v>44</v>
      </c>
      <c r="B319" s="4" t="s">
        <v>45</v>
      </c>
      <c r="C319" s="4" t="s">
        <v>1279</v>
      </c>
      <c r="D319" s="4">
        <v>48078</v>
      </c>
      <c r="E319" s="8">
        <v>73.225331330000003</v>
      </c>
      <c r="F319" s="26">
        <v>5558.2738530952884</v>
      </c>
      <c r="G319" s="8">
        <v>0.27815214500000002</v>
      </c>
    </row>
    <row r="320" spans="1:7" x14ac:dyDescent="0.2">
      <c r="A320" s="4" t="s">
        <v>44</v>
      </c>
      <c r="B320" s="4" t="s">
        <v>45</v>
      </c>
      <c r="C320" s="4" t="s">
        <v>1279</v>
      </c>
      <c r="D320" s="4">
        <v>50499</v>
      </c>
      <c r="E320" s="8">
        <v>74.375085850000005</v>
      </c>
      <c r="F320" s="26">
        <v>5662.605189159146</v>
      </c>
      <c r="G320" s="8">
        <v>0.27214637699999999</v>
      </c>
    </row>
    <row r="321" spans="1:7" x14ac:dyDescent="0.2">
      <c r="A321" s="4" t="s">
        <v>44</v>
      </c>
      <c r="B321" s="4" t="s">
        <v>45</v>
      </c>
      <c r="C321" s="4" t="s">
        <v>1279</v>
      </c>
      <c r="D321" s="4">
        <v>50500</v>
      </c>
      <c r="E321" s="8">
        <v>70.245541779999996</v>
      </c>
      <c r="F321" s="26">
        <v>4891.0482064727048</v>
      </c>
      <c r="G321" s="8">
        <v>0.27137097199999999</v>
      </c>
    </row>
    <row r="322" spans="1:7" x14ac:dyDescent="0.2">
      <c r="A322" s="4" t="s">
        <v>44</v>
      </c>
      <c r="B322" s="4" t="s">
        <v>45</v>
      </c>
      <c r="C322" s="4" t="s">
        <v>1279</v>
      </c>
      <c r="D322" s="4">
        <v>50504</v>
      </c>
      <c r="E322" s="8">
        <v>65.596269500000005</v>
      </c>
      <c r="F322" s="26">
        <v>4213.3861838914181</v>
      </c>
      <c r="G322" s="8">
        <v>0.284343707</v>
      </c>
    </row>
    <row r="323" spans="1:7" x14ac:dyDescent="0.2">
      <c r="A323" s="4" t="s">
        <v>44</v>
      </c>
      <c r="B323" s="4" t="s">
        <v>45</v>
      </c>
      <c r="C323" s="4" t="s">
        <v>1279</v>
      </c>
      <c r="D323" s="4">
        <v>50523</v>
      </c>
      <c r="E323" s="8">
        <v>67.149362699999998</v>
      </c>
      <c r="F323" s="26">
        <v>4434.7440348555292</v>
      </c>
      <c r="G323" s="8">
        <v>0.26765003900000001</v>
      </c>
    </row>
    <row r="324" spans="1:7" x14ac:dyDescent="0.2">
      <c r="A324" s="4" t="s">
        <v>44</v>
      </c>
      <c r="B324" s="4" t="s">
        <v>45</v>
      </c>
      <c r="C324" s="4" t="s">
        <v>1279</v>
      </c>
      <c r="D324" s="4">
        <v>50688</v>
      </c>
      <c r="E324" s="8">
        <v>69.634659900000003</v>
      </c>
      <c r="F324" s="26">
        <v>4711.3866693355712</v>
      </c>
      <c r="G324" s="8">
        <v>0.26762435400000001</v>
      </c>
    </row>
    <row r="325" spans="1:7" x14ac:dyDescent="0.2">
      <c r="A325" s="4" t="s">
        <v>44</v>
      </c>
      <c r="B325" s="4" t="s">
        <v>45</v>
      </c>
      <c r="C325" s="4" t="s">
        <v>1279</v>
      </c>
      <c r="D325" s="4">
        <v>50689</v>
      </c>
      <c r="E325" s="8">
        <v>70.208340640000003</v>
      </c>
      <c r="F325" s="26">
        <v>5342.5203213641798</v>
      </c>
      <c r="G325" s="8">
        <v>0.269618625</v>
      </c>
    </row>
    <row r="326" spans="1:7" x14ac:dyDescent="0.2">
      <c r="A326" s="4" t="s">
        <v>44</v>
      </c>
      <c r="B326" s="4" t="s">
        <v>45</v>
      </c>
      <c r="C326" s="4" t="s">
        <v>1279</v>
      </c>
      <c r="D326" s="4">
        <v>51061</v>
      </c>
      <c r="E326" s="8">
        <v>76.587139590000007</v>
      </c>
      <c r="F326" s="26">
        <v>6141.0132329888211</v>
      </c>
      <c r="G326" s="8">
        <v>0.27109839499999999</v>
      </c>
    </row>
    <row r="327" spans="1:7" x14ac:dyDescent="0.2">
      <c r="A327" s="4" t="s">
        <v>44</v>
      </c>
      <c r="B327" s="4" t="s">
        <v>45</v>
      </c>
      <c r="C327" s="4" t="s">
        <v>1279</v>
      </c>
      <c r="D327" s="4">
        <v>55333</v>
      </c>
      <c r="E327" s="8">
        <v>70.722194979999998</v>
      </c>
      <c r="F327" s="26">
        <v>4859.3788249987711</v>
      </c>
      <c r="G327" s="8">
        <v>0.28756916999999999</v>
      </c>
    </row>
    <row r="328" spans="1:7" x14ac:dyDescent="0.2">
      <c r="A328" s="4" t="s">
        <v>44</v>
      </c>
      <c r="B328" s="4" t="s">
        <v>45</v>
      </c>
      <c r="C328" s="4" t="s">
        <v>1279</v>
      </c>
      <c r="D328" s="4">
        <v>55334</v>
      </c>
      <c r="E328" s="8">
        <v>72.887257809999994</v>
      </c>
      <c r="F328" s="26">
        <v>5466.5573243559411</v>
      </c>
      <c r="G328" s="8">
        <v>0.273852333</v>
      </c>
    </row>
    <row r="329" spans="1:7" x14ac:dyDescent="0.2">
      <c r="A329" s="4" t="s">
        <v>44</v>
      </c>
      <c r="B329" s="4" t="s">
        <v>45</v>
      </c>
      <c r="C329" s="4" t="s">
        <v>1279</v>
      </c>
      <c r="D329" s="4">
        <v>55343</v>
      </c>
      <c r="E329" s="8">
        <v>75.574006800000006</v>
      </c>
      <c r="F329" s="26">
        <v>6633.2344068129078</v>
      </c>
      <c r="G329" s="8">
        <v>0.284425963</v>
      </c>
    </row>
    <row r="330" spans="1:7" x14ac:dyDescent="0.2">
      <c r="A330" s="4" t="s">
        <v>44</v>
      </c>
      <c r="B330" s="4" t="s">
        <v>45</v>
      </c>
      <c r="C330" s="4" t="s">
        <v>1279</v>
      </c>
      <c r="D330" s="4">
        <v>55344</v>
      </c>
      <c r="E330" s="8">
        <v>73.101109980000004</v>
      </c>
      <c r="F330" s="26">
        <v>5896.0992988813923</v>
      </c>
      <c r="G330" s="8">
        <v>0.27552734200000001</v>
      </c>
    </row>
    <row r="331" spans="1:7" x14ac:dyDescent="0.2">
      <c r="A331" s="4" t="s">
        <v>44</v>
      </c>
      <c r="B331" s="4" t="s">
        <v>45</v>
      </c>
      <c r="C331" s="4" t="s">
        <v>1279</v>
      </c>
      <c r="D331" s="4">
        <v>55345</v>
      </c>
      <c r="E331" s="8">
        <v>72.987113500000007</v>
      </c>
      <c r="F331" s="26">
        <v>6129.9035645116428</v>
      </c>
      <c r="G331" s="8">
        <v>0.27538730300000003</v>
      </c>
    </row>
    <row r="332" spans="1:7" x14ac:dyDescent="0.2">
      <c r="A332" s="4" t="s">
        <v>44</v>
      </c>
      <c r="B332" s="4" t="s">
        <v>45</v>
      </c>
      <c r="C332" s="4" t="s">
        <v>1279</v>
      </c>
      <c r="D332" s="4">
        <v>64187</v>
      </c>
      <c r="E332" s="8">
        <v>72.377536930000005</v>
      </c>
      <c r="F332" s="26">
        <v>4853.6434080073159</v>
      </c>
      <c r="G332" s="8">
        <v>0.27800153100000002</v>
      </c>
    </row>
    <row r="333" spans="1:7" x14ac:dyDescent="0.2">
      <c r="A333" s="4" t="s">
        <v>44</v>
      </c>
      <c r="B333" s="4" t="s">
        <v>45</v>
      </c>
      <c r="C333" s="4" t="s">
        <v>1279</v>
      </c>
      <c r="D333" s="4">
        <v>64196</v>
      </c>
      <c r="E333" s="8">
        <v>75.458705019999996</v>
      </c>
      <c r="F333" s="26">
        <v>5582.6205853061647</v>
      </c>
      <c r="G333" s="8">
        <v>0.28781242600000001</v>
      </c>
    </row>
    <row r="334" spans="1:7" x14ac:dyDescent="0.2">
      <c r="A334" s="4" t="s">
        <v>44</v>
      </c>
      <c r="B334" s="4" t="s">
        <v>45</v>
      </c>
      <c r="C334" s="4" t="s">
        <v>1279</v>
      </c>
      <c r="D334" s="4">
        <v>72578</v>
      </c>
      <c r="E334" s="8">
        <v>69.431902820000005</v>
      </c>
      <c r="F334" s="26">
        <v>4423.1831540033318</v>
      </c>
      <c r="G334" s="8">
        <v>0.2586619</v>
      </c>
    </row>
    <row r="335" spans="1:7" x14ac:dyDescent="0.2">
      <c r="A335" s="4" t="s">
        <v>44</v>
      </c>
      <c r="B335" s="4" t="s">
        <v>45</v>
      </c>
      <c r="C335" s="4" t="s">
        <v>1279</v>
      </c>
      <c r="D335" s="4">
        <v>72581</v>
      </c>
      <c r="E335" s="8">
        <v>76.000405830000005</v>
      </c>
      <c r="F335" s="26">
        <v>5432.3209082245712</v>
      </c>
      <c r="G335" s="8">
        <v>0.27653899100000001</v>
      </c>
    </row>
    <row r="336" spans="1:7" x14ac:dyDescent="0.2">
      <c r="A336" s="4" t="s">
        <v>44</v>
      </c>
      <c r="B336" s="4" t="s">
        <v>45</v>
      </c>
      <c r="C336" s="4" t="s">
        <v>1279</v>
      </c>
      <c r="D336" s="4">
        <v>72582</v>
      </c>
      <c r="E336" s="8">
        <v>80.063814539999996</v>
      </c>
      <c r="F336" s="26">
        <v>5818.0160996690483</v>
      </c>
      <c r="G336" s="8">
        <v>0.27306639100000002</v>
      </c>
    </row>
    <row r="337" spans="1:7" x14ac:dyDescent="0.2">
      <c r="A337" s="4" t="s">
        <v>73</v>
      </c>
      <c r="B337" s="4" t="s">
        <v>74</v>
      </c>
      <c r="C337" s="4" t="s">
        <v>1280</v>
      </c>
      <c r="D337" s="4">
        <v>11520</v>
      </c>
      <c r="E337" s="8">
        <v>528.09815470000001</v>
      </c>
      <c r="F337" s="26">
        <v>255315.87087105779</v>
      </c>
      <c r="G337" s="8">
        <v>0.24497767300000001</v>
      </c>
    </row>
    <row r="338" spans="1:7" x14ac:dyDescent="0.2">
      <c r="A338" s="4" t="s">
        <v>73</v>
      </c>
      <c r="B338" s="4" t="s">
        <v>74</v>
      </c>
      <c r="C338" s="4" t="s">
        <v>1279</v>
      </c>
      <c r="D338" s="4">
        <v>72520</v>
      </c>
      <c r="E338" s="8">
        <v>584.45909380000001</v>
      </c>
      <c r="F338" s="26">
        <v>305711.4759976709</v>
      </c>
      <c r="G338" s="8">
        <v>0.24871011500000001</v>
      </c>
    </row>
    <row r="339" spans="1:7" x14ac:dyDescent="0.2">
      <c r="A339" s="4" t="s">
        <v>73</v>
      </c>
      <c r="B339" s="4" t="s">
        <v>74</v>
      </c>
      <c r="C339" s="4" t="s">
        <v>1279</v>
      </c>
      <c r="D339" s="4">
        <v>80656</v>
      </c>
      <c r="E339" s="8">
        <v>641.78119289999995</v>
      </c>
      <c r="F339" s="26">
        <v>410337.56396079093</v>
      </c>
      <c r="G339" s="8">
        <v>0.25548160399999997</v>
      </c>
    </row>
    <row r="340" spans="1:7" x14ac:dyDescent="0.2">
      <c r="A340" s="4" t="s">
        <v>73</v>
      </c>
      <c r="B340" s="4" t="s">
        <v>74</v>
      </c>
      <c r="C340" s="4" t="s">
        <v>1279</v>
      </c>
      <c r="D340" s="4">
        <v>88769</v>
      </c>
      <c r="E340" s="8">
        <v>573.16336349999995</v>
      </c>
      <c r="F340" s="26">
        <v>282635.92442223954</v>
      </c>
      <c r="G340" s="8">
        <v>0.238291644</v>
      </c>
    </row>
    <row r="341" spans="1:7" x14ac:dyDescent="0.2">
      <c r="A341" s="4" t="s">
        <v>73</v>
      </c>
      <c r="B341" s="4" t="s">
        <v>255</v>
      </c>
      <c r="C341" s="4" t="s">
        <v>1279</v>
      </c>
      <c r="D341" s="4">
        <v>88623</v>
      </c>
      <c r="E341" s="8">
        <v>1492.1984849999999</v>
      </c>
      <c r="F341" s="26">
        <v>1822559.6290507822</v>
      </c>
      <c r="G341" s="8">
        <v>0.242323707</v>
      </c>
    </row>
    <row r="342" spans="1:7" x14ac:dyDescent="0.2">
      <c r="A342" s="4" t="s">
        <v>73</v>
      </c>
      <c r="B342" s="4" t="s">
        <v>255</v>
      </c>
      <c r="C342" s="4" t="s">
        <v>1279</v>
      </c>
      <c r="D342" s="4">
        <v>88624</v>
      </c>
      <c r="E342" s="8">
        <v>1406.447827</v>
      </c>
      <c r="F342" s="26">
        <v>1600505.5398970714</v>
      </c>
      <c r="G342" s="8">
        <v>0.24616948399999999</v>
      </c>
    </row>
    <row r="343" spans="1:7" x14ac:dyDescent="0.2">
      <c r="A343" s="4" t="s">
        <v>73</v>
      </c>
      <c r="B343" s="4" t="s">
        <v>78</v>
      </c>
      <c r="C343" s="4" t="s">
        <v>1279</v>
      </c>
      <c r="D343" s="4">
        <v>65833</v>
      </c>
      <c r="E343" s="8">
        <v>773.45455360000005</v>
      </c>
      <c r="F343" s="26">
        <v>483411.76300494949</v>
      </c>
      <c r="G343" s="8">
        <v>0.24479889499999999</v>
      </c>
    </row>
    <row r="344" spans="1:7" x14ac:dyDescent="0.2">
      <c r="A344" s="4" t="s">
        <v>790</v>
      </c>
      <c r="B344" s="4" t="s">
        <v>791</v>
      </c>
      <c r="C344" s="4" t="s">
        <v>1279</v>
      </c>
      <c r="D344" s="4">
        <v>69042</v>
      </c>
      <c r="E344" s="8">
        <v>82.726309619999995</v>
      </c>
      <c r="F344" s="26">
        <v>4600.444510588406</v>
      </c>
      <c r="G344" s="8">
        <v>0.26038892699999999</v>
      </c>
    </row>
    <row r="345" spans="1:7" x14ac:dyDescent="0.2">
      <c r="A345" s="4" t="s">
        <v>802</v>
      </c>
      <c r="B345" s="4" t="s">
        <v>803</v>
      </c>
      <c r="C345" s="4" t="s">
        <v>1279</v>
      </c>
      <c r="D345" s="4">
        <v>76751</v>
      </c>
      <c r="E345" s="8">
        <v>1441.3803889999999</v>
      </c>
      <c r="F345" s="26">
        <v>1488521.9300395313</v>
      </c>
      <c r="G345" s="8">
        <v>0.243367322</v>
      </c>
    </row>
    <row r="346" spans="1:7" x14ac:dyDescent="0.2">
      <c r="A346" s="4" t="s">
        <v>802</v>
      </c>
      <c r="B346" s="4" t="s">
        <v>245</v>
      </c>
      <c r="C346" s="4" t="s">
        <v>1279</v>
      </c>
      <c r="D346" s="4">
        <v>72511</v>
      </c>
      <c r="E346" s="8">
        <v>1153.685626</v>
      </c>
      <c r="F346" s="26">
        <v>934494.43097112479</v>
      </c>
      <c r="G346" s="8">
        <v>0.27397976299999999</v>
      </c>
    </row>
    <row r="347" spans="1:7" x14ac:dyDescent="0.2">
      <c r="A347" s="4" t="s">
        <v>802</v>
      </c>
      <c r="B347" s="4" t="s">
        <v>245</v>
      </c>
      <c r="C347" s="4" t="s">
        <v>1279</v>
      </c>
      <c r="D347" s="4">
        <v>84416</v>
      </c>
      <c r="E347" s="8">
        <v>1187.4029720000001</v>
      </c>
      <c r="F347" s="26">
        <v>919472.82629332691</v>
      </c>
      <c r="G347" s="8">
        <v>0.26493922399999997</v>
      </c>
    </row>
    <row r="348" spans="1:7" x14ac:dyDescent="0.2">
      <c r="A348" s="4" t="s">
        <v>462</v>
      </c>
      <c r="B348" s="4" t="s">
        <v>463</v>
      </c>
      <c r="C348" s="4" t="s">
        <v>1279</v>
      </c>
      <c r="D348" s="4">
        <v>55080</v>
      </c>
      <c r="E348" s="8">
        <v>456.46322420000001</v>
      </c>
      <c r="F348" s="26">
        <v>145488.09692707303</v>
      </c>
      <c r="G348" s="8">
        <v>0.25997179500000001</v>
      </c>
    </row>
    <row r="349" spans="1:7" x14ac:dyDescent="0.2">
      <c r="A349" s="4" t="s">
        <v>462</v>
      </c>
      <c r="B349" s="4" t="s">
        <v>463</v>
      </c>
      <c r="C349" s="4" t="s">
        <v>1279</v>
      </c>
      <c r="D349" s="4">
        <v>55081</v>
      </c>
      <c r="E349" s="8">
        <v>400.64980689999999</v>
      </c>
      <c r="F349" s="26">
        <v>110207.77938495143</v>
      </c>
      <c r="G349" s="8">
        <v>0.253892006</v>
      </c>
    </row>
    <row r="350" spans="1:7" x14ac:dyDescent="0.2">
      <c r="A350" s="4" t="s">
        <v>462</v>
      </c>
      <c r="B350" s="4" t="s">
        <v>463</v>
      </c>
      <c r="C350" s="4" t="s">
        <v>1279</v>
      </c>
      <c r="D350" s="4">
        <v>55093</v>
      </c>
      <c r="E350" s="8">
        <v>466.22828950000002</v>
      </c>
      <c r="F350" s="26">
        <v>150710.30165436948</v>
      </c>
      <c r="G350" s="8">
        <v>0.256416961</v>
      </c>
    </row>
    <row r="351" spans="1:7" x14ac:dyDescent="0.2">
      <c r="A351" s="4" t="s">
        <v>462</v>
      </c>
      <c r="B351" s="4" t="s">
        <v>463</v>
      </c>
      <c r="C351" s="4" t="s">
        <v>1279</v>
      </c>
      <c r="D351" s="4">
        <v>55094</v>
      </c>
      <c r="E351" s="8">
        <v>445.97322009999999</v>
      </c>
      <c r="F351" s="26">
        <v>134518.87271431042</v>
      </c>
      <c r="G351" s="8">
        <v>0.25373275000000001</v>
      </c>
    </row>
    <row r="352" spans="1:7" x14ac:dyDescent="0.2">
      <c r="A352" s="4" t="s">
        <v>79</v>
      </c>
      <c r="B352" s="4" t="s">
        <v>464</v>
      </c>
      <c r="C352" s="4" t="s">
        <v>1279</v>
      </c>
      <c r="D352" s="4">
        <v>51453</v>
      </c>
      <c r="E352" s="8">
        <v>133.60947920000001</v>
      </c>
      <c r="F352" s="26">
        <v>14349.458814648298</v>
      </c>
      <c r="G352" s="8">
        <v>0.235985364</v>
      </c>
    </row>
    <row r="353" spans="1:7" x14ac:dyDescent="0.2">
      <c r="A353" s="4" t="s">
        <v>79</v>
      </c>
      <c r="B353" s="4" t="s">
        <v>464</v>
      </c>
      <c r="C353" s="4" t="s">
        <v>1279</v>
      </c>
      <c r="D353" s="4">
        <v>51459</v>
      </c>
      <c r="E353" s="8">
        <v>142.4993432</v>
      </c>
      <c r="F353" s="26">
        <v>14917.565151324017</v>
      </c>
      <c r="G353" s="8">
        <v>0.23557965</v>
      </c>
    </row>
    <row r="354" spans="1:7" x14ac:dyDescent="0.2">
      <c r="A354" s="4" t="s">
        <v>79</v>
      </c>
      <c r="B354" s="4" t="s">
        <v>464</v>
      </c>
      <c r="C354" s="4" t="s">
        <v>1279</v>
      </c>
      <c r="D354" s="4">
        <v>51463</v>
      </c>
      <c r="E354" s="8">
        <v>117.6645931</v>
      </c>
      <c r="F354" s="26">
        <v>10398.18387370325</v>
      </c>
      <c r="G354" s="8">
        <v>0.23377848500000001</v>
      </c>
    </row>
    <row r="355" spans="1:7" x14ac:dyDescent="0.2">
      <c r="A355" s="4" t="s">
        <v>79</v>
      </c>
      <c r="B355" s="4" t="s">
        <v>1234</v>
      </c>
      <c r="C355" s="4" t="s">
        <v>1279</v>
      </c>
      <c r="D355" s="4">
        <v>56566</v>
      </c>
      <c r="E355" s="8">
        <v>207.97585710000001</v>
      </c>
      <c r="F355" s="26">
        <v>38508.76129419943</v>
      </c>
      <c r="G355" s="8">
        <v>0.25822441099999999</v>
      </c>
    </row>
    <row r="356" spans="1:7" x14ac:dyDescent="0.2">
      <c r="A356" s="4" t="s">
        <v>79</v>
      </c>
      <c r="B356" s="4" t="s">
        <v>1234</v>
      </c>
      <c r="C356" s="4" t="s">
        <v>1279</v>
      </c>
      <c r="D356" s="4">
        <v>64138</v>
      </c>
      <c r="E356" s="8">
        <v>270.60723300000001</v>
      </c>
      <c r="F356" s="26">
        <v>56501.808463493238</v>
      </c>
      <c r="G356" s="8">
        <v>0.25441268</v>
      </c>
    </row>
    <row r="357" spans="1:7" x14ac:dyDescent="0.2">
      <c r="A357" s="4" t="s">
        <v>79</v>
      </c>
      <c r="B357" s="4" t="s">
        <v>1234</v>
      </c>
      <c r="C357" s="4" t="s">
        <v>1279</v>
      </c>
      <c r="D357" s="4">
        <v>76041</v>
      </c>
      <c r="E357" s="8">
        <v>209.0686192</v>
      </c>
      <c r="F357" s="26">
        <v>36148.131083843371</v>
      </c>
      <c r="G357" s="8">
        <v>0.24733627999999999</v>
      </c>
    </row>
    <row r="358" spans="1:7" x14ac:dyDescent="0.2">
      <c r="A358" s="4" t="s">
        <v>79</v>
      </c>
      <c r="B358" s="4" t="s">
        <v>80</v>
      </c>
      <c r="C358" s="4" t="s">
        <v>1280</v>
      </c>
      <c r="D358" s="4">
        <v>22601</v>
      </c>
      <c r="E358" s="8">
        <v>208.51887400000001</v>
      </c>
      <c r="F358" s="26">
        <v>33884.104103838297</v>
      </c>
      <c r="G358" s="8">
        <v>0.25177327599999999</v>
      </c>
    </row>
    <row r="359" spans="1:7" x14ac:dyDescent="0.2">
      <c r="A359" s="4" t="s">
        <v>79</v>
      </c>
      <c r="B359" s="4" t="s">
        <v>80</v>
      </c>
      <c r="C359" s="4" t="s">
        <v>1279</v>
      </c>
      <c r="D359" s="4">
        <v>51933</v>
      </c>
      <c r="E359" s="8">
        <v>246.23657560000001</v>
      </c>
      <c r="F359" s="26">
        <v>49370.433988141616</v>
      </c>
      <c r="G359" s="8">
        <v>0.252576097</v>
      </c>
    </row>
    <row r="360" spans="1:7" x14ac:dyDescent="0.2">
      <c r="A360" s="4" t="s">
        <v>79</v>
      </c>
      <c r="B360" s="4" t="s">
        <v>80</v>
      </c>
      <c r="C360" s="4" t="s">
        <v>1279</v>
      </c>
      <c r="D360" s="4">
        <v>51939</v>
      </c>
      <c r="E360" s="8">
        <v>274.03889820000001</v>
      </c>
      <c r="F360" s="26">
        <v>57690.648138238845</v>
      </c>
      <c r="G360" s="8">
        <v>0.25757903900000001</v>
      </c>
    </row>
    <row r="361" spans="1:7" x14ac:dyDescent="0.2">
      <c r="A361" s="4" t="s">
        <v>79</v>
      </c>
      <c r="B361" s="4" t="s">
        <v>80</v>
      </c>
      <c r="C361" s="4" t="s">
        <v>1279</v>
      </c>
      <c r="D361" s="4">
        <v>51945</v>
      </c>
      <c r="E361" s="8">
        <v>252.98044189999999</v>
      </c>
      <c r="F361" s="26">
        <v>52804.870605398406</v>
      </c>
      <c r="G361" s="8">
        <v>0.25019162299999997</v>
      </c>
    </row>
    <row r="362" spans="1:7" x14ac:dyDescent="0.2">
      <c r="A362" s="4" t="s">
        <v>79</v>
      </c>
      <c r="B362" s="4" t="s">
        <v>80</v>
      </c>
      <c r="C362" s="4" t="s">
        <v>1279</v>
      </c>
      <c r="D362" s="4">
        <v>51946</v>
      </c>
      <c r="E362" s="8">
        <v>253.77564839999999</v>
      </c>
      <c r="F362" s="26">
        <v>52338.721110989718</v>
      </c>
      <c r="G362" s="8">
        <v>0.256300796</v>
      </c>
    </row>
    <row r="363" spans="1:7" x14ac:dyDescent="0.2">
      <c r="A363" s="4" t="s">
        <v>79</v>
      </c>
      <c r="B363" s="4" t="s">
        <v>80</v>
      </c>
      <c r="C363" s="4" t="s">
        <v>1279</v>
      </c>
      <c r="D363" s="4">
        <v>58527</v>
      </c>
      <c r="E363" s="8">
        <v>228.66432380000001</v>
      </c>
      <c r="F363" s="26">
        <v>40689.802197005578</v>
      </c>
      <c r="G363" s="8">
        <v>0.24746464500000001</v>
      </c>
    </row>
    <row r="364" spans="1:7" x14ac:dyDescent="0.2">
      <c r="A364" s="4" t="s">
        <v>79</v>
      </c>
      <c r="B364" s="4" t="s">
        <v>80</v>
      </c>
      <c r="C364" s="4" t="s">
        <v>1279</v>
      </c>
      <c r="D364" s="4">
        <v>58528</v>
      </c>
      <c r="E364" s="8">
        <v>244.0746967</v>
      </c>
      <c r="F364" s="26">
        <v>47103.948432255784</v>
      </c>
      <c r="G364" s="8">
        <v>0.25638345699999998</v>
      </c>
    </row>
    <row r="365" spans="1:7" x14ac:dyDescent="0.2">
      <c r="A365" s="4" t="s">
        <v>79</v>
      </c>
      <c r="B365" s="4" t="s">
        <v>80</v>
      </c>
      <c r="C365" s="4" t="s">
        <v>1279</v>
      </c>
      <c r="D365" s="4">
        <v>60530</v>
      </c>
      <c r="E365" s="8">
        <v>276.19051780000001</v>
      </c>
      <c r="F365" s="26">
        <v>54475.335511570294</v>
      </c>
      <c r="G365" s="8">
        <v>0.24691101300000001</v>
      </c>
    </row>
    <row r="366" spans="1:7" x14ac:dyDescent="0.2">
      <c r="A366" s="4" t="s">
        <v>79</v>
      </c>
      <c r="B366" s="4" t="s">
        <v>80</v>
      </c>
      <c r="C366" s="4" t="s">
        <v>1279</v>
      </c>
      <c r="D366" s="4">
        <v>63730</v>
      </c>
      <c r="E366" s="8">
        <v>277.69383579999999</v>
      </c>
      <c r="F366" s="26">
        <v>59150.587533599959</v>
      </c>
      <c r="G366" s="8">
        <v>0.252981701</v>
      </c>
    </row>
    <row r="367" spans="1:7" x14ac:dyDescent="0.2">
      <c r="A367" s="4" t="s">
        <v>79</v>
      </c>
      <c r="B367" s="4" t="s">
        <v>80</v>
      </c>
      <c r="C367" s="4" t="s">
        <v>1279</v>
      </c>
      <c r="D367" s="4">
        <v>63733</v>
      </c>
      <c r="E367" s="8">
        <v>250.8654938</v>
      </c>
      <c r="F367" s="26">
        <v>47630.057716085321</v>
      </c>
      <c r="G367" s="8">
        <v>0.25168692300000001</v>
      </c>
    </row>
    <row r="368" spans="1:7" x14ac:dyDescent="0.2">
      <c r="A368" s="4" t="s">
        <v>79</v>
      </c>
      <c r="B368" s="4" t="s">
        <v>80</v>
      </c>
      <c r="C368" s="4" t="s">
        <v>1279</v>
      </c>
      <c r="D368" s="4">
        <v>81624</v>
      </c>
      <c r="E368" s="8">
        <v>222.82720689999999</v>
      </c>
      <c r="F368" s="26">
        <v>37254.85584858754</v>
      </c>
      <c r="G368" s="8">
        <v>0.24642757200000001</v>
      </c>
    </row>
    <row r="369" spans="1:7" x14ac:dyDescent="0.2">
      <c r="A369" s="4" t="s">
        <v>465</v>
      </c>
      <c r="B369" s="4" t="s">
        <v>466</v>
      </c>
      <c r="C369" s="4" t="s">
        <v>1279</v>
      </c>
      <c r="D369" s="4">
        <v>69077</v>
      </c>
      <c r="E369" s="8">
        <v>436.85618940000001</v>
      </c>
      <c r="F369" s="26">
        <v>153194.03191055186</v>
      </c>
      <c r="G369" s="8">
        <v>0.24143633</v>
      </c>
    </row>
    <row r="370" spans="1:7" x14ac:dyDescent="0.2">
      <c r="A370" s="4" t="s">
        <v>465</v>
      </c>
      <c r="B370" s="4" t="s">
        <v>156</v>
      </c>
      <c r="C370" s="4" t="s">
        <v>1279</v>
      </c>
      <c r="D370" s="4">
        <v>52911</v>
      </c>
      <c r="E370" s="8">
        <v>340.4541777</v>
      </c>
      <c r="F370" s="26">
        <v>89192.06934286395</v>
      </c>
      <c r="G370" s="8">
        <v>0.24071727500000001</v>
      </c>
    </row>
    <row r="371" spans="1:7" x14ac:dyDescent="0.2">
      <c r="A371" s="4" t="s">
        <v>465</v>
      </c>
      <c r="B371" s="4" t="s">
        <v>156</v>
      </c>
      <c r="C371" s="4" t="s">
        <v>1279</v>
      </c>
      <c r="D371" s="4">
        <v>53059</v>
      </c>
      <c r="E371" s="8">
        <v>364.76456050000002</v>
      </c>
      <c r="F371" s="26">
        <v>95645.529783223203</v>
      </c>
      <c r="G371" s="8">
        <v>0.244225582</v>
      </c>
    </row>
    <row r="372" spans="1:7" x14ac:dyDescent="0.2">
      <c r="A372" s="4" t="s">
        <v>465</v>
      </c>
      <c r="B372" s="4" t="s">
        <v>467</v>
      </c>
      <c r="C372" s="4" t="s">
        <v>1279</v>
      </c>
      <c r="D372" s="4">
        <v>56911</v>
      </c>
      <c r="E372" s="8">
        <v>296.81135469999998</v>
      </c>
      <c r="F372" s="26">
        <v>81025.612947119196</v>
      </c>
      <c r="G372" s="8">
        <v>0.25334003399999999</v>
      </c>
    </row>
    <row r="373" spans="1:7" x14ac:dyDescent="0.2">
      <c r="A373" s="4" t="s">
        <v>208</v>
      </c>
      <c r="B373" s="4" t="s">
        <v>468</v>
      </c>
      <c r="C373" s="4" t="s">
        <v>1279</v>
      </c>
      <c r="D373" s="4">
        <v>76114</v>
      </c>
      <c r="E373" s="8">
        <v>1249.970466</v>
      </c>
      <c r="F373" s="26">
        <v>1287984.9106914476</v>
      </c>
      <c r="G373" s="8">
        <v>0.249474479</v>
      </c>
    </row>
    <row r="374" spans="1:7" x14ac:dyDescent="0.2">
      <c r="A374" s="4" t="s">
        <v>208</v>
      </c>
      <c r="B374" s="4" t="s">
        <v>469</v>
      </c>
      <c r="C374" s="4" t="s">
        <v>1279</v>
      </c>
      <c r="D374" s="4">
        <v>57797</v>
      </c>
      <c r="E374" s="8">
        <v>1003.71977</v>
      </c>
      <c r="F374" s="26">
        <v>716601.85285119305</v>
      </c>
      <c r="G374" s="8">
        <v>0.26162419799999997</v>
      </c>
    </row>
    <row r="375" spans="1:7" x14ac:dyDescent="0.2">
      <c r="A375" s="4" t="s">
        <v>208</v>
      </c>
      <c r="B375" s="4" t="s">
        <v>469</v>
      </c>
      <c r="C375" s="4" t="s">
        <v>1279</v>
      </c>
      <c r="D375" s="4">
        <v>80553</v>
      </c>
      <c r="E375" s="8">
        <v>1034.478584</v>
      </c>
      <c r="F375" s="26">
        <v>743025.86706299952</v>
      </c>
      <c r="G375" s="8">
        <v>0.24662983099999999</v>
      </c>
    </row>
    <row r="376" spans="1:7" x14ac:dyDescent="0.2">
      <c r="A376" s="4" t="s">
        <v>208</v>
      </c>
      <c r="B376" s="4" t="s">
        <v>357</v>
      </c>
      <c r="C376" s="4" t="s">
        <v>1279</v>
      </c>
      <c r="D376" s="4">
        <v>66911</v>
      </c>
      <c r="E376" s="8">
        <v>1119.7884340000001</v>
      </c>
      <c r="F376" s="26">
        <v>911655.12945951778</v>
      </c>
      <c r="G376" s="8">
        <v>0.25587307599999998</v>
      </c>
    </row>
    <row r="377" spans="1:7" x14ac:dyDescent="0.2">
      <c r="A377" s="4" t="s">
        <v>208</v>
      </c>
      <c r="B377" s="4" t="s">
        <v>357</v>
      </c>
      <c r="C377" s="4" t="s">
        <v>1279</v>
      </c>
      <c r="D377" s="4">
        <v>66933</v>
      </c>
      <c r="E377" s="8">
        <v>1326.3798139999999</v>
      </c>
      <c r="F377" s="26">
        <v>1255955.5139729562</v>
      </c>
      <c r="G377" s="8">
        <v>0.26268127000000002</v>
      </c>
    </row>
    <row r="378" spans="1:7" x14ac:dyDescent="0.2">
      <c r="A378" s="4" t="s">
        <v>208</v>
      </c>
      <c r="B378" s="4" t="s">
        <v>314</v>
      </c>
      <c r="C378" s="4" t="s">
        <v>1279</v>
      </c>
      <c r="D378" s="4">
        <v>58184</v>
      </c>
      <c r="E378" s="8">
        <v>1112.451503</v>
      </c>
      <c r="F378" s="26">
        <v>870102.92521601438</v>
      </c>
      <c r="G378" s="8">
        <v>0.26187857599999997</v>
      </c>
    </row>
    <row r="379" spans="1:7" x14ac:dyDescent="0.2">
      <c r="A379" s="4" t="s">
        <v>208</v>
      </c>
      <c r="B379" s="4" t="s">
        <v>314</v>
      </c>
      <c r="C379" s="4" t="s">
        <v>1279</v>
      </c>
      <c r="D379" s="4">
        <v>59298</v>
      </c>
      <c r="E379" s="8">
        <v>1113.474751</v>
      </c>
      <c r="F379" s="26">
        <v>899757.48343510018</v>
      </c>
      <c r="G379" s="8">
        <v>0.245598819</v>
      </c>
    </row>
    <row r="380" spans="1:7" x14ac:dyDescent="0.2">
      <c r="A380" s="4" t="s">
        <v>208</v>
      </c>
      <c r="B380" s="4" t="s">
        <v>470</v>
      </c>
      <c r="C380" s="4" t="s">
        <v>1279</v>
      </c>
      <c r="D380" s="4">
        <v>48011</v>
      </c>
      <c r="E380" s="8">
        <v>762.42706980000003</v>
      </c>
      <c r="F380" s="26">
        <v>366775.65534167166</v>
      </c>
      <c r="G380" s="8">
        <v>0.24524911699999999</v>
      </c>
    </row>
    <row r="381" spans="1:7" x14ac:dyDescent="0.2">
      <c r="A381" s="4" t="s">
        <v>208</v>
      </c>
      <c r="B381" s="4" t="s">
        <v>470</v>
      </c>
      <c r="C381" s="4" t="s">
        <v>1279</v>
      </c>
      <c r="D381" s="4">
        <v>60485</v>
      </c>
      <c r="E381" s="8">
        <v>667.84726739999996</v>
      </c>
      <c r="F381" s="26">
        <v>283371.94606270222</v>
      </c>
      <c r="G381" s="8">
        <v>0.25132791799999998</v>
      </c>
    </row>
    <row r="382" spans="1:7" x14ac:dyDescent="0.2">
      <c r="A382" s="4" t="s">
        <v>208</v>
      </c>
      <c r="B382" s="4" t="s">
        <v>470</v>
      </c>
      <c r="C382" s="4" t="s">
        <v>1279</v>
      </c>
      <c r="D382" s="4">
        <v>73826</v>
      </c>
      <c r="E382" s="8">
        <v>763.64202379999995</v>
      </c>
      <c r="F382" s="26">
        <v>380205.36775856075</v>
      </c>
      <c r="G382" s="8">
        <v>0.252295779</v>
      </c>
    </row>
    <row r="383" spans="1:7" x14ac:dyDescent="0.2">
      <c r="A383" s="4" t="s">
        <v>208</v>
      </c>
      <c r="B383" s="4" t="s">
        <v>470</v>
      </c>
      <c r="C383" s="4" t="s">
        <v>1279</v>
      </c>
      <c r="D383" s="4">
        <v>76102</v>
      </c>
      <c r="E383" s="8">
        <v>921.47323540000002</v>
      </c>
      <c r="F383" s="26">
        <v>603552.31160764012</v>
      </c>
      <c r="G383" s="8">
        <v>0.25701342599999999</v>
      </c>
    </row>
    <row r="384" spans="1:7" x14ac:dyDescent="0.2">
      <c r="A384" s="4" t="s">
        <v>208</v>
      </c>
      <c r="B384" s="4" t="s">
        <v>470</v>
      </c>
      <c r="C384" s="4" t="s">
        <v>1279</v>
      </c>
      <c r="D384" s="4">
        <v>79527</v>
      </c>
      <c r="E384" s="8">
        <v>820.55692260000001</v>
      </c>
      <c r="F384" s="26">
        <v>455427.54330878402</v>
      </c>
      <c r="G384" s="8">
        <v>0.25611441000000001</v>
      </c>
    </row>
    <row r="385" spans="1:7" x14ac:dyDescent="0.2">
      <c r="A385" s="4" t="s">
        <v>208</v>
      </c>
      <c r="B385" s="4" t="s">
        <v>471</v>
      </c>
      <c r="C385" s="4" t="s">
        <v>1279</v>
      </c>
      <c r="D385" s="4">
        <v>54422</v>
      </c>
      <c r="E385" s="8">
        <v>636.63013049999995</v>
      </c>
      <c r="F385" s="26">
        <v>250052.32128692648</v>
      </c>
      <c r="G385" s="8">
        <v>0.26542258899999999</v>
      </c>
    </row>
    <row r="386" spans="1:7" x14ac:dyDescent="0.2">
      <c r="A386" s="4" t="s">
        <v>208</v>
      </c>
      <c r="B386" s="4" t="s">
        <v>472</v>
      </c>
      <c r="C386" s="4" t="s">
        <v>1279</v>
      </c>
      <c r="D386" s="4">
        <v>80765</v>
      </c>
      <c r="E386" s="8">
        <v>598.92555589999995</v>
      </c>
      <c r="F386" s="26">
        <v>221146.16852775883</v>
      </c>
      <c r="G386" s="8">
        <v>0.243822964</v>
      </c>
    </row>
    <row r="387" spans="1:7" x14ac:dyDescent="0.2">
      <c r="A387" s="4" t="s">
        <v>208</v>
      </c>
      <c r="B387" s="4" t="s">
        <v>209</v>
      </c>
      <c r="C387" s="4" t="s">
        <v>1279</v>
      </c>
      <c r="D387" s="4">
        <v>79529</v>
      </c>
      <c r="E387" s="8">
        <v>457.80184559999998</v>
      </c>
      <c r="F387" s="26">
        <v>144383.23726845457</v>
      </c>
      <c r="G387" s="8">
        <v>0.25017370900000002</v>
      </c>
    </row>
    <row r="388" spans="1:7" x14ac:dyDescent="0.2">
      <c r="A388" s="4" t="s">
        <v>208</v>
      </c>
      <c r="B388" s="4" t="s">
        <v>1235</v>
      </c>
      <c r="C388" s="4" t="s">
        <v>1280</v>
      </c>
      <c r="D388" s="4">
        <v>25404</v>
      </c>
      <c r="E388" s="8">
        <v>1252.179093</v>
      </c>
      <c r="F388" s="26">
        <v>1078545.0963448149</v>
      </c>
      <c r="G388" s="8">
        <v>0.239407646</v>
      </c>
    </row>
    <row r="389" spans="1:7" x14ac:dyDescent="0.2">
      <c r="A389" s="4" t="s">
        <v>208</v>
      </c>
      <c r="B389" s="4" t="s">
        <v>210</v>
      </c>
      <c r="C389" s="4" t="s">
        <v>1279</v>
      </c>
      <c r="D389" s="4">
        <v>65841</v>
      </c>
      <c r="E389" s="8">
        <v>662.89680639999995</v>
      </c>
      <c r="F389" s="26">
        <v>276451.84961959999</v>
      </c>
      <c r="G389" s="8">
        <v>0.25303610599999998</v>
      </c>
    </row>
    <row r="390" spans="1:7" x14ac:dyDescent="0.2">
      <c r="A390" s="4" t="s">
        <v>208</v>
      </c>
      <c r="B390" s="4" t="s">
        <v>210</v>
      </c>
      <c r="C390" s="4" t="s">
        <v>1279</v>
      </c>
      <c r="D390" s="4">
        <v>91399</v>
      </c>
      <c r="E390" s="8">
        <v>634.93646420000005</v>
      </c>
      <c r="F390" s="26">
        <v>252036.7712344678</v>
      </c>
      <c r="G390" s="8">
        <v>0.25408778399999998</v>
      </c>
    </row>
    <row r="391" spans="1:7" x14ac:dyDescent="0.2">
      <c r="A391" s="4" t="s">
        <v>208</v>
      </c>
      <c r="B391" s="4" t="s">
        <v>211</v>
      </c>
      <c r="C391" s="4" t="s">
        <v>1279</v>
      </c>
      <c r="D391" s="4">
        <v>65204</v>
      </c>
      <c r="E391" s="8">
        <v>1046.9253249999999</v>
      </c>
      <c r="F391" s="26">
        <v>824375.67800843436</v>
      </c>
      <c r="G391" s="8">
        <v>0.238335678</v>
      </c>
    </row>
    <row r="392" spans="1:7" x14ac:dyDescent="0.2">
      <c r="A392" s="4" t="s">
        <v>208</v>
      </c>
      <c r="B392" s="4" t="s">
        <v>211</v>
      </c>
      <c r="C392" s="4" t="s">
        <v>1279</v>
      </c>
      <c r="D392" s="4">
        <v>76798</v>
      </c>
      <c r="E392" s="8">
        <v>1055.4820850000001</v>
      </c>
      <c r="F392" s="26">
        <v>902877.60480069567</v>
      </c>
      <c r="G392" s="8">
        <v>0.248510271</v>
      </c>
    </row>
    <row r="393" spans="1:7" x14ac:dyDescent="0.2">
      <c r="A393" s="4" t="s">
        <v>208</v>
      </c>
      <c r="B393" s="4" t="s">
        <v>211</v>
      </c>
      <c r="C393" s="4" t="s">
        <v>1279</v>
      </c>
      <c r="D393" s="4">
        <v>79072</v>
      </c>
      <c r="E393" s="8">
        <v>947.31771370000001</v>
      </c>
      <c r="F393" s="26">
        <v>637140.94761248236</v>
      </c>
      <c r="G393" s="8">
        <v>0.25900327699999998</v>
      </c>
    </row>
    <row r="394" spans="1:7" x14ac:dyDescent="0.2">
      <c r="A394" s="4" t="s">
        <v>212</v>
      </c>
      <c r="B394" s="4" t="s">
        <v>213</v>
      </c>
      <c r="C394" s="4" t="s">
        <v>1280</v>
      </c>
      <c r="D394" s="4">
        <v>20538</v>
      </c>
      <c r="E394" s="8">
        <v>207.7581754</v>
      </c>
      <c r="F394" s="26">
        <v>30135.44522912566</v>
      </c>
      <c r="G394" s="8">
        <v>0.27377485699999998</v>
      </c>
    </row>
    <row r="395" spans="1:7" x14ac:dyDescent="0.2">
      <c r="A395" s="4" t="s">
        <v>212</v>
      </c>
      <c r="B395" s="4" t="s">
        <v>213</v>
      </c>
      <c r="C395" s="4" t="s">
        <v>1279</v>
      </c>
      <c r="D395" s="4">
        <v>45348</v>
      </c>
      <c r="E395" s="8">
        <v>248.32977030000001</v>
      </c>
      <c r="F395" s="26">
        <v>38698.859693014776</v>
      </c>
      <c r="G395" s="8">
        <v>0.25364137799999997</v>
      </c>
    </row>
    <row r="396" spans="1:7" x14ac:dyDescent="0.2">
      <c r="A396" s="4" t="s">
        <v>212</v>
      </c>
      <c r="B396" s="4" t="s">
        <v>213</v>
      </c>
      <c r="C396" s="4" t="s">
        <v>1279</v>
      </c>
      <c r="D396" s="4">
        <v>45810</v>
      </c>
      <c r="E396" s="8">
        <v>289.39175790000002</v>
      </c>
      <c r="F396" s="26">
        <v>56446.579629261854</v>
      </c>
      <c r="G396" s="8">
        <v>0.25770731000000002</v>
      </c>
    </row>
    <row r="397" spans="1:7" x14ac:dyDescent="0.2">
      <c r="A397" s="4" t="s">
        <v>212</v>
      </c>
      <c r="B397" s="4" t="s">
        <v>213</v>
      </c>
      <c r="C397" s="4" t="s">
        <v>1279</v>
      </c>
      <c r="D397" s="4">
        <v>45935</v>
      </c>
      <c r="E397" s="8">
        <v>270.68253019999997</v>
      </c>
      <c r="F397" s="26">
        <v>45519.803696828225</v>
      </c>
      <c r="G397" s="8">
        <v>0.25177923499999999</v>
      </c>
    </row>
    <row r="398" spans="1:7" x14ac:dyDescent="0.2">
      <c r="A398" s="4" t="s">
        <v>212</v>
      </c>
      <c r="B398" s="4" t="s">
        <v>213</v>
      </c>
      <c r="C398" s="4" t="s">
        <v>1279</v>
      </c>
      <c r="D398" s="4">
        <v>81321</v>
      </c>
      <c r="E398" s="8">
        <v>317.59876989999998</v>
      </c>
      <c r="F398" s="26">
        <v>73894.799658332457</v>
      </c>
      <c r="G398" s="8">
        <v>0.28478152099999998</v>
      </c>
    </row>
    <row r="399" spans="1:7" x14ac:dyDescent="0.2">
      <c r="A399" s="4" t="s">
        <v>817</v>
      </c>
      <c r="B399" s="4" t="s">
        <v>379</v>
      </c>
      <c r="C399" s="4" t="s">
        <v>1279</v>
      </c>
      <c r="D399" s="4">
        <v>82950</v>
      </c>
      <c r="E399" s="8">
        <v>810.09298709999996</v>
      </c>
      <c r="F399" s="26">
        <v>371510.04671121278</v>
      </c>
      <c r="G399" s="8">
        <v>0.26985779500000001</v>
      </c>
    </row>
    <row r="400" spans="1:7" x14ac:dyDescent="0.2">
      <c r="A400" s="4" t="s">
        <v>817</v>
      </c>
      <c r="B400" s="4" t="s">
        <v>818</v>
      </c>
      <c r="C400" s="4" t="s">
        <v>1279</v>
      </c>
      <c r="D400" s="4">
        <v>58697</v>
      </c>
      <c r="E400" s="8">
        <v>501.02806600000002</v>
      </c>
      <c r="F400" s="26">
        <v>145550.96658957566</v>
      </c>
      <c r="G400" s="8">
        <v>0.25904812300000002</v>
      </c>
    </row>
    <row r="401" spans="1:7" x14ac:dyDescent="0.2">
      <c r="A401" s="4" t="s">
        <v>817</v>
      </c>
      <c r="B401" s="4" t="s">
        <v>818</v>
      </c>
      <c r="C401" s="4" t="s">
        <v>1279</v>
      </c>
      <c r="D401" s="4">
        <v>66055</v>
      </c>
      <c r="E401" s="8">
        <v>488.36560120000001</v>
      </c>
      <c r="F401" s="26">
        <v>151951.26947006036</v>
      </c>
      <c r="G401" s="8">
        <v>0.25773505299999999</v>
      </c>
    </row>
    <row r="402" spans="1:7" x14ac:dyDescent="0.2">
      <c r="A402" s="4" t="s">
        <v>817</v>
      </c>
      <c r="B402" s="4" t="s">
        <v>963</v>
      </c>
      <c r="C402" s="4" t="s">
        <v>1279</v>
      </c>
      <c r="D402" s="4">
        <v>79930</v>
      </c>
      <c r="E402" s="8">
        <v>743.0562741</v>
      </c>
      <c r="F402" s="26">
        <v>344542.21784087276</v>
      </c>
      <c r="G402" s="8">
        <v>0.25497914999999999</v>
      </c>
    </row>
    <row r="403" spans="1:7" x14ac:dyDescent="0.2">
      <c r="A403" s="4" t="s">
        <v>817</v>
      </c>
      <c r="B403" s="4" t="s">
        <v>912</v>
      </c>
      <c r="C403" s="4" t="s">
        <v>1279</v>
      </c>
      <c r="D403" s="4">
        <v>55904</v>
      </c>
      <c r="E403" s="8">
        <v>661.45035789999997</v>
      </c>
      <c r="F403" s="26">
        <v>228816.83641747787</v>
      </c>
      <c r="G403" s="8">
        <v>0.25116702000000002</v>
      </c>
    </row>
    <row r="404" spans="1:7" x14ac:dyDescent="0.2">
      <c r="A404" s="4" t="s">
        <v>817</v>
      </c>
      <c r="B404" s="4" t="s">
        <v>836</v>
      </c>
      <c r="C404" s="4" t="s">
        <v>1279</v>
      </c>
      <c r="D404" s="4">
        <v>79153</v>
      </c>
      <c r="E404" s="8">
        <v>301.78108800000001</v>
      </c>
      <c r="F404" s="26">
        <v>67424.297852783857</v>
      </c>
      <c r="G404" s="8">
        <v>0.238552343</v>
      </c>
    </row>
    <row r="405" spans="1:7" x14ac:dyDescent="0.2">
      <c r="A405" s="4" t="s">
        <v>838</v>
      </c>
      <c r="B405" s="4" t="s">
        <v>839</v>
      </c>
      <c r="C405" s="4" t="s">
        <v>1279</v>
      </c>
      <c r="D405" s="4">
        <v>78159</v>
      </c>
      <c r="E405" s="8">
        <v>103.0329423</v>
      </c>
      <c r="F405" s="26">
        <v>7030.8587083194734</v>
      </c>
      <c r="G405" s="8">
        <v>0.244261847</v>
      </c>
    </row>
    <row r="406" spans="1:7" x14ac:dyDescent="0.2">
      <c r="A406" s="4" t="s">
        <v>838</v>
      </c>
      <c r="B406" s="4" t="s">
        <v>868</v>
      </c>
      <c r="C406" s="4" t="s">
        <v>1279</v>
      </c>
      <c r="D406" s="4">
        <v>67475</v>
      </c>
      <c r="E406" s="8">
        <v>61.875774640000003</v>
      </c>
      <c r="F406" s="26">
        <v>1947.3524348728317</v>
      </c>
      <c r="G406" s="8">
        <v>0.24904451399999999</v>
      </c>
    </row>
    <row r="407" spans="1:7" x14ac:dyDescent="0.2">
      <c r="A407" s="4" t="s">
        <v>838</v>
      </c>
      <c r="B407" s="4" t="s">
        <v>868</v>
      </c>
      <c r="C407" s="4" t="s">
        <v>1279</v>
      </c>
      <c r="D407" s="4">
        <v>117141</v>
      </c>
      <c r="E407" s="8">
        <v>65.216419740000006</v>
      </c>
      <c r="F407" s="26">
        <v>2407.0689576582604</v>
      </c>
      <c r="G407" s="8">
        <v>0.25397830300000002</v>
      </c>
    </row>
    <row r="408" spans="1:7" x14ac:dyDescent="0.2">
      <c r="A408" s="4" t="s">
        <v>838</v>
      </c>
      <c r="B408" s="4" t="s">
        <v>874</v>
      </c>
      <c r="C408" s="4" t="s">
        <v>1279</v>
      </c>
      <c r="D408" s="4">
        <v>117191</v>
      </c>
      <c r="E408" s="8">
        <v>76.867436409999996</v>
      </c>
      <c r="F408" s="26">
        <v>3351.344492739996</v>
      </c>
      <c r="G408" s="8">
        <v>0.242773084</v>
      </c>
    </row>
    <row r="409" spans="1:7" x14ac:dyDescent="0.2">
      <c r="A409" s="4" t="s">
        <v>81</v>
      </c>
      <c r="B409" s="4" t="s">
        <v>82</v>
      </c>
      <c r="C409" s="4" t="s">
        <v>1279</v>
      </c>
      <c r="D409" s="4">
        <v>87584</v>
      </c>
      <c r="E409" s="8">
        <v>822.92521629999999</v>
      </c>
      <c r="F409" s="26">
        <v>385807.39612017164</v>
      </c>
      <c r="G409" s="8">
        <v>0.23580388699999999</v>
      </c>
    </row>
    <row r="410" spans="1:7" x14ac:dyDescent="0.2">
      <c r="A410" s="4" t="s">
        <v>1236</v>
      </c>
      <c r="B410" s="4" t="s">
        <v>1237</v>
      </c>
      <c r="C410" s="4" t="s">
        <v>1279</v>
      </c>
      <c r="D410" s="4">
        <v>80605</v>
      </c>
      <c r="E410" s="8">
        <v>56.045119479999997</v>
      </c>
      <c r="F410" s="26">
        <v>1767.1875648858188</v>
      </c>
      <c r="G410" s="8">
        <v>0.25957693900000001</v>
      </c>
    </row>
    <row r="411" spans="1:7" x14ac:dyDescent="0.2">
      <c r="A411" s="4" t="s">
        <v>1132</v>
      </c>
      <c r="B411" s="4" t="s">
        <v>1133</v>
      </c>
      <c r="C411" s="4" t="s">
        <v>1279</v>
      </c>
      <c r="D411" s="4">
        <v>78645</v>
      </c>
      <c r="E411" s="8">
        <v>50.575801720000001</v>
      </c>
      <c r="F411" s="26">
        <v>1492.5847550455703</v>
      </c>
      <c r="G411" s="8">
        <v>0.237648094</v>
      </c>
    </row>
    <row r="412" spans="1:7" x14ac:dyDescent="0.2">
      <c r="A412" s="4" t="s">
        <v>1132</v>
      </c>
      <c r="B412" s="4" t="s">
        <v>1133</v>
      </c>
      <c r="C412" s="4" t="s">
        <v>1279</v>
      </c>
      <c r="D412" s="4">
        <v>78646</v>
      </c>
      <c r="E412" s="8">
        <v>49.54062192</v>
      </c>
      <c r="F412" s="26">
        <v>1489.6388771840871</v>
      </c>
      <c r="G412" s="8">
        <v>0.231547798</v>
      </c>
    </row>
    <row r="413" spans="1:7" x14ac:dyDescent="0.2">
      <c r="A413" s="4" t="s">
        <v>1132</v>
      </c>
      <c r="B413" s="4" t="s">
        <v>1133</v>
      </c>
      <c r="C413" s="4" t="s">
        <v>1279</v>
      </c>
      <c r="D413" s="4">
        <v>78647</v>
      </c>
      <c r="E413" s="8">
        <v>51.3070594</v>
      </c>
      <c r="F413" s="26">
        <v>1569.1250164571575</v>
      </c>
      <c r="G413" s="8">
        <v>0.23797500399999999</v>
      </c>
    </row>
    <row r="414" spans="1:7" x14ac:dyDescent="0.2">
      <c r="A414" s="4" t="s">
        <v>216</v>
      </c>
      <c r="B414" s="4" t="s">
        <v>484</v>
      </c>
      <c r="C414" s="4" t="s">
        <v>1279</v>
      </c>
      <c r="D414" s="4">
        <v>44616</v>
      </c>
      <c r="E414" s="8">
        <v>81.891178550000006</v>
      </c>
      <c r="F414" s="26">
        <v>5657.6839477188705</v>
      </c>
      <c r="G414" s="8">
        <v>0.23016599600000001</v>
      </c>
    </row>
    <row r="415" spans="1:7" x14ac:dyDescent="0.2">
      <c r="A415" s="4" t="s">
        <v>216</v>
      </c>
      <c r="B415" s="4" t="s">
        <v>484</v>
      </c>
      <c r="C415" s="4" t="s">
        <v>1279</v>
      </c>
      <c r="D415" s="4">
        <v>44618</v>
      </c>
      <c r="E415" s="8">
        <v>78.837266249999999</v>
      </c>
      <c r="F415" s="26">
        <v>5436.8267328719994</v>
      </c>
      <c r="G415" s="8">
        <v>0.23700373599999999</v>
      </c>
    </row>
    <row r="416" spans="1:7" x14ac:dyDescent="0.2">
      <c r="A416" s="4" t="s">
        <v>216</v>
      </c>
      <c r="B416" s="4" t="s">
        <v>379</v>
      </c>
      <c r="C416" s="4" t="s">
        <v>1279</v>
      </c>
      <c r="D416" s="4">
        <v>44094</v>
      </c>
      <c r="E416" s="8">
        <v>71.736964229999998</v>
      </c>
      <c r="F416" s="26">
        <v>4613.4711252277784</v>
      </c>
      <c r="G416" s="8">
        <v>0.23219608899999999</v>
      </c>
    </row>
    <row r="417" spans="1:7" x14ac:dyDescent="0.2">
      <c r="A417" s="4" t="s">
        <v>216</v>
      </c>
      <c r="B417" s="4" t="s">
        <v>379</v>
      </c>
      <c r="C417" s="4" t="s">
        <v>1279</v>
      </c>
      <c r="D417" s="4">
        <v>50040</v>
      </c>
      <c r="E417" s="8">
        <v>73.469556940000004</v>
      </c>
      <c r="F417" s="26">
        <v>4341.1431185593565</v>
      </c>
      <c r="G417" s="8">
        <v>0.23328586500000001</v>
      </c>
    </row>
    <row r="418" spans="1:7" x14ac:dyDescent="0.2">
      <c r="A418" s="4" t="s">
        <v>216</v>
      </c>
      <c r="B418" s="4" t="s">
        <v>379</v>
      </c>
      <c r="C418" s="4" t="s">
        <v>1279</v>
      </c>
      <c r="D418" s="4">
        <v>59596</v>
      </c>
      <c r="E418" s="8">
        <v>74.293645999999995</v>
      </c>
      <c r="F418" s="26">
        <v>4741.2414372204312</v>
      </c>
      <c r="G418" s="8">
        <v>0.227563976</v>
      </c>
    </row>
    <row r="419" spans="1:7" x14ac:dyDescent="0.2">
      <c r="A419" s="4" t="s">
        <v>216</v>
      </c>
      <c r="B419" s="4" t="s">
        <v>379</v>
      </c>
      <c r="C419" s="4" t="s">
        <v>1279</v>
      </c>
      <c r="D419" s="4">
        <v>61347</v>
      </c>
      <c r="E419" s="8">
        <v>76.847021729999994</v>
      </c>
      <c r="F419" s="26">
        <v>4984.4609238432631</v>
      </c>
      <c r="G419" s="8">
        <v>0.23502404399999999</v>
      </c>
    </row>
    <row r="420" spans="1:7" x14ac:dyDescent="0.2">
      <c r="A420" s="4" t="s">
        <v>216</v>
      </c>
      <c r="B420" s="4" t="s">
        <v>473</v>
      </c>
      <c r="C420" s="4" t="s">
        <v>1279</v>
      </c>
      <c r="D420" s="4">
        <v>49659</v>
      </c>
      <c r="E420" s="8">
        <v>65.410278840000004</v>
      </c>
      <c r="F420" s="26">
        <v>3627.0788075834366</v>
      </c>
      <c r="G420" s="8">
        <v>0.24909223</v>
      </c>
    </row>
    <row r="421" spans="1:7" x14ac:dyDescent="0.2">
      <c r="A421" s="4" t="s">
        <v>216</v>
      </c>
      <c r="B421" s="4" t="s">
        <v>473</v>
      </c>
      <c r="C421" s="4" t="s">
        <v>1279</v>
      </c>
      <c r="D421" s="4">
        <v>50043</v>
      </c>
      <c r="E421" s="8">
        <v>73.132339430000002</v>
      </c>
      <c r="F421" s="26">
        <v>4028.9014173856217</v>
      </c>
      <c r="G421" s="8">
        <v>0.228452081</v>
      </c>
    </row>
    <row r="422" spans="1:7" x14ac:dyDescent="0.2">
      <c r="A422" s="4" t="s">
        <v>216</v>
      </c>
      <c r="B422" s="4" t="s">
        <v>473</v>
      </c>
      <c r="C422" s="4" t="s">
        <v>1279</v>
      </c>
      <c r="D422" s="4">
        <v>51695</v>
      </c>
      <c r="E422" s="8">
        <v>71.597889550000005</v>
      </c>
      <c r="F422" s="26">
        <v>4448.6278041814903</v>
      </c>
      <c r="G422" s="8">
        <v>0.23468539099999999</v>
      </c>
    </row>
    <row r="423" spans="1:7" x14ac:dyDescent="0.2">
      <c r="A423" s="4" t="s">
        <v>216</v>
      </c>
      <c r="B423" s="4" t="s">
        <v>473</v>
      </c>
      <c r="C423" s="4" t="s">
        <v>1279</v>
      </c>
      <c r="D423" s="4">
        <v>89552</v>
      </c>
      <c r="E423" s="8">
        <v>70.266651800000005</v>
      </c>
      <c r="F423" s="26">
        <v>4293.8947383819168</v>
      </c>
      <c r="G423" s="8">
        <v>0.23814450100000001</v>
      </c>
    </row>
    <row r="424" spans="1:7" x14ac:dyDescent="0.2">
      <c r="A424" s="4" t="s">
        <v>216</v>
      </c>
      <c r="B424" s="4" t="s">
        <v>473</v>
      </c>
      <c r="C424" s="4" t="s">
        <v>1279</v>
      </c>
      <c r="D424" s="4">
        <v>91506</v>
      </c>
      <c r="E424" s="8">
        <v>72.62849679</v>
      </c>
      <c r="F424" s="26">
        <v>4522.8860797038124</v>
      </c>
      <c r="G424" s="8">
        <v>0.233934633</v>
      </c>
    </row>
    <row r="425" spans="1:7" x14ac:dyDescent="0.2">
      <c r="A425" s="4" t="s">
        <v>216</v>
      </c>
      <c r="B425" s="4" t="s">
        <v>587</v>
      </c>
      <c r="C425" s="4" t="s">
        <v>1279</v>
      </c>
      <c r="D425" s="4">
        <v>80372</v>
      </c>
      <c r="E425" s="8">
        <v>81.459807690000005</v>
      </c>
      <c r="F425" s="26">
        <v>5496.4116926228453</v>
      </c>
      <c r="G425" s="8">
        <v>0.22679179699999999</v>
      </c>
    </row>
    <row r="426" spans="1:7" x14ac:dyDescent="0.2">
      <c r="A426" s="4" t="s">
        <v>216</v>
      </c>
      <c r="B426" s="4" t="s">
        <v>474</v>
      </c>
      <c r="C426" s="4" t="s">
        <v>1280</v>
      </c>
      <c r="D426" s="4">
        <v>17209</v>
      </c>
      <c r="E426" s="8">
        <v>130.6905457</v>
      </c>
      <c r="F426" s="26">
        <v>15248.711259672782</v>
      </c>
      <c r="G426" s="8">
        <v>0.22763824799999999</v>
      </c>
    </row>
    <row r="427" spans="1:7" x14ac:dyDescent="0.2">
      <c r="A427" s="4" t="s">
        <v>216</v>
      </c>
      <c r="B427" s="4" t="s">
        <v>474</v>
      </c>
      <c r="C427" s="4" t="s">
        <v>1279</v>
      </c>
      <c r="D427" s="4">
        <v>43171</v>
      </c>
      <c r="E427" s="8">
        <v>130.71630680000001</v>
      </c>
      <c r="F427" s="26">
        <v>14742.465237983481</v>
      </c>
      <c r="G427" s="8">
        <v>0.21604509799999999</v>
      </c>
    </row>
    <row r="428" spans="1:7" x14ac:dyDescent="0.2">
      <c r="A428" s="4" t="s">
        <v>216</v>
      </c>
      <c r="B428" s="4" t="s">
        <v>474</v>
      </c>
      <c r="C428" s="4" t="s">
        <v>1279</v>
      </c>
      <c r="D428" s="4">
        <v>43968</v>
      </c>
      <c r="E428" s="8">
        <v>120.324277</v>
      </c>
      <c r="F428" s="26">
        <v>13228.575636268492</v>
      </c>
      <c r="G428" s="8">
        <v>0.228345401</v>
      </c>
    </row>
    <row r="429" spans="1:7" x14ac:dyDescent="0.2">
      <c r="A429" s="4" t="s">
        <v>216</v>
      </c>
      <c r="B429" s="4" t="s">
        <v>593</v>
      </c>
      <c r="C429" s="4" t="s">
        <v>1279</v>
      </c>
      <c r="D429" s="4">
        <v>45498</v>
      </c>
      <c r="E429" s="8">
        <v>62.796043920000002</v>
      </c>
      <c r="F429" s="26">
        <v>3504.3018868660224</v>
      </c>
      <c r="G429" s="8">
        <v>0.23373487100000001</v>
      </c>
    </row>
    <row r="430" spans="1:7" x14ac:dyDescent="0.2">
      <c r="A430" s="4" t="s">
        <v>216</v>
      </c>
      <c r="B430" s="4" t="s">
        <v>593</v>
      </c>
      <c r="C430" s="4" t="s">
        <v>1279</v>
      </c>
      <c r="D430" s="4">
        <v>77500</v>
      </c>
      <c r="E430" s="8">
        <v>68.391853449999999</v>
      </c>
      <c r="F430" s="26">
        <v>4111.8331238828887</v>
      </c>
      <c r="G430" s="8">
        <v>0.235383973</v>
      </c>
    </row>
    <row r="431" spans="1:7" x14ac:dyDescent="0.2">
      <c r="A431" s="4" t="s">
        <v>216</v>
      </c>
      <c r="B431" s="4" t="s">
        <v>593</v>
      </c>
      <c r="C431" s="4" t="s">
        <v>1279</v>
      </c>
      <c r="D431" s="4">
        <v>84767</v>
      </c>
      <c r="E431" s="8">
        <v>71.845325599999995</v>
      </c>
      <c r="F431" s="26">
        <v>4192.7079348276848</v>
      </c>
      <c r="G431" s="8">
        <v>0.22148186</v>
      </c>
    </row>
    <row r="432" spans="1:7" x14ac:dyDescent="0.2">
      <c r="A432" s="4" t="s">
        <v>216</v>
      </c>
      <c r="B432" s="4" t="s">
        <v>297</v>
      </c>
      <c r="C432" s="4" t="s">
        <v>1279</v>
      </c>
      <c r="D432" s="4">
        <v>45309</v>
      </c>
      <c r="E432" s="8">
        <v>78.469853450000002</v>
      </c>
      <c r="F432" s="26">
        <v>5289.5631267040435</v>
      </c>
      <c r="G432" s="8">
        <v>0.23909641600000001</v>
      </c>
    </row>
    <row r="433" spans="1:7" x14ac:dyDescent="0.2">
      <c r="A433" s="4" t="s">
        <v>216</v>
      </c>
      <c r="B433" s="4" t="s">
        <v>297</v>
      </c>
      <c r="C433" s="4" t="s">
        <v>1279</v>
      </c>
      <c r="D433" s="4">
        <v>45313</v>
      </c>
      <c r="E433" s="8">
        <v>87.682944390000003</v>
      </c>
      <c r="F433" s="26">
        <v>6358.4134066108745</v>
      </c>
      <c r="G433" s="8">
        <v>0.237903212</v>
      </c>
    </row>
    <row r="434" spans="1:7" x14ac:dyDescent="0.2">
      <c r="A434" s="4" t="s">
        <v>216</v>
      </c>
      <c r="B434" s="4" t="s">
        <v>297</v>
      </c>
      <c r="C434" s="4" t="s">
        <v>1279</v>
      </c>
      <c r="D434" s="4">
        <v>45419</v>
      </c>
      <c r="E434" s="8">
        <v>89.307318940000002</v>
      </c>
      <c r="F434" s="26">
        <v>7143.2042799383507</v>
      </c>
      <c r="G434" s="8">
        <v>0.241832772</v>
      </c>
    </row>
    <row r="435" spans="1:7" x14ac:dyDescent="0.2">
      <c r="A435" s="4" t="s">
        <v>216</v>
      </c>
      <c r="B435" s="4" t="s">
        <v>297</v>
      </c>
      <c r="C435" s="4" t="s">
        <v>1279</v>
      </c>
      <c r="D435" s="4">
        <v>68160</v>
      </c>
      <c r="E435" s="8">
        <v>82.013282149999995</v>
      </c>
      <c r="F435" s="26">
        <v>5560.0690975695907</v>
      </c>
      <c r="G435" s="8">
        <v>0.24217509400000001</v>
      </c>
    </row>
    <row r="436" spans="1:7" x14ac:dyDescent="0.2">
      <c r="A436" s="4" t="s">
        <v>216</v>
      </c>
      <c r="B436" s="4" t="s">
        <v>297</v>
      </c>
      <c r="C436" s="4" t="s">
        <v>1279</v>
      </c>
      <c r="D436" s="4">
        <v>72508</v>
      </c>
      <c r="E436" s="8">
        <v>81.36617717</v>
      </c>
      <c r="F436" s="26">
        <v>5689.3112348033292</v>
      </c>
      <c r="G436" s="8">
        <v>0.23822398</v>
      </c>
    </row>
    <row r="437" spans="1:7" x14ac:dyDescent="0.2">
      <c r="A437" s="4" t="s">
        <v>216</v>
      </c>
      <c r="B437" s="4" t="s">
        <v>595</v>
      </c>
      <c r="C437" s="4" t="s">
        <v>1280</v>
      </c>
      <c r="D437" s="4">
        <v>11338</v>
      </c>
      <c r="E437" s="8">
        <v>51.927769259999998</v>
      </c>
      <c r="F437" s="26">
        <v>2500.1591668514743</v>
      </c>
      <c r="G437" s="8">
        <v>0.249688152</v>
      </c>
    </row>
    <row r="438" spans="1:7" x14ac:dyDescent="0.2">
      <c r="A438" s="4" t="s">
        <v>216</v>
      </c>
      <c r="B438" s="4" t="s">
        <v>595</v>
      </c>
      <c r="C438" s="4" t="s">
        <v>1279</v>
      </c>
      <c r="D438" s="4">
        <v>47982</v>
      </c>
      <c r="E438" s="8">
        <v>44.529547690000001</v>
      </c>
      <c r="F438" s="26">
        <v>1603.2264809410608</v>
      </c>
      <c r="G438" s="8">
        <v>0.22384404699999999</v>
      </c>
    </row>
    <row r="439" spans="1:7" x14ac:dyDescent="0.2">
      <c r="A439" s="4" t="s">
        <v>216</v>
      </c>
      <c r="B439" s="4" t="s">
        <v>595</v>
      </c>
      <c r="C439" s="4" t="s">
        <v>1279</v>
      </c>
      <c r="D439" s="4">
        <v>79401</v>
      </c>
      <c r="E439" s="8">
        <v>55.470135319999997</v>
      </c>
      <c r="F439" s="26">
        <v>2520.422906843316</v>
      </c>
      <c r="G439" s="8">
        <v>0.25178495400000001</v>
      </c>
    </row>
    <row r="440" spans="1:7" x14ac:dyDescent="0.2">
      <c r="A440" s="4" t="s">
        <v>216</v>
      </c>
      <c r="B440" s="4" t="s">
        <v>135</v>
      </c>
      <c r="C440" s="4" t="s">
        <v>1280</v>
      </c>
      <c r="D440" s="4">
        <v>23117</v>
      </c>
      <c r="E440" s="8">
        <v>79.987334880000006</v>
      </c>
      <c r="F440" s="26">
        <v>5610.4445220929592</v>
      </c>
      <c r="G440" s="8">
        <v>0.241298816</v>
      </c>
    </row>
    <row r="441" spans="1:7" x14ac:dyDescent="0.2">
      <c r="A441" s="4" t="s">
        <v>216</v>
      </c>
      <c r="B441" s="4" t="s">
        <v>135</v>
      </c>
      <c r="C441" s="4" t="s">
        <v>1279</v>
      </c>
      <c r="D441" s="4">
        <v>44236</v>
      </c>
      <c r="E441" s="8">
        <v>74.676968810000005</v>
      </c>
      <c r="F441" s="26">
        <v>4475.7231265671589</v>
      </c>
      <c r="G441" s="8">
        <v>0.22996443799999999</v>
      </c>
    </row>
    <row r="442" spans="1:7" x14ac:dyDescent="0.2">
      <c r="A442" s="4" t="s">
        <v>216</v>
      </c>
      <c r="B442" s="4" t="s">
        <v>135</v>
      </c>
      <c r="C442" s="4" t="s">
        <v>1279</v>
      </c>
      <c r="D442" s="4">
        <v>44478</v>
      </c>
      <c r="E442" s="8">
        <v>78.44460995</v>
      </c>
      <c r="F442" s="26">
        <v>5277.578351231944</v>
      </c>
      <c r="G442" s="8">
        <v>0.236932584</v>
      </c>
    </row>
    <row r="443" spans="1:7" x14ac:dyDescent="0.2">
      <c r="A443" s="4" t="s">
        <v>216</v>
      </c>
      <c r="B443" s="4" t="s">
        <v>135</v>
      </c>
      <c r="C443" s="4" t="s">
        <v>1279</v>
      </c>
      <c r="D443" s="4">
        <v>53912</v>
      </c>
      <c r="E443" s="8">
        <v>80.149323820000006</v>
      </c>
      <c r="F443" s="26">
        <v>5306.3749073720983</v>
      </c>
      <c r="G443" s="8">
        <v>0.24067254199999999</v>
      </c>
    </row>
    <row r="444" spans="1:7" x14ac:dyDescent="0.2">
      <c r="A444" s="4" t="s">
        <v>216</v>
      </c>
      <c r="B444" s="4" t="s">
        <v>135</v>
      </c>
      <c r="C444" s="4" t="s">
        <v>1279</v>
      </c>
      <c r="D444" s="4">
        <v>67825</v>
      </c>
      <c r="E444" s="8">
        <v>73.930817480000002</v>
      </c>
      <c r="F444" s="26">
        <v>5002.6766811695388</v>
      </c>
      <c r="G444" s="8">
        <v>0.25312569200000001</v>
      </c>
    </row>
    <row r="445" spans="1:7" x14ac:dyDescent="0.2">
      <c r="A445" s="4" t="s">
        <v>216</v>
      </c>
      <c r="B445" s="4" t="s">
        <v>135</v>
      </c>
      <c r="C445" s="4" t="s">
        <v>1279</v>
      </c>
      <c r="D445" s="4">
        <v>80665</v>
      </c>
      <c r="E445" s="8">
        <v>84.583706169999999</v>
      </c>
      <c r="F445" s="26">
        <v>6112.0293307035754</v>
      </c>
      <c r="G445" s="8">
        <v>0.255818936</v>
      </c>
    </row>
    <row r="446" spans="1:7" x14ac:dyDescent="0.2">
      <c r="A446" s="4" t="s">
        <v>216</v>
      </c>
      <c r="B446" s="4" t="s">
        <v>596</v>
      </c>
      <c r="C446" s="4" t="s">
        <v>1279</v>
      </c>
      <c r="D446" s="4">
        <v>59575</v>
      </c>
      <c r="E446" s="8">
        <v>50.671681450000001</v>
      </c>
      <c r="F446" s="26">
        <v>2096.405036803797</v>
      </c>
      <c r="G446" s="8">
        <v>0.24511955899999999</v>
      </c>
    </row>
    <row r="447" spans="1:7" x14ac:dyDescent="0.2">
      <c r="A447" s="4" t="s">
        <v>216</v>
      </c>
      <c r="B447" s="4" t="s">
        <v>597</v>
      </c>
      <c r="C447" s="4" t="s">
        <v>1280</v>
      </c>
      <c r="D447" s="4">
        <v>23189</v>
      </c>
      <c r="E447" s="8">
        <v>43.292534510000003</v>
      </c>
      <c r="F447" s="26">
        <v>1554.9958240831095</v>
      </c>
      <c r="G447" s="8">
        <v>0.24876147700000001</v>
      </c>
    </row>
    <row r="448" spans="1:7" x14ac:dyDescent="0.2">
      <c r="A448" s="4" t="s">
        <v>216</v>
      </c>
      <c r="B448" s="4" t="s">
        <v>597</v>
      </c>
      <c r="C448" s="4" t="s">
        <v>1279</v>
      </c>
      <c r="D448" s="4">
        <v>50044</v>
      </c>
      <c r="E448" s="8">
        <v>46.866070999999998</v>
      </c>
      <c r="F448" s="26">
        <v>1746.800578068681</v>
      </c>
      <c r="G448" s="8">
        <v>0.24638660200000001</v>
      </c>
    </row>
    <row r="449" spans="1:7" x14ac:dyDescent="0.2">
      <c r="A449" s="4" t="s">
        <v>216</v>
      </c>
      <c r="B449" s="4" t="s">
        <v>597</v>
      </c>
      <c r="C449" s="4" t="s">
        <v>1279</v>
      </c>
      <c r="D449" s="4">
        <v>68141</v>
      </c>
      <c r="E449" s="8">
        <v>41.857592570000001</v>
      </c>
      <c r="F449" s="26">
        <v>1419.2308239887768</v>
      </c>
      <c r="G449" s="8">
        <v>0.237012902</v>
      </c>
    </row>
    <row r="450" spans="1:7" x14ac:dyDescent="0.2">
      <c r="A450" s="4" t="s">
        <v>216</v>
      </c>
      <c r="B450" s="4" t="s">
        <v>598</v>
      </c>
      <c r="C450" s="4" t="s">
        <v>1279</v>
      </c>
      <c r="D450" s="4">
        <v>62744</v>
      </c>
      <c r="E450" s="8">
        <v>83.848186240000004</v>
      </c>
      <c r="F450" s="26">
        <v>5697.6455867539798</v>
      </c>
      <c r="G450" s="8">
        <v>0.25236936500000001</v>
      </c>
    </row>
    <row r="451" spans="1:7" x14ac:dyDescent="0.2">
      <c r="A451" s="4" t="s">
        <v>216</v>
      </c>
      <c r="B451" s="4" t="s">
        <v>598</v>
      </c>
      <c r="C451" s="4" t="s">
        <v>1279</v>
      </c>
      <c r="D451" s="4">
        <v>85474</v>
      </c>
      <c r="E451" s="8">
        <v>73.888942749999998</v>
      </c>
      <c r="F451" s="26">
        <v>3933.3863033741254</v>
      </c>
      <c r="G451" s="8">
        <v>0.24340247000000001</v>
      </c>
    </row>
    <row r="452" spans="1:7" x14ac:dyDescent="0.2">
      <c r="A452" s="4" t="s">
        <v>216</v>
      </c>
      <c r="B452" s="4" t="s">
        <v>99</v>
      </c>
      <c r="C452" s="4" t="s">
        <v>1279</v>
      </c>
      <c r="D452" s="4">
        <v>45850</v>
      </c>
      <c r="E452" s="8">
        <v>49.92097381</v>
      </c>
      <c r="F452" s="26">
        <v>1928.4741966482002</v>
      </c>
      <c r="G452" s="8">
        <v>0.23795992699999999</v>
      </c>
    </row>
    <row r="453" spans="1:7" x14ac:dyDescent="0.2">
      <c r="A453" s="4" t="s">
        <v>216</v>
      </c>
      <c r="B453" s="4" t="s">
        <v>99</v>
      </c>
      <c r="C453" s="4" t="s">
        <v>1279</v>
      </c>
      <c r="D453" s="4">
        <v>46744</v>
      </c>
      <c r="E453" s="8">
        <v>40.620226760000001</v>
      </c>
      <c r="F453" s="26">
        <v>1335.600423713011</v>
      </c>
      <c r="G453" s="8">
        <v>0.237380972</v>
      </c>
    </row>
    <row r="454" spans="1:7" x14ac:dyDescent="0.2">
      <c r="A454" s="4" t="s">
        <v>216</v>
      </c>
      <c r="B454" s="4" t="s">
        <v>99</v>
      </c>
      <c r="C454" s="4" t="s">
        <v>1279</v>
      </c>
      <c r="D454" s="4">
        <v>53892</v>
      </c>
      <c r="E454" s="8">
        <v>47.292629159999997</v>
      </c>
      <c r="F454" s="26">
        <v>1886.4739210622067</v>
      </c>
      <c r="G454" s="8">
        <v>0.239036058</v>
      </c>
    </row>
    <row r="455" spans="1:7" x14ac:dyDescent="0.2">
      <c r="A455" s="4" t="s">
        <v>216</v>
      </c>
      <c r="B455" s="4" t="s">
        <v>99</v>
      </c>
      <c r="C455" s="4" t="s">
        <v>1279</v>
      </c>
      <c r="D455" s="4">
        <v>67807</v>
      </c>
      <c r="E455" s="8">
        <v>46.736107449999999</v>
      </c>
      <c r="F455" s="26">
        <v>1827.3588631979226</v>
      </c>
      <c r="G455" s="8">
        <v>0.23008590900000001</v>
      </c>
    </row>
    <row r="456" spans="1:7" x14ac:dyDescent="0.2">
      <c r="A456" s="4" t="s">
        <v>216</v>
      </c>
      <c r="B456" s="4" t="s">
        <v>99</v>
      </c>
      <c r="C456" s="4" t="s">
        <v>1279</v>
      </c>
      <c r="D456" s="4">
        <v>68140</v>
      </c>
      <c r="E456" s="8">
        <v>45.327120319999999</v>
      </c>
      <c r="F456" s="26">
        <v>1722.5183317760925</v>
      </c>
      <c r="G456" s="8">
        <v>0.224641285</v>
      </c>
    </row>
    <row r="457" spans="1:7" x14ac:dyDescent="0.2">
      <c r="A457" s="4" t="s">
        <v>216</v>
      </c>
      <c r="B457" s="4" t="s">
        <v>182</v>
      </c>
      <c r="C457" s="4" t="s">
        <v>1279</v>
      </c>
      <c r="D457" s="4">
        <v>51686</v>
      </c>
      <c r="E457" s="8">
        <v>48.976765909999997</v>
      </c>
      <c r="F457" s="26">
        <v>1994.0226773255697</v>
      </c>
      <c r="G457" s="8">
        <v>0.230093994</v>
      </c>
    </row>
    <row r="458" spans="1:7" x14ac:dyDescent="0.2">
      <c r="A458" s="4" t="s">
        <v>216</v>
      </c>
      <c r="B458" s="4" t="s">
        <v>182</v>
      </c>
      <c r="C458" s="4" t="s">
        <v>1279</v>
      </c>
      <c r="D458" s="4">
        <v>51688</v>
      </c>
      <c r="E458" s="8">
        <v>42.973412609999997</v>
      </c>
      <c r="F458" s="26">
        <v>1642.0162062253796</v>
      </c>
      <c r="G458" s="8">
        <v>0.238824963</v>
      </c>
    </row>
    <row r="459" spans="1:7" x14ac:dyDescent="0.2">
      <c r="A459" s="4" t="s">
        <v>216</v>
      </c>
      <c r="B459" s="4" t="s">
        <v>182</v>
      </c>
      <c r="C459" s="4" t="s">
        <v>1279</v>
      </c>
      <c r="D459" s="4">
        <v>59729</v>
      </c>
      <c r="E459" s="8">
        <v>56.623228060000002</v>
      </c>
      <c r="F459" s="26">
        <v>2627.7189431349066</v>
      </c>
      <c r="G459" s="8">
        <v>0.23428739600000001</v>
      </c>
    </row>
    <row r="460" spans="1:7" x14ac:dyDescent="0.2">
      <c r="A460" s="4" t="s">
        <v>216</v>
      </c>
      <c r="B460" s="4" t="s">
        <v>182</v>
      </c>
      <c r="C460" s="4" t="s">
        <v>1279</v>
      </c>
      <c r="D460" s="4">
        <v>59948</v>
      </c>
      <c r="E460" s="8">
        <v>55.729491449999998</v>
      </c>
      <c r="F460" s="26">
        <v>2585.8057221562271</v>
      </c>
      <c r="G460" s="8">
        <v>0.23228342900000001</v>
      </c>
    </row>
    <row r="461" spans="1:7" x14ac:dyDescent="0.2">
      <c r="A461" s="4" t="s">
        <v>216</v>
      </c>
      <c r="B461" s="4" t="s">
        <v>182</v>
      </c>
      <c r="C461" s="4" t="s">
        <v>1279</v>
      </c>
      <c r="D461" s="4">
        <v>83310</v>
      </c>
      <c r="E461" s="8">
        <v>47.769394980000001</v>
      </c>
      <c r="F461" s="26">
        <v>1898.8804673873206</v>
      </c>
      <c r="G461" s="8">
        <v>0.233427194</v>
      </c>
    </row>
    <row r="462" spans="1:7" x14ac:dyDescent="0.2">
      <c r="A462" s="4" t="s">
        <v>216</v>
      </c>
      <c r="B462" s="4" t="s">
        <v>477</v>
      </c>
      <c r="C462" s="4" t="s">
        <v>1279</v>
      </c>
      <c r="D462" s="4">
        <v>51103</v>
      </c>
      <c r="E462" s="8">
        <v>43.678924539999997</v>
      </c>
      <c r="F462" s="26">
        <v>1597.4534232970989</v>
      </c>
      <c r="G462" s="8">
        <v>0.25228758099999998</v>
      </c>
    </row>
    <row r="463" spans="1:7" x14ac:dyDescent="0.2">
      <c r="A463" s="4" t="s">
        <v>216</v>
      </c>
      <c r="B463" s="4" t="s">
        <v>478</v>
      </c>
      <c r="C463" s="4" t="s">
        <v>1279</v>
      </c>
      <c r="D463" s="4">
        <v>60135</v>
      </c>
      <c r="E463" s="8">
        <v>50.858131049999997</v>
      </c>
      <c r="F463" s="26">
        <v>2184.5124300924622</v>
      </c>
      <c r="G463" s="8">
        <v>0.25338228600000001</v>
      </c>
    </row>
    <row r="464" spans="1:7" x14ac:dyDescent="0.2">
      <c r="A464" s="4" t="s">
        <v>216</v>
      </c>
      <c r="B464" s="4" t="s">
        <v>478</v>
      </c>
      <c r="C464" s="4" t="s">
        <v>1279</v>
      </c>
      <c r="D464" s="4">
        <v>73549</v>
      </c>
      <c r="E464" s="8">
        <v>58.440676160000002</v>
      </c>
      <c r="F464" s="26">
        <v>2469.9208901933926</v>
      </c>
      <c r="G464" s="8">
        <v>0.24263061699999999</v>
      </c>
    </row>
    <row r="465" spans="1:7" x14ac:dyDescent="0.2">
      <c r="A465" s="4" t="s">
        <v>216</v>
      </c>
      <c r="B465" s="4" t="s">
        <v>478</v>
      </c>
      <c r="C465" s="4" t="s">
        <v>1279</v>
      </c>
      <c r="D465" s="4">
        <v>82252</v>
      </c>
      <c r="E465" s="8">
        <v>51.635935359999998</v>
      </c>
      <c r="F465" s="26">
        <v>2157.5126336303674</v>
      </c>
      <c r="G465" s="8">
        <v>0.22842617000000001</v>
      </c>
    </row>
    <row r="466" spans="1:7" x14ac:dyDescent="0.2">
      <c r="A466" s="4" t="s">
        <v>216</v>
      </c>
      <c r="B466" s="4" t="s">
        <v>217</v>
      </c>
      <c r="C466" s="4" t="s">
        <v>1279</v>
      </c>
      <c r="D466" s="4">
        <v>43884</v>
      </c>
      <c r="E466" s="8">
        <v>168.73499150000001</v>
      </c>
      <c r="F466" s="26">
        <v>25055.821530579495</v>
      </c>
      <c r="G466" s="8">
        <v>0.22806626799999999</v>
      </c>
    </row>
    <row r="467" spans="1:7" x14ac:dyDescent="0.2">
      <c r="A467" s="4" t="s">
        <v>216</v>
      </c>
      <c r="B467" s="4" t="s">
        <v>217</v>
      </c>
      <c r="C467" s="4" t="s">
        <v>1279</v>
      </c>
      <c r="D467" s="4">
        <v>82272</v>
      </c>
      <c r="E467" s="8">
        <v>164.69740809999999</v>
      </c>
      <c r="F467" s="26">
        <v>24856.402900148576</v>
      </c>
      <c r="G467" s="8">
        <v>0.23425126600000001</v>
      </c>
    </row>
    <row r="468" spans="1:7" x14ac:dyDescent="0.2">
      <c r="A468" s="4" t="s">
        <v>218</v>
      </c>
      <c r="B468" s="4" t="s">
        <v>219</v>
      </c>
      <c r="C468" s="4" t="s">
        <v>1279</v>
      </c>
      <c r="D468" s="4">
        <v>53610</v>
      </c>
      <c r="E468" s="8">
        <v>108.18542549999999</v>
      </c>
      <c r="F468" s="26">
        <v>6182.7598344546632</v>
      </c>
      <c r="G468" s="8">
        <v>0.27181592900000001</v>
      </c>
    </row>
    <row r="469" spans="1:7" x14ac:dyDescent="0.2">
      <c r="A469" s="4" t="s">
        <v>218</v>
      </c>
      <c r="B469" s="4" t="s">
        <v>219</v>
      </c>
      <c r="C469" s="4" t="s">
        <v>1279</v>
      </c>
      <c r="D469" s="4">
        <v>57071</v>
      </c>
      <c r="E469" s="8">
        <v>118.0595308</v>
      </c>
      <c r="F469" s="26">
        <v>7473.0751548248554</v>
      </c>
      <c r="G469" s="8">
        <v>0.27560172999999999</v>
      </c>
    </row>
    <row r="470" spans="1:7" x14ac:dyDescent="0.2">
      <c r="A470" s="4" t="s">
        <v>218</v>
      </c>
      <c r="B470" s="4" t="s">
        <v>219</v>
      </c>
      <c r="C470" s="4" t="s">
        <v>1279</v>
      </c>
      <c r="D470" s="4">
        <v>66996</v>
      </c>
      <c r="E470" s="8">
        <v>107.8432348</v>
      </c>
      <c r="F470" s="26">
        <v>5456.9249208485717</v>
      </c>
      <c r="G470" s="8">
        <v>0.255124401</v>
      </c>
    </row>
    <row r="471" spans="1:7" x14ac:dyDescent="0.2">
      <c r="A471" s="4" t="s">
        <v>218</v>
      </c>
      <c r="B471" s="4" t="s">
        <v>219</v>
      </c>
      <c r="C471" s="4" t="s">
        <v>1279</v>
      </c>
      <c r="D471" s="4">
        <v>66997</v>
      </c>
      <c r="E471" s="8">
        <v>105.3543743</v>
      </c>
      <c r="F471" s="26">
        <v>5707.5487884288159</v>
      </c>
      <c r="G471" s="8">
        <v>0.27782452600000002</v>
      </c>
    </row>
    <row r="472" spans="1:7" x14ac:dyDescent="0.2">
      <c r="A472" s="4" t="s">
        <v>218</v>
      </c>
      <c r="B472" s="4" t="s">
        <v>219</v>
      </c>
      <c r="C472" s="4" t="s">
        <v>1279</v>
      </c>
      <c r="D472" s="4">
        <v>66998</v>
      </c>
      <c r="E472" s="8">
        <v>101.9940802</v>
      </c>
      <c r="F472" s="26">
        <v>5413.7669526031705</v>
      </c>
      <c r="G472" s="8">
        <v>0.26762181800000001</v>
      </c>
    </row>
    <row r="473" spans="1:7" x14ac:dyDescent="0.2">
      <c r="A473" s="4" t="s">
        <v>218</v>
      </c>
      <c r="B473" s="4" t="s">
        <v>220</v>
      </c>
      <c r="C473" s="4" t="s">
        <v>1279</v>
      </c>
      <c r="D473" s="4">
        <v>84052</v>
      </c>
      <c r="E473" s="8">
        <v>99.799982319999998</v>
      </c>
      <c r="F473" s="26">
        <v>4493.1032276007363</v>
      </c>
      <c r="G473" s="8">
        <v>0.25303413400000002</v>
      </c>
    </row>
    <row r="474" spans="1:7" x14ac:dyDescent="0.2">
      <c r="A474" s="4" t="s">
        <v>218</v>
      </c>
      <c r="B474" s="4" t="s">
        <v>220</v>
      </c>
      <c r="C474" s="4" t="s">
        <v>1279</v>
      </c>
      <c r="D474" s="4">
        <v>86515</v>
      </c>
      <c r="E474" s="8">
        <v>90.450909120000006</v>
      </c>
      <c r="F474" s="26">
        <v>4006.0135003571568</v>
      </c>
      <c r="G474" s="8">
        <v>0.25457234699999998</v>
      </c>
    </row>
    <row r="475" spans="1:7" x14ac:dyDescent="0.2">
      <c r="A475" s="4" t="s">
        <v>218</v>
      </c>
      <c r="B475" s="4" t="s">
        <v>220</v>
      </c>
      <c r="C475" s="4" t="s">
        <v>1279</v>
      </c>
      <c r="D475" s="4">
        <v>89108</v>
      </c>
      <c r="E475" s="8">
        <v>100.3788696</v>
      </c>
      <c r="F475" s="26">
        <v>4716.5322837320455</v>
      </c>
      <c r="G475" s="8">
        <v>0.25658540099999999</v>
      </c>
    </row>
    <row r="476" spans="1:7" x14ac:dyDescent="0.2">
      <c r="A476" s="4" t="s">
        <v>218</v>
      </c>
      <c r="B476" s="4" t="s">
        <v>222</v>
      </c>
      <c r="C476" s="4" t="s">
        <v>1279</v>
      </c>
      <c r="D476" s="4">
        <v>90862</v>
      </c>
      <c r="E476" s="8">
        <v>99.206246129999997</v>
      </c>
      <c r="F476" s="26">
        <v>4805.3828733304836</v>
      </c>
      <c r="G476" s="8">
        <v>0.26922699</v>
      </c>
    </row>
    <row r="477" spans="1:7" x14ac:dyDescent="0.2">
      <c r="A477" s="4" t="s">
        <v>218</v>
      </c>
      <c r="B477" s="4" t="s">
        <v>222</v>
      </c>
      <c r="C477" s="4" t="s">
        <v>1279</v>
      </c>
      <c r="D477" s="4">
        <v>116353</v>
      </c>
      <c r="E477" s="8">
        <v>100.2829055</v>
      </c>
      <c r="F477" s="26">
        <v>4512.4247535599443</v>
      </c>
      <c r="G477" s="8">
        <v>0.251773252</v>
      </c>
    </row>
    <row r="478" spans="1:7" x14ac:dyDescent="0.2">
      <c r="A478" s="4" t="s">
        <v>218</v>
      </c>
      <c r="B478" s="4" t="s">
        <v>223</v>
      </c>
      <c r="C478" s="4" t="s">
        <v>1279</v>
      </c>
      <c r="D478" s="4">
        <v>77641</v>
      </c>
      <c r="E478" s="8">
        <v>63.809685170000002</v>
      </c>
      <c r="F478" s="26">
        <v>2330.4607821296913</v>
      </c>
      <c r="G478" s="8">
        <v>0.24748796100000001</v>
      </c>
    </row>
    <row r="479" spans="1:7" x14ac:dyDescent="0.2">
      <c r="A479" s="4" t="s">
        <v>218</v>
      </c>
      <c r="B479" s="4" t="s">
        <v>223</v>
      </c>
      <c r="C479" s="4" t="s">
        <v>1279</v>
      </c>
      <c r="D479" s="4">
        <v>77757</v>
      </c>
      <c r="E479" s="8">
        <v>74.642544760000007</v>
      </c>
      <c r="F479" s="26">
        <v>3213.714534627069</v>
      </c>
      <c r="G479" s="8">
        <v>0.24747573</v>
      </c>
    </row>
    <row r="480" spans="1:7" x14ac:dyDescent="0.2">
      <c r="A480" s="4" t="s">
        <v>83</v>
      </c>
      <c r="B480" s="4" t="s">
        <v>84</v>
      </c>
      <c r="C480" s="4" t="s">
        <v>1279</v>
      </c>
      <c r="D480" s="4">
        <v>85090</v>
      </c>
      <c r="E480" s="8">
        <v>195.2986118</v>
      </c>
      <c r="F480" s="26">
        <v>24668.566158311623</v>
      </c>
      <c r="G480" s="8">
        <v>0.23596114100000001</v>
      </c>
    </row>
    <row r="481" spans="1:7" x14ac:dyDescent="0.2">
      <c r="A481" s="4" t="s">
        <v>875</v>
      </c>
      <c r="B481" s="4" t="s">
        <v>876</v>
      </c>
      <c r="C481" s="4" t="s">
        <v>1279</v>
      </c>
      <c r="D481" s="4">
        <v>60239</v>
      </c>
      <c r="E481" s="8">
        <v>493.03493429999997</v>
      </c>
      <c r="F481" s="26">
        <v>155612.16147883379</v>
      </c>
      <c r="G481" s="8">
        <v>0.25170845600000002</v>
      </c>
    </row>
    <row r="482" spans="1:7" x14ac:dyDescent="0.2">
      <c r="A482" s="4" t="s">
        <v>877</v>
      </c>
      <c r="B482" s="4" t="s">
        <v>878</v>
      </c>
      <c r="C482" s="4" t="s">
        <v>1279</v>
      </c>
      <c r="D482" s="4">
        <v>91464</v>
      </c>
      <c r="E482" s="8">
        <v>6.952366187</v>
      </c>
      <c r="F482" s="26">
        <v>41.389924318864253</v>
      </c>
      <c r="G482" s="8">
        <v>0.238181951</v>
      </c>
    </row>
    <row r="483" spans="1:7" x14ac:dyDescent="0.2">
      <c r="A483" s="4" t="s">
        <v>879</v>
      </c>
      <c r="B483" s="4" t="s">
        <v>880</v>
      </c>
      <c r="C483" s="4" t="s">
        <v>1279</v>
      </c>
      <c r="D483" s="4">
        <v>54389</v>
      </c>
      <c r="E483" s="8">
        <v>236.4134871</v>
      </c>
      <c r="F483" s="26">
        <v>27636.821001789813</v>
      </c>
      <c r="G483" s="8">
        <v>0.243604875</v>
      </c>
    </row>
    <row r="484" spans="1:7" x14ac:dyDescent="0.2">
      <c r="A484" s="4" t="s">
        <v>881</v>
      </c>
      <c r="B484" s="4" t="s">
        <v>882</v>
      </c>
      <c r="C484" s="4" t="s">
        <v>1279</v>
      </c>
      <c r="D484" s="4">
        <v>56138</v>
      </c>
      <c r="E484" s="8">
        <v>19.893783320000001</v>
      </c>
      <c r="F484" s="26">
        <v>353.78024997768335</v>
      </c>
      <c r="G484" s="8">
        <v>0.27265355899999999</v>
      </c>
    </row>
    <row r="485" spans="1:7" x14ac:dyDescent="0.2">
      <c r="A485" s="4" t="s">
        <v>85</v>
      </c>
      <c r="B485" s="4" t="s">
        <v>86</v>
      </c>
      <c r="C485" s="4" t="s">
        <v>1279</v>
      </c>
      <c r="D485" s="4">
        <v>71631</v>
      </c>
      <c r="E485" s="8">
        <v>73.591417120000003</v>
      </c>
      <c r="F485" s="26">
        <v>2514.3621796414545</v>
      </c>
      <c r="G485" s="8">
        <v>0.27170421099999997</v>
      </c>
    </row>
    <row r="486" spans="1:7" x14ac:dyDescent="0.2">
      <c r="A486" s="4" t="s">
        <v>85</v>
      </c>
      <c r="B486" s="4" t="s">
        <v>86</v>
      </c>
      <c r="C486" s="4" t="s">
        <v>1279</v>
      </c>
      <c r="D486" s="4">
        <v>81193</v>
      </c>
      <c r="E486" s="8">
        <v>62.262507659999997</v>
      </c>
      <c r="F486" s="26">
        <v>1777.7962811265595</v>
      </c>
      <c r="G486" s="8">
        <v>0.27554732100000001</v>
      </c>
    </row>
    <row r="487" spans="1:7" x14ac:dyDescent="0.2">
      <c r="A487" s="4" t="s">
        <v>85</v>
      </c>
      <c r="B487" s="4" t="s">
        <v>88</v>
      </c>
      <c r="C487" s="4" t="s">
        <v>1279</v>
      </c>
      <c r="D487" s="4">
        <v>69187</v>
      </c>
      <c r="E487" s="8">
        <v>42.551514900000001</v>
      </c>
      <c r="F487" s="26">
        <v>826.25991413883128</v>
      </c>
      <c r="G487" s="8">
        <v>0.25905124099999999</v>
      </c>
    </row>
    <row r="488" spans="1:7" x14ac:dyDescent="0.2">
      <c r="A488" s="4" t="s">
        <v>85</v>
      </c>
      <c r="B488" s="4" t="s">
        <v>88</v>
      </c>
      <c r="C488" s="4" t="s">
        <v>1279</v>
      </c>
      <c r="D488" s="4">
        <v>69197</v>
      </c>
      <c r="E488" s="8">
        <v>41.873526599999998</v>
      </c>
      <c r="F488" s="26">
        <v>798.34219948224654</v>
      </c>
      <c r="G488" s="8">
        <v>0.26695418999999998</v>
      </c>
    </row>
    <row r="489" spans="1:7" x14ac:dyDescent="0.2">
      <c r="A489" s="4" t="s">
        <v>85</v>
      </c>
      <c r="B489" s="4" t="s">
        <v>89</v>
      </c>
      <c r="C489" s="4" t="s">
        <v>1279</v>
      </c>
      <c r="D489" s="4">
        <v>56145</v>
      </c>
      <c r="E489" s="8">
        <v>57.213612169999998</v>
      </c>
      <c r="F489" s="26">
        <v>1550.2788853197103</v>
      </c>
      <c r="G489" s="8">
        <v>0.25997621799999998</v>
      </c>
    </row>
    <row r="490" spans="1:7" x14ac:dyDescent="0.2">
      <c r="A490" s="4" t="s">
        <v>883</v>
      </c>
      <c r="B490" s="4" t="s">
        <v>206</v>
      </c>
      <c r="C490" s="4" t="s">
        <v>1279</v>
      </c>
      <c r="D490" s="4">
        <v>117381</v>
      </c>
      <c r="E490" s="8">
        <v>155.17492300000001</v>
      </c>
      <c r="F490" s="26">
        <v>16945.885714342468</v>
      </c>
      <c r="G490" s="8">
        <v>0.26555108500000002</v>
      </c>
    </row>
    <row r="491" spans="1:7" x14ac:dyDescent="0.2">
      <c r="A491" s="4" t="s">
        <v>883</v>
      </c>
      <c r="B491" s="4" t="s">
        <v>884</v>
      </c>
      <c r="C491" s="4" t="s">
        <v>1279</v>
      </c>
      <c r="D491" s="4">
        <v>48000</v>
      </c>
      <c r="E491" s="8">
        <v>188.33852139999999</v>
      </c>
      <c r="F491" s="26">
        <v>28031.716875503356</v>
      </c>
      <c r="G491" s="8">
        <v>0.24305184099999999</v>
      </c>
    </row>
    <row r="492" spans="1:7" x14ac:dyDescent="0.2">
      <c r="A492" s="4" t="s">
        <v>883</v>
      </c>
      <c r="B492" s="4" t="s">
        <v>884</v>
      </c>
      <c r="C492" s="4" t="s">
        <v>1279</v>
      </c>
      <c r="D492" s="4">
        <v>48003</v>
      </c>
      <c r="E492" s="8">
        <v>181.41372229999999</v>
      </c>
      <c r="F492" s="26">
        <v>24969.472816793499</v>
      </c>
      <c r="G492" s="8">
        <v>0.24119841</v>
      </c>
    </row>
    <row r="493" spans="1:7" x14ac:dyDescent="0.2">
      <c r="A493" s="4" t="s">
        <v>883</v>
      </c>
      <c r="B493" s="4" t="s">
        <v>884</v>
      </c>
      <c r="C493" s="4" t="s">
        <v>1279</v>
      </c>
      <c r="D493" s="4">
        <v>55003</v>
      </c>
      <c r="E493" s="8">
        <v>179.68465560000001</v>
      </c>
      <c r="F493" s="26">
        <v>26741.048973790814</v>
      </c>
      <c r="G493" s="8">
        <v>0.23648086600000001</v>
      </c>
    </row>
    <row r="494" spans="1:7" x14ac:dyDescent="0.2">
      <c r="A494" s="4" t="s">
        <v>883</v>
      </c>
      <c r="B494" s="4" t="s">
        <v>884</v>
      </c>
      <c r="C494" s="4" t="s">
        <v>1279</v>
      </c>
      <c r="D494" s="4">
        <v>84731</v>
      </c>
      <c r="E494" s="8">
        <v>210.5741912</v>
      </c>
      <c r="F494" s="26">
        <v>34725.720338001673</v>
      </c>
      <c r="G494" s="8">
        <v>0.21531723899999999</v>
      </c>
    </row>
    <row r="495" spans="1:7" x14ac:dyDescent="0.2">
      <c r="A495" s="4" t="s">
        <v>883</v>
      </c>
      <c r="B495" s="4" t="s">
        <v>885</v>
      </c>
      <c r="C495" s="4" t="s">
        <v>1279</v>
      </c>
      <c r="D495" s="4">
        <v>61355</v>
      </c>
      <c r="E495" s="8">
        <v>182.202665</v>
      </c>
      <c r="F495" s="26">
        <v>27126.718600328408</v>
      </c>
      <c r="G495" s="8">
        <v>0.258336489</v>
      </c>
    </row>
    <row r="496" spans="1:7" x14ac:dyDescent="0.2">
      <c r="A496" s="4" t="s">
        <v>883</v>
      </c>
      <c r="B496" s="4" t="s">
        <v>885</v>
      </c>
      <c r="C496" s="4" t="s">
        <v>1279</v>
      </c>
      <c r="D496" s="4">
        <v>66730</v>
      </c>
      <c r="E496" s="8">
        <v>189.7982623</v>
      </c>
      <c r="F496" s="26">
        <v>28722.75319362391</v>
      </c>
      <c r="G496" s="8">
        <v>0.26001964900000002</v>
      </c>
    </row>
    <row r="497" spans="1:7" x14ac:dyDescent="0.2">
      <c r="A497" s="4" t="s">
        <v>883</v>
      </c>
      <c r="B497" s="4" t="s">
        <v>444</v>
      </c>
      <c r="C497" s="4" t="s">
        <v>1279</v>
      </c>
      <c r="D497" s="4">
        <v>47117</v>
      </c>
      <c r="E497" s="8">
        <v>210.08170369999999</v>
      </c>
      <c r="F497" s="26">
        <v>34553.937041166231</v>
      </c>
      <c r="G497" s="8">
        <v>0.24632231199999999</v>
      </c>
    </row>
    <row r="498" spans="1:7" x14ac:dyDescent="0.2">
      <c r="A498" s="4" t="s">
        <v>883</v>
      </c>
      <c r="B498" s="4" t="s">
        <v>886</v>
      </c>
      <c r="C498" s="4" t="s">
        <v>1279</v>
      </c>
      <c r="D498" s="4">
        <v>117193</v>
      </c>
      <c r="E498" s="8">
        <v>214.3119331</v>
      </c>
      <c r="F498" s="26">
        <v>32190.795251783453</v>
      </c>
      <c r="G498" s="8">
        <v>0.26452975299999998</v>
      </c>
    </row>
    <row r="499" spans="1:7" x14ac:dyDescent="0.2">
      <c r="A499" s="4" t="s">
        <v>883</v>
      </c>
      <c r="B499" s="4" t="s">
        <v>887</v>
      </c>
      <c r="C499" s="4" t="s">
        <v>1279</v>
      </c>
      <c r="D499" s="4">
        <v>90771</v>
      </c>
      <c r="E499" s="8">
        <v>138.038501</v>
      </c>
      <c r="F499" s="26">
        <v>13868.686179784119</v>
      </c>
      <c r="G499" s="8">
        <v>0.26196264800000002</v>
      </c>
    </row>
    <row r="500" spans="1:7" x14ac:dyDescent="0.2">
      <c r="A500" s="4" t="s">
        <v>883</v>
      </c>
      <c r="B500" s="4" t="s">
        <v>831</v>
      </c>
      <c r="C500" s="4" t="s">
        <v>1279</v>
      </c>
      <c r="D500" s="4">
        <v>77196</v>
      </c>
      <c r="E500" s="8">
        <v>171.81141869999999</v>
      </c>
      <c r="F500" s="26">
        <v>21042.826603123023</v>
      </c>
      <c r="G500" s="8">
        <v>0.25660866500000001</v>
      </c>
    </row>
    <row r="501" spans="1:7" x14ac:dyDescent="0.2">
      <c r="A501" s="4" t="s">
        <v>888</v>
      </c>
      <c r="B501" s="4" t="s">
        <v>889</v>
      </c>
      <c r="C501" s="4" t="s">
        <v>1279</v>
      </c>
      <c r="D501" s="4">
        <v>69063</v>
      </c>
      <c r="E501" s="8">
        <v>860.89774109999996</v>
      </c>
      <c r="F501" s="26">
        <v>541761.31627657858</v>
      </c>
      <c r="G501" s="8">
        <v>0.24692445399999999</v>
      </c>
    </row>
    <row r="502" spans="1:7" x14ac:dyDescent="0.2">
      <c r="A502" s="4" t="s">
        <v>888</v>
      </c>
      <c r="B502" s="4" t="s">
        <v>889</v>
      </c>
      <c r="C502" s="4" t="s">
        <v>1279</v>
      </c>
      <c r="D502" s="4">
        <v>90171</v>
      </c>
      <c r="E502" s="8">
        <v>996.95688419999999</v>
      </c>
      <c r="F502" s="26">
        <v>709928.97803300293</v>
      </c>
      <c r="G502" s="8">
        <v>0.24164991899999999</v>
      </c>
    </row>
    <row r="503" spans="1:7" x14ac:dyDescent="0.2">
      <c r="A503" s="4" t="s">
        <v>1149</v>
      </c>
      <c r="B503" s="4" t="s">
        <v>1150</v>
      </c>
      <c r="C503" s="4" t="s">
        <v>1279</v>
      </c>
      <c r="D503" s="4">
        <v>77548</v>
      </c>
      <c r="E503" s="8">
        <v>69.997610530000003</v>
      </c>
      <c r="F503" s="26">
        <v>2281.8207905520526</v>
      </c>
      <c r="G503" s="8">
        <v>0.26531934299999999</v>
      </c>
    </row>
    <row r="504" spans="1:7" x14ac:dyDescent="0.2">
      <c r="A504" s="4" t="s">
        <v>1149</v>
      </c>
      <c r="B504" s="4" t="s">
        <v>1150</v>
      </c>
      <c r="C504" s="4" t="s">
        <v>1279</v>
      </c>
      <c r="D504" s="4">
        <v>90143</v>
      </c>
      <c r="E504" s="8">
        <v>69.433905280000005</v>
      </c>
      <c r="F504" s="26">
        <v>2443.2471838257761</v>
      </c>
      <c r="G504" s="8">
        <v>0.27096732600000001</v>
      </c>
    </row>
    <row r="505" spans="1:7" x14ac:dyDescent="0.2">
      <c r="A505" s="4" t="s">
        <v>1149</v>
      </c>
      <c r="B505" s="4" t="s">
        <v>1150</v>
      </c>
      <c r="C505" s="4" t="s">
        <v>1279</v>
      </c>
      <c r="D505" s="4">
        <v>90844</v>
      </c>
      <c r="E505" s="8">
        <v>65.502022749999995</v>
      </c>
      <c r="F505" s="26">
        <v>1947.9927523704841</v>
      </c>
      <c r="G505" s="8">
        <v>0.24731074</v>
      </c>
    </row>
    <row r="506" spans="1:7" x14ac:dyDescent="0.2">
      <c r="A506" s="4" t="s">
        <v>1151</v>
      </c>
      <c r="B506" s="4" t="s">
        <v>1238</v>
      </c>
      <c r="C506" s="4" t="s">
        <v>1279</v>
      </c>
      <c r="D506" s="4">
        <v>80373</v>
      </c>
      <c r="E506" s="8">
        <v>38.587443720000003</v>
      </c>
      <c r="F506" s="26">
        <v>879.25084665500333</v>
      </c>
      <c r="G506" s="8">
        <v>0.261735053</v>
      </c>
    </row>
    <row r="507" spans="1:7" x14ac:dyDescent="0.2">
      <c r="A507" s="4" t="s">
        <v>1151</v>
      </c>
      <c r="B507" s="4" t="s">
        <v>1152</v>
      </c>
      <c r="C507" s="4" t="s">
        <v>1280</v>
      </c>
      <c r="D507" s="4">
        <v>11374</v>
      </c>
      <c r="E507" s="8">
        <v>36.029881760000002</v>
      </c>
      <c r="F507" s="26">
        <v>757.98998737397062</v>
      </c>
      <c r="G507" s="8">
        <v>0.23960705800000001</v>
      </c>
    </row>
    <row r="508" spans="1:7" x14ac:dyDescent="0.2">
      <c r="A508" s="4" t="s">
        <v>1151</v>
      </c>
      <c r="B508" s="4" t="s">
        <v>1152</v>
      </c>
      <c r="C508" s="4" t="s">
        <v>1280</v>
      </c>
      <c r="D508" s="4">
        <v>12115</v>
      </c>
      <c r="E508" s="8">
        <v>36.583189040000001</v>
      </c>
      <c r="F508" s="26">
        <v>812.54697765779008</v>
      </c>
      <c r="G508" s="8">
        <v>0.25083343499999999</v>
      </c>
    </row>
    <row r="509" spans="1:7" x14ac:dyDescent="0.2">
      <c r="A509" s="4" t="s">
        <v>1151</v>
      </c>
      <c r="B509" s="4" t="s">
        <v>1152</v>
      </c>
      <c r="C509" s="4" t="s">
        <v>1280</v>
      </c>
      <c r="D509" s="4">
        <v>12374</v>
      </c>
      <c r="E509" s="8">
        <v>29.552070449999999</v>
      </c>
      <c r="F509" s="26">
        <v>514.60909093479836</v>
      </c>
      <c r="G509" s="8">
        <v>0.23795422399999999</v>
      </c>
    </row>
    <row r="510" spans="1:7" x14ac:dyDescent="0.2">
      <c r="A510" s="4" t="s">
        <v>1151</v>
      </c>
      <c r="B510" s="4" t="s">
        <v>1152</v>
      </c>
      <c r="C510" s="4" t="s">
        <v>1279</v>
      </c>
      <c r="D510" s="4">
        <v>50166</v>
      </c>
      <c r="E510" s="8">
        <v>34.066726209999999</v>
      </c>
      <c r="F510" s="26">
        <v>660.16697769410109</v>
      </c>
      <c r="G510" s="8">
        <v>0.237157857</v>
      </c>
    </row>
    <row r="511" spans="1:7" x14ac:dyDescent="0.2">
      <c r="A511" s="4" t="s">
        <v>1151</v>
      </c>
      <c r="B511" s="4" t="s">
        <v>1152</v>
      </c>
      <c r="C511" s="4" t="s">
        <v>1279</v>
      </c>
      <c r="D511" s="4">
        <v>53808</v>
      </c>
      <c r="E511" s="8">
        <v>33.259048810000003</v>
      </c>
      <c r="F511" s="26">
        <v>675.9848966762512</v>
      </c>
      <c r="G511" s="8">
        <v>0.25709785800000001</v>
      </c>
    </row>
    <row r="512" spans="1:7" x14ac:dyDescent="0.2">
      <c r="A512" s="4" t="s">
        <v>1151</v>
      </c>
      <c r="B512" s="4" t="s">
        <v>1152</v>
      </c>
      <c r="C512" s="4" t="s">
        <v>1279</v>
      </c>
      <c r="D512" s="4">
        <v>53812</v>
      </c>
      <c r="E512" s="8">
        <v>32.426337349999997</v>
      </c>
      <c r="F512" s="26">
        <v>611.77456296123842</v>
      </c>
      <c r="G512" s="8">
        <v>0.244319383</v>
      </c>
    </row>
    <row r="513" spans="1:7" x14ac:dyDescent="0.2">
      <c r="A513" s="4" t="s">
        <v>1151</v>
      </c>
      <c r="B513" s="4" t="s">
        <v>1152</v>
      </c>
      <c r="C513" s="4" t="s">
        <v>1279</v>
      </c>
      <c r="D513" s="4">
        <v>53813</v>
      </c>
      <c r="E513" s="8">
        <v>32.925920310000002</v>
      </c>
      <c r="F513" s="26">
        <v>653.82345617810256</v>
      </c>
      <c r="G513" s="8">
        <v>0.24705043099999999</v>
      </c>
    </row>
    <row r="514" spans="1:7" x14ac:dyDescent="0.2">
      <c r="A514" s="4" t="s">
        <v>1239</v>
      </c>
      <c r="B514" s="4" t="s">
        <v>1047</v>
      </c>
      <c r="C514" s="4" t="s">
        <v>1280</v>
      </c>
      <c r="D514" s="4">
        <v>11422</v>
      </c>
      <c r="E514" s="8">
        <v>44.882798200000003</v>
      </c>
      <c r="F514" s="26">
        <v>1220.9930933766343</v>
      </c>
      <c r="G514" s="8">
        <v>0.23835567699999999</v>
      </c>
    </row>
    <row r="515" spans="1:7" x14ac:dyDescent="0.2">
      <c r="A515" s="4" t="s">
        <v>1153</v>
      </c>
      <c r="B515" s="4" t="s">
        <v>1154</v>
      </c>
      <c r="C515" s="4" t="s">
        <v>1279</v>
      </c>
      <c r="D515" s="4">
        <v>55987</v>
      </c>
      <c r="E515" s="8">
        <v>64.599479479999999</v>
      </c>
      <c r="F515" s="26">
        <v>2066.9998715213273</v>
      </c>
      <c r="G515" s="8">
        <v>0.25766150599999998</v>
      </c>
    </row>
    <row r="516" spans="1:7" x14ac:dyDescent="0.2">
      <c r="A516" s="4" t="s">
        <v>225</v>
      </c>
      <c r="B516" s="4" t="s">
        <v>226</v>
      </c>
      <c r="C516" s="4" t="s">
        <v>1280</v>
      </c>
      <c r="D516" s="4">
        <v>12022</v>
      </c>
      <c r="E516" s="8">
        <v>1327.244447</v>
      </c>
      <c r="F516" s="26">
        <v>1359095.4036579486</v>
      </c>
      <c r="G516" s="8">
        <v>0.255850091</v>
      </c>
    </row>
    <row r="517" spans="1:7" x14ac:dyDescent="0.2">
      <c r="A517" s="4" t="s">
        <v>225</v>
      </c>
      <c r="B517" s="4" t="s">
        <v>226</v>
      </c>
      <c r="C517" s="4" t="s">
        <v>1279</v>
      </c>
      <c r="D517" s="4">
        <v>45809</v>
      </c>
      <c r="E517" s="8">
        <v>1084.097775</v>
      </c>
      <c r="F517" s="26">
        <v>924940.40305310278</v>
      </c>
      <c r="G517" s="8">
        <v>0.25744007400000002</v>
      </c>
    </row>
    <row r="518" spans="1:7" x14ac:dyDescent="0.2">
      <c r="A518" s="4" t="s">
        <v>225</v>
      </c>
      <c r="B518" s="4" t="s">
        <v>226</v>
      </c>
      <c r="C518" s="4" t="s">
        <v>1279</v>
      </c>
      <c r="D518" s="4">
        <v>76101</v>
      </c>
      <c r="E518" s="8">
        <v>1238.8385040000001</v>
      </c>
      <c r="F518" s="26">
        <v>1222083.717887271</v>
      </c>
      <c r="G518" s="8">
        <v>0.26776067599999998</v>
      </c>
    </row>
    <row r="519" spans="1:7" x14ac:dyDescent="0.2">
      <c r="A519" s="4" t="s">
        <v>600</v>
      </c>
      <c r="B519" s="4" t="s">
        <v>1240</v>
      </c>
      <c r="C519" s="4" t="s">
        <v>1280</v>
      </c>
      <c r="D519" s="4">
        <v>11528</v>
      </c>
      <c r="E519" s="8">
        <v>849.51268990000005</v>
      </c>
      <c r="F519" s="26">
        <v>648302.25329471508</v>
      </c>
      <c r="G519" s="8">
        <v>0.24841980999999999</v>
      </c>
    </row>
    <row r="520" spans="1:7" x14ac:dyDescent="0.2">
      <c r="A520" s="4" t="s">
        <v>600</v>
      </c>
      <c r="B520" s="4" t="s">
        <v>601</v>
      </c>
      <c r="C520" s="4" t="s">
        <v>1279</v>
      </c>
      <c r="D520" s="4">
        <v>38074</v>
      </c>
      <c r="E520" s="8">
        <v>933.14436120000005</v>
      </c>
      <c r="F520" s="26">
        <v>797950.18129453575</v>
      </c>
      <c r="G520" s="8">
        <v>0.24522237099999999</v>
      </c>
    </row>
    <row r="521" spans="1:7" x14ac:dyDescent="0.2">
      <c r="A521" s="4" t="s">
        <v>964</v>
      </c>
      <c r="B521" s="4" t="s">
        <v>965</v>
      </c>
      <c r="C521" s="4" t="s">
        <v>1279</v>
      </c>
      <c r="D521" s="4">
        <v>76032</v>
      </c>
      <c r="E521" s="8">
        <v>2189.4388049999998</v>
      </c>
      <c r="F521" s="26">
        <v>3674757.1984596327</v>
      </c>
      <c r="G521" s="8">
        <v>0.257800268</v>
      </c>
    </row>
    <row r="522" spans="1:7" x14ac:dyDescent="0.2">
      <c r="A522" s="4" t="s">
        <v>964</v>
      </c>
      <c r="B522" s="4" t="s">
        <v>965</v>
      </c>
      <c r="C522" s="4" t="s">
        <v>1279</v>
      </c>
      <c r="D522" s="4">
        <v>76118</v>
      </c>
      <c r="E522" s="8">
        <v>2001.171214</v>
      </c>
      <c r="F522" s="26">
        <v>3317217.4960989384</v>
      </c>
      <c r="G522" s="8">
        <v>0.25599291299999999</v>
      </c>
    </row>
    <row r="523" spans="1:7" x14ac:dyDescent="0.2">
      <c r="A523" s="4" t="s">
        <v>90</v>
      </c>
      <c r="B523" s="4" t="s">
        <v>4</v>
      </c>
      <c r="C523" s="4" t="s">
        <v>1279</v>
      </c>
      <c r="D523" s="4">
        <v>50158</v>
      </c>
      <c r="E523" s="8">
        <v>31.679909200000001</v>
      </c>
      <c r="F523" s="26">
        <v>443.54675534982891</v>
      </c>
      <c r="G523" s="8">
        <v>0.26177268799999998</v>
      </c>
    </row>
    <row r="524" spans="1:7" x14ac:dyDescent="0.2">
      <c r="A524" s="4" t="s">
        <v>90</v>
      </c>
      <c r="B524" s="4" t="s">
        <v>4</v>
      </c>
      <c r="C524" s="4" t="s">
        <v>1279</v>
      </c>
      <c r="D524" s="4">
        <v>79815</v>
      </c>
      <c r="E524" s="8">
        <v>31.344407589999999</v>
      </c>
      <c r="F524" s="26">
        <v>460.98939670472561</v>
      </c>
      <c r="G524" s="8">
        <v>0.27387145499999999</v>
      </c>
    </row>
    <row r="525" spans="1:7" x14ac:dyDescent="0.2">
      <c r="A525" s="4" t="s">
        <v>90</v>
      </c>
      <c r="B525" s="4" t="s">
        <v>4</v>
      </c>
      <c r="C525" s="4" t="s">
        <v>1279</v>
      </c>
      <c r="D525" s="4">
        <v>82519</v>
      </c>
      <c r="E525" s="8">
        <v>37.604776049999998</v>
      </c>
      <c r="F525" s="26">
        <v>615.72509913963916</v>
      </c>
      <c r="G525" s="8">
        <v>0.264039368</v>
      </c>
    </row>
    <row r="526" spans="1:7" x14ac:dyDescent="0.2">
      <c r="A526" s="4" t="s">
        <v>90</v>
      </c>
      <c r="B526" s="4" t="s">
        <v>4</v>
      </c>
      <c r="C526" s="4" t="s">
        <v>1279</v>
      </c>
      <c r="D526" s="4">
        <v>118513</v>
      </c>
      <c r="E526" s="8">
        <v>30.047367510000001</v>
      </c>
      <c r="F526" s="26">
        <v>383.36241907179112</v>
      </c>
      <c r="G526" s="8">
        <v>0.26347568700000001</v>
      </c>
    </row>
    <row r="527" spans="1:7" x14ac:dyDescent="0.2">
      <c r="A527" s="4" t="s">
        <v>602</v>
      </c>
      <c r="B527" s="4" t="s">
        <v>603</v>
      </c>
      <c r="C527" s="4" t="s">
        <v>1279</v>
      </c>
      <c r="D527" s="4">
        <v>45671</v>
      </c>
      <c r="E527" s="8">
        <v>220.79216349999999</v>
      </c>
      <c r="F527" s="26">
        <v>39213.865469727905</v>
      </c>
      <c r="G527" s="8">
        <v>0.246954534</v>
      </c>
    </row>
    <row r="528" spans="1:7" x14ac:dyDescent="0.2">
      <c r="A528" s="4" t="s">
        <v>602</v>
      </c>
      <c r="B528" s="4" t="s">
        <v>603</v>
      </c>
      <c r="C528" s="4" t="s">
        <v>1279</v>
      </c>
      <c r="D528" s="4">
        <v>56324</v>
      </c>
      <c r="E528" s="8">
        <v>254.80037350000001</v>
      </c>
      <c r="F528" s="26">
        <v>53215.733385988809</v>
      </c>
      <c r="G528" s="8">
        <v>0.244054467</v>
      </c>
    </row>
    <row r="529" spans="1:7" x14ac:dyDescent="0.2">
      <c r="A529" s="4" t="s">
        <v>602</v>
      </c>
      <c r="B529" s="4" t="s">
        <v>603</v>
      </c>
      <c r="C529" s="4" t="s">
        <v>1279</v>
      </c>
      <c r="D529" s="4">
        <v>66164</v>
      </c>
      <c r="E529" s="8">
        <v>280.4834707</v>
      </c>
      <c r="F529" s="26">
        <v>66961.74611332397</v>
      </c>
      <c r="G529" s="8">
        <v>0.24808929299999999</v>
      </c>
    </row>
    <row r="530" spans="1:7" x14ac:dyDescent="0.2">
      <c r="A530" s="4" t="s">
        <v>602</v>
      </c>
      <c r="B530" s="4" t="s">
        <v>603</v>
      </c>
      <c r="C530" s="4" t="s">
        <v>1279</v>
      </c>
      <c r="D530" s="4">
        <v>66171</v>
      </c>
      <c r="E530" s="8">
        <v>300.28718190000001</v>
      </c>
      <c r="F530" s="26">
        <v>71092.435762522859</v>
      </c>
      <c r="G530" s="8">
        <v>0.249803941</v>
      </c>
    </row>
    <row r="531" spans="1:7" x14ac:dyDescent="0.2">
      <c r="A531" s="4" t="s">
        <v>227</v>
      </c>
      <c r="B531" s="4" t="s">
        <v>228</v>
      </c>
      <c r="C531" s="4" t="s">
        <v>1279</v>
      </c>
      <c r="D531" s="4">
        <v>62713</v>
      </c>
      <c r="E531" s="8">
        <v>526.64288529999999</v>
      </c>
      <c r="F531" s="26">
        <v>176096.82378159085</v>
      </c>
      <c r="G531" s="8">
        <v>0.26171594300000001</v>
      </c>
    </row>
    <row r="532" spans="1:7" x14ac:dyDescent="0.2">
      <c r="A532" s="4" t="s">
        <v>227</v>
      </c>
      <c r="B532" s="4" t="s">
        <v>228</v>
      </c>
      <c r="C532" s="4" t="s">
        <v>1279</v>
      </c>
      <c r="D532" s="4">
        <v>116855</v>
      </c>
      <c r="E532" s="8">
        <v>701.00052960000005</v>
      </c>
      <c r="F532" s="26">
        <v>332888.06558549008</v>
      </c>
      <c r="G532" s="8">
        <v>0.25977072499999998</v>
      </c>
    </row>
    <row r="533" spans="1:7" x14ac:dyDescent="0.2">
      <c r="A533" s="4" t="s">
        <v>890</v>
      </c>
      <c r="B533" s="4" t="s">
        <v>891</v>
      </c>
      <c r="C533" s="4" t="s">
        <v>1279</v>
      </c>
      <c r="D533" s="4">
        <v>73900</v>
      </c>
      <c r="E533" s="8">
        <v>159.61409309999999</v>
      </c>
      <c r="F533" s="26">
        <v>12389.466227858395</v>
      </c>
      <c r="G533" s="8">
        <v>0.26873334599999998</v>
      </c>
    </row>
    <row r="534" spans="1:7" x14ac:dyDescent="0.2">
      <c r="A534" s="4" t="s">
        <v>890</v>
      </c>
      <c r="B534" s="4" t="s">
        <v>892</v>
      </c>
      <c r="C534" s="4" t="s">
        <v>1279</v>
      </c>
      <c r="D534" s="4">
        <v>68081</v>
      </c>
      <c r="E534" s="8">
        <v>626.29777209999997</v>
      </c>
      <c r="F534" s="26">
        <v>136090.28060110111</v>
      </c>
      <c r="G534" s="8">
        <v>0.264162326</v>
      </c>
    </row>
    <row r="535" spans="1:7" x14ac:dyDescent="0.2">
      <c r="A535" s="4" t="s">
        <v>890</v>
      </c>
      <c r="B535" s="4" t="s">
        <v>892</v>
      </c>
      <c r="C535" s="4" t="s">
        <v>1279</v>
      </c>
      <c r="D535" s="4">
        <v>76299</v>
      </c>
      <c r="E535" s="8">
        <v>570.3478192</v>
      </c>
      <c r="F535" s="26">
        <v>135781.08274982311</v>
      </c>
      <c r="G535" s="8">
        <v>0.266407907</v>
      </c>
    </row>
    <row r="536" spans="1:7" x14ac:dyDescent="0.2">
      <c r="A536" s="4" t="s">
        <v>890</v>
      </c>
      <c r="B536" s="4" t="s">
        <v>309</v>
      </c>
      <c r="C536" s="4" t="s">
        <v>1279</v>
      </c>
      <c r="D536" s="4">
        <v>85920</v>
      </c>
      <c r="E536" s="8">
        <v>449.19107320000001</v>
      </c>
      <c r="F536" s="26">
        <v>88390.041004121871</v>
      </c>
      <c r="G536" s="8">
        <v>0.26536576699999997</v>
      </c>
    </row>
    <row r="537" spans="1:7" x14ac:dyDescent="0.2">
      <c r="A537" s="4" t="s">
        <v>890</v>
      </c>
      <c r="B537" s="4" t="s">
        <v>893</v>
      </c>
      <c r="C537" s="4" t="s">
        <v>1279</v>
      </c>
      <c r="D537" s="4">
        <v>62986</v>
      </c>
      <c r="E537" s="8">
        <v>212.05756099999999</v>
      </c>
      <c r="F537" s="26">
        <v>20305.259363423578</v>
      </c>
      <c r="G537" s="8">
        <v>0.261780917</v>
      </c>
    </row>
    <row r="538" spans="1:7" x14ac:dyDescent="0.2">
      <c r="A538" s="4" t="s">
        <v>604</v>
      </c>
      <c r="B538" s="4" t="s">
        <v>370</v>
      </c>
      <c r="C538" s="4" t="s">
        <v>1279</v>
      </c>
      <c r="D538" s="4">
        <v>43843</v>
      </c>
      <c r="E538" s="8">
        <v>231.7002746</v>
      </c>
      <c r="F538" s="26">
        <v>42065.165636277627</v>
      </c>
      <c r="G538" s="8">
        <v>0.25068261600000002</v>
      </c>
    </row>
    <row r="539" spans="1:7" x14ac:dyDescent="0.2">
      <c r="A539" s="4" t="s">
        <v>604</v>
      </c>
      <c r="B539" s="4" t="s">
        <v>370</v>
      </c>
      <c r="C539" s="4" t="s">
        <v>1279</v>
      </c>
      <c r="D539" s="4">
        <v>43844</v>
      </c>
      <c r="E539" s="8">
        <v>218.3185853</v>
      </c>
      <c r="F539" s="26">
        <v>36339.562776176019</v>
      </c>
      <c r="G539" s="8">
        <v>0.242405434</v>
      </c>
    </row>
    <row r="540" spans="1:7" x14ac:dyDescent="0.2">
      <c r="A540" s="4" t="s">
        <v>604</v>
      </c>
      <c r="B540" s="4" t="s">
        <v>370</v>
      </c>
      <c r="C540" s="4" t="s">
        <v>1279</v>
      </c>
      <c r="D540" s="4">
        <v>43845</v>
      </c>
      <c r="E540" s="8">
        <v>233.83198060000001</v>
      </c>
      <c r="F540" s="26">
        <v>44741.434289607882</v>
      </c>
      <c r="G540" s="8">
        <v>0.25165152299999999</v>
      </c>
    </row>
    <row r="541" spans="1:7" x14ac:dyDescent="0.2">
      <c r="A541" s="4" t="s">
        <v>604</v>
      </c>
      <c r="B541" s="4" t="s">
        <v>370</v>
      </c>
      <c r="C541" s="4" t="s">
        <v>1279</v>
      </c>
      <c r="D541" s="4">
        <v>43859</v>
      </c>
      <c r="E541" s="8">
        <v>204.59582309999999</v>
      </c>
      <c r="F541" s="26">
        <v>31580.118754007148</v>
      </c>
      <c r="G541" s="8">
        <v>0.24472226699999999</v>
      </c>
    </row>
    <row r="542" spans="1:7" x14ac:dyDescent="0.2">
      <c r="A542" s="4" t="s">
        <v>604</v>
      </c>
      <c r="B542" s="4" t="s">
        <v>605</v>
      </c>
      <c r="C542" s="4" t="s">
        <v>1279</v>
      </c>
      <c r="D542" s="4">
        <v>51492</v>
      </c>
      <c r="E542" s="8">
        <v>177.12838489999999</v>
      </c>
      <c r="F542" s="26">
        <v>24960.824751302007</v>
      </c>
      <c r="G542" s="8">
        <v>0.249636044</v>
      </c>
    </row>
    <row r="543" spans="1:7" x14ac:dyDescent="0.2">
      <c r="A543" s="4" t="s">
        <v>604</v>
      </c>
      <c r="B543" s="4" t="s">
        <v>605</v>
      </c>
      <c r="C543" s="4" t="s">
        <v>1279</v>
      </c>
      <c r="D543" s="4">
        <v>51493</v>
      </c>
      <c r="E543" s="8">
        <v>160.3487671</v>
      </c>
      <c r="F543" s="26">
        <v>25622.078165503503</v>
      </c>
      <c r="G543" s="8">
        <v>0.26758465999999997</v>
      </c>
    </row>
    <row r="544" spans="1:7" x14ac:dyDescent="0.2">
      <c r="A544" s="4" t="s">
        <v>604</v>
      </c>
      <c r="B544" s="4" t="s">
        <v>605</v>
      </c>
      <c r="C544" s="4" t="s">
        <v>1279</v>
      </c>
      <c r="D544" s="4">
        <v>51512</v>
      </c>
      <c r="E544" s="8">
        <v>172.27764189999999</v>
      </c>
      <c r="F544" s="26">
        <v>22592.469567744036</v>
      </c>
      <c r="G544" s="8">
        <v>0.249965032</v>
      </c>
    </row>
    <row r="545" spans="1:7" x14ac:dyDescent="0.2">
      <c r="A545" s="4" t="s">
        <v>604</v>
      </c>
      <c r="B545" s="4" t="s">
        <v>605</v>
      </c>
      <c r="C545" s="4" t="s">
        <v>1279</v>
      </c>
      <c r="D545" s="4">
        <v>51513</v>
      </c>
      <c r="E545" s="8">
        <v>166.21752179999999</v>
      </c>
      <c r="F545" s="26">
        <v>19869.123499492347</v>
      </c>
      <c r="G545" s="8">
        <v>0.25357836499999997</v>
      </c>
    </row>
    <row r="546" spans="1:7" x14ac:dyDescent="0.2">
      <c r="A546" s="4" t="s">
        <v>604</v>
      </c>
      <c r="B546" s="4" t="s">
        <v>605</v>
      </c>
      <c r="C546" s="4" t="s">
        <v>1279</v>
      </c>
      <c r="D546" s="4">
        <v>51526</v>
      </c>
      <c r="E546" s="8">
        <v>158.21857990000001</v>
      </c>
      <c r="F546" s="26">
        <v>18594.969611925004</v>
      </c>
      <c r="G546" s="8">
        <v>0.241390193</v>
      </c>
    </row>
    <row r="547" spans="1:7" x14ac:dyDescent="0.2">
      <c r="A547" s="4" t="s">
        <v>604</v>
      </c>
      <c r="B547" s="4" t="s">
        <v>606</v>
      </c>
      <c r="C547" s="4" t="s">
        <v>1279</v>
      </c>
      <c r="D547" s="4">
        <v>78969</v>
      </c>
      <c r="E547" s="8">
        <v>157.48002249999999</v>
      </c>
      <c r="F547" s="26">
        <v>18770.1317008396</v>
      </c>
      <c r="G547" s="8">
        <v>0.25045920199999999</v>
      </c>
    </row>
    <row r="548" spans="1:7" x14ac:dyDescent="0.2">
      <c r="A548" s="4" t="s">
        <v>607</v>
      </c>
      <c r="B548" s="4" t="s">
        <v>608</v>
      </c>
      <c r="C548" s="4" t="s">
        <v>1279</v>
      </c>
      <c r="D548" s="4">
        <v>48589</v>
      </c>
      <c r="E548" s="8">
        <v>166.22294600000001</v>
      </c>
      <c r="F548" s="26">
        <v>25478.111120213125</v>
      </c>
      <c r="G548" s="8">
        <v>0.27119048600000001</v>
      </c>
    </row>
    <row r="549" spans="1:7" x14ac:dyDescent="0.2">
      <c r="A549" s="4" t="s">
        <v>607</v>
      </c>
      <c r="B549" s="4" t="s">
        <v>608</v>
      </c>
      <c r="C549" s="4" t="s">
        <v>1279</v>
      </c>
      <c r="D549" s="4">
        <v>50209</v>
      </c>
      <c r="E549" s="8">
        <v>160.423404</v>
      </c>
      <c r="F549" s="26">
        <v>24130.113624719881</v>
      </c>
      <c r="G549" s="8">
        <v>0.25775624800000002</v>
      </c>
    </row>
    <row r="550" spans="1:7" x14ac:dyDescent="0.2">
      <c r="A550" s="4" t="s">
        <v>607</v>
      </c>
      <c r="B550" s="4" t="s">
        <v>608</v>
      </c>
      <c r="C550" s="4" t="s">
        <v>1279</v>
      </c>
      <c r="D550" s="4">
        <v>55286</v>
      </c>
      <c r="E550" s="8">
        <v>149.7167073</v>
      </c>
      <c r="F550" s="26">
        <v>21735.944611028277</v>
      </c>
      <c r="G550" s="8">
        <v>0.25686589700000001</v>
      </c>
    </row>
    <row r="551" spans="1:7" x14ac:dyDescent="0.2">
      <c r="A551" s="4" t="s">
        <v>607</v>
      </c>
      <c r="B551" s="4" t="s">
        <v>608</v>
      </c>
      <c r="C551" s="4" t="s">
        <v>1279</v>
      </c>
      <c r="D551" s="4">
        <v>55729</v>
      </c>
      <c r="E551" s="8">
        <v>156.74905889999999</v>
      </c>
      <c r="F551" s="26">
        <v>21188.245065610477</v>
      </c>
      <c r="G551" s="8">
        <v>0.27652469299999999</v>
      </c>
    </row>
    <row r="552" spans="1:7" x14ac:dyDescent="0.2">
      <c r="A552" s="4" t="s">
        <v>607</v>
      </c>
      <c r="B552" s="4" t="s">
        <v>608</v>
      </c>
      <c r="C552" s="4" t="s">
        <v>1279</v>
      </c>
      <c r="D552" s="4">
        <v>63462</v>
      </c>
      <c r="E552" s="8">
        <v>150.34786589999999</v>
      </c>
      <c r="F552" s="26">
        <v>21439.41905526831</v>
      </c>
      <c r="G552" s="8">
        <v>0.271457483</v>
      </c>
    </row>
    <row r="553" spans="1:7" x14ac:dyDescent="0.2">
      <c r="A553" s="4" t="s">
        <v>1155</v>
      </c>
      <c r="B553" s="4" t="s">
        <v>547</v>
      </c>
      <c r="C553" s="4" t="s">
        <v>1279</v>
      </c>
      <c r="D553" s="4">
        <v>57562</v>
      </c>
      <c r="E553" s="8">
        <v>29.26743592</v>
      </c>
      <c r="F553" s="26">
        <v>457.12841990018035</v>
      </c>
      <c r="G553" s="8">
        <v>0.24942778099999999</v>
      </c>
    </row>
    <row r="554" spans="1:7" x14ac:dyDescent="0.2">
      <c r="A554" s="4" t="s">
        <v>46</v>
      </c>
      <c r="B554" s="4" t="s">
        <v>47</v>
      </c>
      <c r="C554" s="4" t="s">
        <v>1279</v>
      </c>
      <c r="D554" s="4">
        <v>60312</v>
      </c>
      <c r="E554" s="8">
        <v>36.126222689999999</v>
      </c>
      <c r="F554" s="26">
        <v>791.9798203798232</v>
      </c>
      <c r="G554" s="8">
        <v>0.29245242199999999</v>
      </c>
    </row>
    <row r="555" spans="1:7" x14ac:dyDescent="0.2">
      <c r="A555" s="4" t="s">
        <v>46</v>
      </c>
      <c r="B555" s="4" t="s">
        <v>47</v>
      </c>
      <c r="C555" s="4" t="s">
        <v>1279</v>
      </c>
      <c r="D555" s="4">
        <v>67945</v>
      </c>
      <c r="E555" s="8">
        <v>34.66254275</v>
      </c>
      <c r="F555" s="26">
        <v>724.04309480795166</v>
      </c>
      <c r="G555" s="8">
        <v>0.26760253099999998</v>
      </c>
    </row>
    <row r="556" spans="1:7" x14ac:dyDescent="0.2">
      <c r="A556" s="4" t="s">
        <v>46</v>
      </c>
      <c r="B556" s="4" t="s">
        <v>47</v>
      </c>
      <c r="C556" s="4" t="s">
        <v>1279</v>
      </c>
      <c r="D556" s="4">
        <v>68004</v>
      </c>
      <c r="E556" s="8">
        <v>28.801949149999999</v>
      </c>
      <c r="F556" s="26">
        <v>504.59374406287867</v>
      </c>
      <c r="G556" s="8">
        <v>0.27312420300000001</v>
      </c>
    </row>
    <row r="557" spans="1:7" x14ac:dyDescent="0.2">
      <c r="A557" s="4" t="s">
        <v>46</v>
      </c>
      <c r="B557" s="4" t="s">
        <v>47</v>
      </c>
      <c r="C557" s="4" t="s">
        <v>1279</v>
      </c>
      <c r="D557" s="4">
        <v>68050</v>
      </c>
      <c r="E557" s="8">
        <v>32.108934689999998</v>
      </c>
      <c r="F557" s="26">
        <v>629.31500811371154</v>
      </c>
      <c r="G557" s="8">
        <v>0.283219954</v>
      </c>
    </row>
    <row r="558" spans="1:7" x14ac:dyDescent="0.2">
      <c r="A558" s="4" t="s">
        <v>46</v>
      </c>
      <c r="B558" s="4" t="s">
        <v>47</v>
      </c>
      <c r="C558" s="4" t="s">
        <v>1279</v>
      </c>
      <c r="D558" s="4">
        <v>68077</v>
      </c>
      <c r="E558" s="8">
        <v>35.714399540000002</v>
      </c>
      <c r="F558" s="26">
        <v>801.74327187925098</v>
      </c>
      <c r="G558" s="8">
        <v>0.27640724</v>
      </c>
    </row>
    <row r="559" spans="1:7" x14ac:dyDescent="0.2">
      <c r="A559" s="4" t="s">
        <v>46</v>
      </c>
      <c r="B559" s="4" t="s">
        <v>91</v>
      </c>
      <c r="C559" s="4" t="s">
        <v>1279</v>
      </c>
      <c r="D559" s="4">
        <v>67495</v>
      </c>
      <c r="E559" s="8">
        <v>33.703833070000002</v>
      </c>
      <c r="F559" s="26">
        <v>713.37281107292927</v>
      </c>
      <c r="G559" s="8">
        <v>0.28430913600000002</v>
      </c>
    </row>
    <row r="560" spans="1:7" x14ac:dyDescent="0.2">
      <c r="A560" s="4" t="s">
        <v>1156</v>
      </c>
      <c r="B560" s="4" t="s">
        <v>1157</v>
      </c>
      <c r="C560" s="4" t="s">
        <v>1279</v>
      </c>
      <c r="D560" s="4">
        <v>52975</v>
      </c>
      <c r="E560" s="8">
        <v>61.981445209999997</v>
      </c>
      <c r="F560" s="26">
        <v>1761.7026867185839</v>
      </c>
      <c r="G560" s="8">
        <v>0.272650479</v>
      </c>
    </row>
    <row r="561" spans="1:7" x14ac:dyDescent="0.2">
      <c r="A561" s="4" t="s">
        <v>894</v>
      </c>
      <c r="B561" s="4" t="s">
        <v>895</v>
      </c>
      <c r="C561" s="4" t="s">
        <v>1279</v>
      </c>
      <c r="D561" s="4">
        <v>59104</v>
      </c>
      <c r="E561" s="8">
        <v>44.695376639999999</v>
      </c>
      <c r="F561" s="26">
        <v>2173.362068383396</v>
      </c>
      <c r="G561" s="8">
        <v>0.24835188699999999</v>
      </c>
    </row>
    <row r="562" spans="1:7" x14ac:dyDescent="0.2">
      <c r="A562" s="4" t="s">
        <v>894</v>
      </c>
      <c r="B562" s="4" t="s">
        <v>895</v>
      </c>
      <c r="C562" s="4" t="s">
        <v>1279</v>
      </c>
      <c r="D562" s="4">
        <v>59154</v>
      </c>
      <c r="E562" s="8">
        <v>40.758758180000001</v>
      </c>
      <c r="F562" s="26">
        <v>1663.8536323599037</v>
      </c>
      <c r="G562" s="8">
        <v>0.22188899300000001</v>
      </c>
    </row>
    <row r="563" spans="1:7" x14ac:dyDescent="0.2">
      <c r="A563" s="4" t="s">
        <v>894</v>
      </c>
      <c r="B563" s="4" t="s">
        <v>895</v>
      </c>
      <c r="C563" s="4" t="s">
        <v>1279</v>
      </c>
      <c r="D563" s="4">
        <v>67801</v>
      </c>
      <c r="E563" s="8">
        <v>42.495701099999998</v>
      </c>
      <c r="F563" s="26">
        <v>1877.0443916285572</v>
      </c>
      <c r="G563" s="8">
        <v>0.23493641200000001</v>
      </c>
    </row>
    <row r="564" spans="1:7" x14ac:dyDescent="0.2">
      <c r="A564" s="4" t="s">
        <v>894</v>
      </c>
      <c r="B564" s="4" t="s">
        <v>897</v>
      </c>
      <c r="C564" s="4" t="s">
        <v>1279</v>
      </c>
      <c r="D564" s="4">
        <v>48254</v>
      </c>
      <c r="E564" s="8">
        <v>32.979380499999998</v>
      </c>
      <c r="F564" s="26">
        <v>1113.0795229707808</v>
      </c>
      <c r="G564" s="8">
        <v>0.242246869</v>
      </c>
    </row>
    <row r="565" spans="1:7" x14ac:dyDescent="0.2">
      <c r="A565" s="4" t="s">
        <v>894</v>
      </c>
      <c r="B565" s="4" t="s">
        <v>897</v>
      </c>
      <c r="C565" s="4" t="s">
        <v>1279</v>
      </c>
      <c r="D565" s="4">
        <v>48255</v>
      </c>
      <c r="E565" s="8">
        <v>37.275902109999997</v>
      </c>
      <c r="F565" s="26">
        <v>1342.1261559051759</v>
      </c>
      <c r="G565" s="8">
        <v>0.23946187099999999</v>
      </c>
    </row>
    <row r="566" spans="1:7" x14ac:dyDescent="0.2">
      <c r="A566" s="4" t="s">
        <v>894</v>
      </c>
      <c r="B566" s="4" t="s">
        <v>897</v>
      </c>
      <c r="C566" s="4" t="s">
        <v>1279</v>
      </c>
      <c r="D566" s="4">
        <v>48256</v>
      </c>
      <c r="E566" s="8">
        <v>28.70233086</v>
      </c>
      <c r="F566" s="26">
        <v>775.40132412018613</v>
      </c>
      <c r="G566" s="8">
        <v>0.232984414</v>
      </c>
    </row>
    <row r="567" spans="1:7" x14ac:dyDescent="0.2">
      <c r="A567" s="4" t="s">
        <v>609</v>
      </c>
      <c r="B567" s="4" t="s">
        <v>610</v>
      </c>
      <c r="C567" s="4" t="s">
        <v>1279</v>
      </c>
      <c r="D567" s="4">
        <v>62985</v>
      </c>
      <c r="E567" s="8">
        <v>158.18885539999999</v>
      </c>
      <c r="F567" s="26">
        <v>12761.293235750112</v>
      </c>
      <c r="G567" s="8">
        <v>0.26168061500000001</v>
      </c>
    </row>
    <row r="568" spans="1:7" x14ac:dyDescent="0.2">
      <c r="A568" s="4" t="s">
        <v>609</v>
      </c>
      <c r="B568" s="4" t="s">
        <v>610</v>
      </c>
      <c r="C568" s="4" t="s">
        <v>1279</v>
      </c>
      <c r="D568" s="4">
        <v>76137</v>
      </c>
      <c r="E568" s="8">
        <v>152.52773859999999</v>
      </c>
      <c r="F568" s="26">
        <v>13017.857445587093</v>
      </c>
      <c r="G568" s="8">
        <v>0.26559187299999998</v>
      </c>
    </row>
    <row r="569" spans="1:7" x14ac:dyDescent="0.2">
      <c r="A569" s="4" t="s">
        <v>609</v>
      </c>
      <c r="B569" s="4" t="s">
        <v>610</v>
      </c>
      <c r="C569" s="4" t="s">
        <v>1279</v>
      </c>
      <c r="D569" s="4">
        <v>83509</v>
      </c>
      <c r="E569" s="8">
        <v>141.40815280000001</v>
      </c>
      <c r="F569" s="26">
        <v>11333.772969671865</v>
      </c>
      <c r="G569" s="8">
        <v>0.25696084499999999</v>
      </c>
    </row>
    <row r="570" spans="1:7" x14ac:dyDescent="0.2">
      <c r="A570" s="4" t="s">
        <v>609</v>
      </c>
      <c r="B570" s="4" t="s">
        <v>610</v>
      </c>
      <c r="C570" s="4" t="s">
        <v>1279</v>
      </c>
      <c r="D570" s="4">
        <v>83564</v>
      </c>
      <c r="E570" s="8">
        <v>159.43251330000001</v>
      </c>
      <c r="F570" s="26">
        <v>15484.814096632159</v>
      </c>
      <c r="G570" s="8">
        <v>0.26285324199999999</v>
      </c>
    </row>
    <row r="571" spans="1:7" x14ac:dyDescent="0.2">
      <c r="A571" s="4" t="s">
        <v>609</v>
      </c>
      <c r="B571" s="4" t="s">
        <v>898</v>
      </c>
      <c r="C571" s="4" t="s">
        <v>1279</v>
      </c>
      <c r="D571" s="4">
        <v>66017</v>
      </c>
      <c r="E571" s="8">
        <v>162.65128189999999</v>
      </c>
      <c r="F571" s="26">
        <v>14163.493660155089</v>
      </c>
      <c r="G571" s="8">
        <v>0.26522898299999997</v>
      </c>
    </row>
    <row r="572" spans="1:7" x14ac:dyDescent="0.2">
      <c r="A572" s="4" t="s">
        <v>609</v>
      </c>
      <c r="B572" s="4" t="s">
        <v>898</v>
      </c>
      <c r="C572" s="4" t="s">
        <v>1279</v>
      </c>
      <c r="D572" s="4">
        <v>76297</v>
      </c>
      <c r="E572" s="8">
        <v>169.5356056</v>
      </c>
      <c r="F572" s="26">
        <v>17060.152664959976</v>
      </c>
      <c r="G572" s="8">
        <v>0.26477161599999999</v>
      </c>
    </row>
    <row r="573" spans="1:7" x14ac:dyDescent="0.2">
      <c r="A573" s="4" t="s">
        <v>609</v>
      </c>
      <c r="B573" s="4" t="s">
        <v>898</v>
      </c>
      <c r="C573" s="4" t="s">
        <v>1279</v>
      </c>
      <c r="D573" s="4">
        <v>76724</v>
      </c>
      <c r="E573" s="8">
        <v>171.75562830000001</v>
      </c>
      <c r="F573" s="26">
        <v>17418.486221755989</v>
      </c>
      <c r="G573" s="8">
        <v>0.26283520599999999</v>
      </c>
    </row>
    <row r="574" spans="1:7" x14ac:dyDescent="0.2">
      <c r="A574" s="4" t="s">
        <v>913</v>
      </c>
      <c r="B574" s="4" t="s">
        <v>914</v>
      </c>
      <c r="C574" s="4" t="s">
        <v>1279</v>
      </c>
      <c r="D574" s="4">
        <v>76322</v>
      </c>
      <c r="E574" s="8">
        <v>160.63449030000001</v>
      </c>
      <c r="F574" s="26">
        <v>18126.554257491116</v>
      </c>
      <c r="G574" s="8">
        <v>0.259793143</v>
      </c>
    </row>
    <row r="575" spans="1:7" x14ac:dyDescent="0.2">
      <c r="A575" s="4" t="s">
        <v>1241</v>
      </c>
      <c r="B575" s="4" t="s">
        <v>411</v>
      </c>
      <c r="C575" s="4" t="s">
        <v>1279</v>
      </c>
      <c r="D575" s="4">
        <v>58285</v>
      </c>
      <c r="E575" s="8">
        <v>33.484984910000001</v>
      </c>
      <c r="F575" s="26">
        <v>475.47622598487419</v>
      </c>
      <c r="G575" s="8">
        <v>0.27378039599999998</v>
      </c>
    </row>
    <row r="576" spans="1:7" x14ac:dyDescent="0.2">
      <c r="A576" s="4" t="s">
        <v>48</v>
      </c>
      <c r="B576" s="4" t="s">
        <v>229</v>
      </c>
      <c r="C576" s="4" t="s">
        <v>1279</v>
      </c>
      <c r="D576" s="4">
        <v>60141</v>
      </c>
      <c r="E576" s="8">
        <v>60.90793532</v>
      </c>
      <c r="F576" s="26">
        <v>2939.9387405351677</v>
      </c>
      <c r="G576" s="8">
        <v>0.243882133</v>
      </c>
    </row>
    <row r="577" spans="1:7" x14ac:dyDescent="0.2">
      <c r="A577" s="4" t="s">
        <v>48</v>
      </c>
      <c r="B577" s="4" t="s">
        <v>229</v>
      </c>
      <c r="C577" s="4" t="s">
        <v>1279</v>
      </c>
      <c r="D577" s="4">
        <v>61092</v>
      </c>
      <c r="E577" s="8">
        <v>65.638764940000002</v>
      </c>
      <c r="F577" s="26">
        <v>3671.8055190229011</v>
      </c>
      <c r="G577" s="8">
        <v>0.24841476400000001</v>
      </c>
    </row>
    <row r="578" spans="1:7" x14ac:dyDescent="0.2">
      <c r="A578" s="4" t="s">
        <v>48</v>
      </c>
      <c r="B578" s="4" t="s">
        <v>230</v>
      </c>
      <c r="C578" s="4" t="s">
        <v>1279</v>
      </c>
      <c r="D578" s="4">
        <v>46242</v>
      </c>
      <c r="E578" s="8">
        <v>62.871763729999998</v>
      </c>
      <c r="F578" s="26">
        <v>3378.9118081761335</v>
      </c>
      <c r="G578" s="8">
        <v>0.22724784200000001</v>
      </c>
    </row>
    <row r="579" spans="1:7" x14ac:dyDescent="0.2">
      <c r="A579" s="4" t="s">
        <v>48</v>
      </c>
      <c r="B579" s="4" t="s">
        <v>230</v>
      </c>
      <c r="C579" s="4" t="s">
        <v>1279</v>
      </c>
      <c r="D579" s="4">
        <v>56904</v>
      </c>
      <c r="E579" s="8">
        <v>60.192526440000002</v>
      </c>
      <c r="F579" s="26">
        <v>3132.7381576744529</v>
      </c>
      <c r="G579" s="8">
        <v>0.22264853200000001</v>
      </c>
    </row>
    <row r="580" spans="1:7" x14ac:dyDescent="0.2">
      <c r="A580" s="4" t="s">
        <v>48</v>
      </c>
      <c r="B580" s="4" t="s">
        <v>230</v>
      </c>
      <c r="C580" s="4" t="s">
        <v>1279</v>
      </c>
      <c r="D580" s="4">
        <v>58008</v>
      </c>
      <c r="E580" s="8">
        <v>68.636035609999993</v>
      </c>
      <c r="F580" s="26">
        <v>4125.388709679376</v>
      </c>
      <c r="G580" s="8">
        <v>0.244587997</v>
      </c>
    </row>
    <row r="581" spans="1:7" x14ac:dyDescent="0.2">
      <c r="A581" s="4" t="s">
        <v>48</v>
      </c>
      <c r="B581" s="4" t="s">
        <v>230</v>
      </c>
      <c r="C581" s="4" t="s">
        <v>1279</v>
      </c>
      <c r="D581" s="4">
        <v>73359</v>
      </c>
      <c r="E581" s="8">
        <v>70.726412490000001</v>
      </c>
      <c r="F581" s="26">
        <v>4002.2709385772537</v>
      </c>
      <c r="G581" s="8">
        <v>0.239278353</v>
      </c>
    </row>
    <row r="582" spans="1:7" x14ac:dyDescent="0.2">
      <c r="A582" s="4" t="s">
        <v>48</v>
      </c>
      <c r="B582" s="4" t="s">
        <v>230</v>
      </c>
      <c r="C582" s="4" t="s">
        <v>1279</v>
      </c>
      <c r="D582" s="4">
        <v>73521</v>
      </c>
      <c r="E582" s="8">
        <v>70.550441410000005</v>
      </c>
      <c r="F582" s="26">
        <v>3952.7173609782935</v>
      </c>
      <c r="G582" s="8">
        <v>0.23921532300000001</v>
      </c>
    </row>
    <row r="583" spans="1:7" x14ac:dyDescent="0.2">
      <c r="A583" s="4" t="s">
        <v>48</v>
      </c>
      <c r="B583" s="4" t="s">
        <v>231</v>
      </c>
      <c r="C583" s="4" t="s">
        <v>1279</v>
      </c>
      <c r="D583" s="4">
        <v>49688</v>
      </c>
      <c r="E583" s="8">
        <v>67.939464939999993</v>
      </c>
      <c r="F583" s="26">
        <v>4268.3099138107473</v>
      </c>
      <c r="G583" s="8">
        <v>0.237286318</v>
      </c>
    </row>
    <row r="584" spans="1:7" x14ac:dyDescent="0.2">
      <c r="A584" s="4" t="s">
        <v>48</v>
      </c>
      <c r="B584" s="4" t="s">
        <v>231</v>
      </c>
      <c r="C584" s="4" t="s">
        <v>1279</v>
      </c>
      <c r="D584" s="4">
        <v>59441</v>
      </c>
      <c r="E584" s="8">
        <v>82.789961520000006</v>
      </c>
      <c r="F584" s="26">
        <v>6639.6899577913618</v>
      </c>
      <c r="G584" s="8">
        <v>0.242726945</v>
      </c>
    </row>
    <row r="585" spans="1:7" x14ac:dyDescent="0.2">
      <c r="A585" s="4" t="s">
        <v>48</v>
      </c>
      <c r="B585" s="4" t="s">
        <v>231</v>
      </c>
      <c r="C585" s="4" t="s">
        <v>1279</v>
      </c>
      <c r="D585" s="4">
        <v>59572</v>
      </c>
      <c r="E585" s="8">
        <v>81.154361289999997</v>
      </c>
      <c r="F585" s="26">
        <v>6100.9550131642645</v>
      </c>
      <c r="G585" s="8">
        <v>0.243201003</v>
      </c>
    </row>
    <row r="586" spans="1:7" x14ac:dyDescent="0.2">
      <c r="A586" s="4" t="s">
        <v>48</v>
      </c>
      <c r="B586" s="4" t="s">
        <v>231</v>
      </c>
      <c r="C586" s="4" t="s">
        <v>1279</v>
      </c>
      <c r="D586" s="4">
        <v>59643</v>
      </c>
      <c r="E586" s="8">
        <v>80.884199140000007</v>
      </c>
      <c r="F586" s="26">
        <v>5824.1703016856072</v>
      </c>
      <c r="G586" s="8">
        <v>0.233734039</v>
      </c>
    </row>
    <row r="587" spans="1:7" x14ac:dyDescent="0.2">
      <c r="A587" s="4" t="s">
        <v>48</v>
      </c>
      <c r="B587" s="4" t="s">
        <v>231</v>
      </c>
      <c r="C587" s="4" t="s">
        <v>1279</v>
      </c>
      <c r="D587" s="4">
        <v>82271</v>
      </c>
      <c r="E587" s="8">
        <v>73.527100860000004</v>
      </c>
      <c r="F587" s="26">
        <v>5171.800992083904</v>
      </c>
      <c r="G587" s="8">
        <v>0.23505056799999999</v>
      </c>
    </row>
    <row r="588" spans="1:7" x14ac:dyDescent="0.2">
      <c r="A588" s="4" t="s">
        <v>48</v>
      </c>
      <c r="B588" s="4" t="s">
        <v>232</v>
      </c>
      <c r="C588" s="4" t="s">
        <v>1279</v>
      </c>
      <c r="D588" s="4">
        <v>66641</v>
      </c>
      <c r="E588" s="8">
        <v>107.1052201</v>
      </c>
      <c r="F588" s="26">
        <v>9868.5744270837749</v>
      </c>
      <c r="G588" s="8">
        <v>0.23502805099999999</v>
      </c>
    </row>
    <row r="589" spans="1:7" x14ac:dyDescent="0.2">
      <c r="A589" s="4" t="s">
        <v>48</v>
      </c>
      <c r="B589" s="4" t="s">
        <v>233</v>
      </c>
      <c r="C589" s="4" t="s">
        <v>1279</v>
      </c>
      <c r="D589" s="4">
        <v>44386</v>
      </c>
      <c r="E589" s="8">
        <v>78.038742310000003</v>
      </c>
      <c r="F589" s="26">
        <v>5526.9144183488343</v>
      </c>
      <c r="G589" s="8">
        <v>0.23106652499999999</v>
      </c>
    </row>
    <row r="590" spans="1:7" x14ac:dyDescent="0.2">
      <c r="A590" s="4" t="s">
        <v>48</v>
      </c>
      <c r="B590" s="4" t="s">
        <v>233</v>
      </c>
      <c r="C590" s="4" t="s">
        <v>1279</v>
      </c>
      <c r="D590" s="4">
        <v>51108</v>
      </c>
      <c r="E590" s="8">
        <v>83.688211899999999</v>
      </c>
      <c r="F590" s="26">
        <v>5913.8081272247173</v>
      </c>
      <c r="G590" s="8">
        <v>0.226679769</v>
      </c>
    </row>
    <row r="591" spans="1:7" x14ac:dyDescent="0.2">
      <c r="A591" s="4" t="s">
        <v>48</v>
      </c>
      <c r="B591" s="4" t="s">
        <v>233</v>
      </c>
      <c r="C591" s="4" t="s">
        <v>1279</v>
      </c>
      <c r="D591" s="4">
        <v>51110</v>
      </c>
      <c r="E591" s="8">
        <v>75.261324680000001</v>
      </c>
      <c r="F591" s="26">
        <v>5422.7639593386411</v>
      </c>
      <c r="G591" s="8">
        <v>0.24286298200000001</v>
      </c>
    </row>
    <row r="592" spans="1:7" x14ac:dyDescent="0.2">
      <c r="A592" s="4" t="s">
        <v>48</v>
      </c>
      <c r="B592" s="4" t="s">
        <v>233</v>
      </c>
      <c r="C592" s="4" t="s">
        <v>1279</v>
      </c>
      <c r="D592" s="4">
        <v>83314</v>
      </c>
      <c r="E592" s="8">
        <v>80.754769530000004</v>
      </c>
      <c r="F592" s="26">
        <v>5501.1195955747171</v>
      </c>
      <c r="G592" s="8">
        <v>0.24459686</v>
      </c>
    </row>
    <row r="593" spans="1:7" x14ac:dyDescent="0.2">
      <c r="A593" s="4" t="s">
        <v>48</v>
      </c>
      <c r="B593" s="4" t="s">
        <v>234</v>
      </c>
      <c r="C593" s="4" t="s">
        <v>1279</v>
      </c>
      <c r="D593" s="4">
        <v>57684</v>
      </c>
      <c r="E593" s="8">
        <v>55.896970379999999</v>
      </c>
      <c r="F593" s="26">
        <v>2824.3032600063539</v>
      </c>
      <c r="G593" s="8">
        <v>0.25261262099999998</v>
      </c>
    </row>
    <row r="594" spans="1:7" x14ac:dyDescent="0.2">
      <c r="A594" s="4" t="s">
        <v>48</v>
      </c>
      <c r="B594" s="4" t="s">
        <v>603</v>
      </c>
      <c r="C594" s="4" t="s">
        <v>1280</v>
      </c>
      <c r="D594" s="4">
        <v>12524</v>
      </c>
      <c r="E594" s="8">
        <v>78.419630929999997</v>
      </c>
      <c r="F594" s="26">
        <v>5229.6368790454726</v>
      </c>
      <c r="G594" s="8">
        <v>0.23993825299999999</v>
      </c>
    </row>
    <row r="595" spans="1:7" x14ac:dyDescent="0.2">
      <c r="A595" s="4" t="s">
        <v>48</v>
      </c>
      <c r="B595" s="4" t="s">
        <v>235</v>
      </c>
      <c r="C595" s="4" t="s">
        <v>1279</v>
      </c>
      <c r="D595" s="4">
        <v>52779</v>
      </c>
      <c r="E595" s="8">
        <v>68.371635729999994</v>
      </c>
      <c r="F595" s="26">
        <v>3591.4308252753485</v>
      </c>
      <c r="G595" s="8">
        <v>0.24830279399999999</v>
      </c>
    </row>
    <row r="596" spans="1:7" x14ac:dyDescent="0.2">
      <c r="A596" s="4" t="s">
        <v>48</v>
      </c>
      <c r="B596" s="4" t="s">
        <v>49</v>
      </c>
      <c r="C596" s="4" t="s">
        <v>1279</v>
      </c>
      <c r="D596" s="4">
        <v>55955</v>
      </c>
      <c r="E596" s="8">
        <v>128.48795089999999</v>
      </c>
      <c r="F596" s="26">
        <v>13041.035998086934</v>
      </c>
      <c r="G596" s="8">
        <v>0.22220446599999999</v>
      </c>
    </row>
    <row r="597" spans="1:7" x14ac:dyDescent="0.2">
      <c r="A597" s="4" t="s">
        <v>48</v>
      </c>
      <c r="B597" s="4" t="s">
        <v>49</v>
      </c>
      <c r="C597" s="4" t="s">
        <v>1279</v>
      </c>
      <c r="D597" s="4">
        <v>72599</v>
      </c>
      <c r="E597" s="8">
        <v>140.23415639999999</v>
      </c>
      <c r="F597" s="26">
        <v>17355.28460651635</v>
      </c>
      <c r="G597" s="8">
        <v>0.247198958</v>
      </c>
    </row>
    <row r="598" spans="1:7" x14ac:dyDescent="0.2">
      <c r="A598" s="4" t="s">
        <v>48</v>
      </c>
      <c r="B598" s="4" t="s">
        <v>49</v>
      </c>
      <c r="C598" s="4" t="s">
        <v>1279</v>
      </c>
      <c r="D598" s="4">
        <v>86156</v>
      </c>
      <c r="E598" s="8">
        <v>118.432548</v>
      </c>
      <c r="F598" s="26">
        <v>11893.150624086811</v>
      </c>
      <c r="G598" s="8">
        <v>0.224161956</v>
      </c>
    </row>
    <row r="599" spans="1:7" x14ac:dyDescent="0.2">
      <c r="A599" s="4" t="s">
        <v>48</v>
      </c>
      <c r="B599" s="4" t="s">
        <v>49</v>
      </c>
      <c r="C599" s="4" t="s">
        <v>1279</v>
      </c>
      <c r="D599" s="4">
        <v>86435</v>
      </c>
      <c r="E599" s="8">
        <v>134.91917950000001</v>
      </c>
      <c r="F599" s="26">
        <v>15554.637741302065</v>
      </c>
      <c r="G599" s="8">
        <v>0.24358022800000001</v>
      </c>
    </row>
    <row r="600" spans="1:7" x14ac:dyDescent="0.2">
      <c r="A600" s="4" t="s">
        <v>48</v>
      </c>
      <c r="B600" s="4" t="s">
        <v>49</v>
      </c>
      <c r="C600" s="4" t="s">
        <v>1279</v>
      </c>
      <c r="D600" s="4">
        <v>86571</v>
      </c>
      <c r="E600" s="8">
        <v>134.2623945</v>
      </c>
      <c r="F600" s="26">
        <v>15129.33648371613</v>
      </c>
      <c r="G600" s="8">
        <v>0.241670257</v>
      </c>
    </row>
    <row r="601" spans="1:7" x14ac:dyDescent="0.2">
      <c r="A601" s="4" t="s">
        <v>48</v>
      </c>
      <c r="B601" s="4" t="s">
        <v>49</v>
      </c>
      <c r="C601" s="4" t="s">
        <v>1279</v>
      </c>
      <c r="D601" s="4">
        <v>86607</v>
      </c>
      <c r="E601" s="8">
        <v>124.3923447</v>
      </c>
      <c r="F601" s="26">
        <v>13148.176980209711</v>
      </c>
      <c r="G601" s="8">
        <v>0.23561496500000001</v>
      </c>
    </row>
    <row r="602" spans="1:7" x14ac:dyDescent="0.2">
      <c r="A602" s="4" t="s">
        <v>48</v>
      </c>
      <c r="B602" s="4" t="s">
        <v>49</v>
      </c>
      <c r="C602" s="4" t="s">
        <v>1279</v>
      </c>
      <c r="D602" s="4">
        <v>91487</v>
      </c>
      <c r="E602" s="8">
        <v>128.52406429999999</v>
      </c>
      <c r="F602" s="26">
        <v>13905.354705549133</v>
      </c>
      <c r="G602" s="8">
        <v>0.244567325</v>
      </c>
    </row>
    <row r="603" spans="1:7" x14ac:dyDescent="0.2">
      <c r="A603" s="4" t="s">
        <v>48</v>
      </c>
      <c r="B603" s="4" t="s">
        <v>236</v>
      </c>
      <c r="C603" s="4" t="s">
        <v>1279</v>
      </c>
      <c r="D603" s="4">
        <v>45418</v>
      </c>
      <c r="E603" s="8">
        <v>71.057965060000001</v>
      </c>
      <c r="F603" s="26">
        <v>4539.2921841610187</v>
      </c>
      <c r="G603" s="8">
        <v>0.24439646500000001</v>
      </c>
    </row>
    <row r="604" spans="1:7" x14ac:dyDescent="0.2">
      <c r="A604" s="4" t="s">
        <v>76</v>
      </c>
      <c r="B604" s="4" t="s">
        <v>92</v>
      </c>
      <c r="C604" s="4" t="s">
        <v>1279</v>
      </c>
      <c r="D604" s="4">
        <v>119208</v>
      </c>
      <c r="E604" s="8">
        <v>794.93844430000001</v>
      </c>
      <c r="F604" s="26">
        <v>595904.29351886548</v>
      </c>
      <c r="G604" s="8">
        <v>0.25098837299999999</v>
      </c>
    </row>
    <row r="605" spans="1:7" x14ac:dyDescent="0.2">
      <c r="A605" s="4" t="s">
        <v>76</v>
      </c>
      <c r="B605" s="4" t="s">
        <v>92</v>
      </c>
      <c r="C605" s="4" t="s">
        <v>1279</v>
      </c>
      <c r="D605" s="4">
        <v>119209</v>
      </c>
      <c r="E605" s="8">
        <v>887.05732149999994</v>
      </c>
      <c r="F605" s="26">
        <v>765119.44563286484</v>
      </c>
      <c r="G605" s="8">
        <v>0.25312949200000001</v>
      </c>
    </row>
    <row r="606" spans="1:7" x14ac:dyDescent="0.2">
      <c r="A606" s="4" t="s">
        <v>76</v>
      </c>
      <c r="B606" s="4" t="s">
        <v>94</v>
      </c>
      <c r="C606" s="4" t="s">
        <v>1279</v>
      </c>
      <c r="D606" s="4">
        <v>81897</v>
      </c>
      <c r="E606" s="8">
        <v>689.24997840000003</v>
      </c>
      <c r="F606" s="26">
        <v>382842.62609071331</v>
      </c>
      <c r="G606" s="8">
        <v>0.235374364</v>
      </c>
    </row>
    <row r="607" spans="1:7" x14ac:dyDescent="0.2">
      <c r="A607" s="4" t="s">
        <v>76</v>
      </c>
      <c r="B607" s="4" t="s">
        <v>77</v>
      </c>
      <c r="C607" s="4" t="s">
        <v>1279</v>
      </c>
      <c r="D607" s="4">
        <v>59241</v>
      </c>
      <c r="E607" s="8">
        <v>724.08299160000001</v>
      </c>
      <c r="F607" s="26">
        <v>499504.14954536885</v>
      </c>
      <c r="G607" s="8">
        <v>0.26080863100000001</v>
      </c>
    </row>
    <row r="608" spans="1:7" x14ac:dyDescent="0.2">
      <c r="A608" s="4" t="s">
        <v>76</v>
      </c>
      <c r="B608" s="4" t="s">
        <v>77</v>
      </c>
      <c r="C608" s="4" t="s">
        <v>1279</v>
      </c>
      <c r="D608" s="4">
        <v>118178</v>
      </c>
      <c r="E608" s="8">
        <v>663.91644129999997</v>
      </c>
      <c r="F608" s="26">
        <v>367623.26538600586</v>
      </c>
      <c r="G608" s="8">
        <v>0.240013062</v>
      </c>
    </row>
    <row r="609" spans="1:7" x14ac:dyDescent="0.2">
      <c r="A609" s="4" t="s">
        <v>76</v>
      </c>
      <c r="B609" s="4" t="s">
        <v>77</v>
      </c>
      <c r="C609" s="4" t="s">
        <v>1279</v>
      </c>
      <c r="D609" s="4">
        <v>121349</v>
      </c>
      <c r="E609" s="8">
        <v>724.31633650000003</v>
      </c>
      <c r="F609" s="26">
        <v>473457.22819142963</v>
      </c>
      <c r="G609" s="8">
        <v>0.244174012</v>
      </c>
    </row>
    <row r="610" spans="1:7" x14ac:dyDescent="0.2">
      <c r="A610" s="4" t="s">
        <v>76</v>
      </c>
      <c r="B610" s="4" t="s">
        <v>77</v>
      </c>
      <c r="C610" s="4" t="s">
        <v>1279</v>
      </c>
      <c r="D610" s="4">
        <v>121350</v>
      </c>
      <c r="E610" s="8">
        <v>741.08879790000003</v>
      </c>
      <c r="F610" s="26">
        <v>506976.03015994176</v>
      </c>
      <c r="G610" s="8">
        <v>0.245350718</v>
      </c>
    </row>
    <row r="611" spans="1:7" x14ac:dyDescent="0.2">
      <c r="A611" s="4" t="s">
        <v>76</v>
      </c>
      <c r="B611" s="4" t="s">
        <v>77</v>
      </c>
      <c r="C611" s="4" t="s">
        <v>1279</v>
      </c>
      <c r="D611" s="4">
        <v>121352</v>
      </c>
      <c r="E611" s="8">
        <v>618.61040790000004</v>
      </c>
      <c r="F611" s="26">
        <v>388739.64457260637</v>
      </c>
      <c r="G611" s="8">
        <v>0.253942055</v>
      </c>
    </row>
    <row r="612" spans="1:7" x14ac:dyDescent="0.2">
      <c r="A612" s="4" t="s">
        <v>237</v>
      </c>
      <c r="B612" s="4" t="s">
        <v>226</v>
      </c>
      <c r="C612" s="4" t="s">
        <v>1279</v>
      </c>
      <c r="D612" s="4">
        <v>37996</v>
      </c>
      <c r="E612" s="8">
        <v>356.7585411</v>
      </c>
      <c r="F612" s="26">
        <v>82594.547477729182</v>
      </c>
      <c r="G612" s="8">
        <v>0.242616311</v>
      </c>
    </row>
    <row r="613" spans="1:7" x14ac:dyDescent="0.2">
      <c r="A613" s="4" t="s">
        <v>1158</v>
      </c>
      <c r="B613" s="4" t="s">
        <v>1159</v>
      </c>
      <c r="C613" s="4" t="s">
        <v>1279</v>
      </c>
      <c r="D613" s="4">
        <v>57405</v>
      </c>
      <c r="E613" s="8">
        <v>188.90735660000001</v>
      </c>
      <c r="F613" s="26">
        <v>19517.241930710145</v>
      </c>
      <c r="G613" s="8">
        <v>0.26879654200000003</v>
      </c>
    </row>
    <row r="614" spans="1:7" x14ac:dyDescent="0.2">
      <c r="A614" s="4" t="s">
        <v>611</v>
      </c>
      <c r="B614" s="4" t="s">
        <v>612</v>
      </c>
      <c r="C614" s="4" t="s">
        <v>1279</v>
      </c>
      <c r="D614" s="4">
        <v>59704</v>
      </c>
      <c r="E614" s="8">
        <v>181.29893469999999</v>
      </c>
      <c r="F614" s="26">
        <v>34167.47088974958</v>
      </c>
      <c r="G614" s="8">
        <v>0.251883101</v>
      </c>
    </row>
    <row r="615" spans="1:7" x14ac:dyDescent="0.2">
      <c r="A615" s="4" t="s">
        <v>611</v>
      </c>
      <c r="B615" s="4" t="s">
        <v>612</v>
      </c>
      <c r="C615" s="4" t="s">
        <v>1279</v>
      </c>
      <c r="D615" s="4">
        <v>59946</v>
      </c>
      <c r="E615" s="8">
        <v>187.13254069999999</v>
      </c>
      <c r="F615" s="26">
        <v>34521.405178367771</v>
      </c>
      <c r="G615" s="8">
        <v>0.22897126300000001</v>
      </c>
    </row>
    <row r="616" spans="1:7" x14ac:dyDescent="0.2">
      <c r="A616" s="4" t="s">
        <v>611</v>
      </c>
      <c r="B616" s="4" t="s">
        <v>612</v>
      </c>
      <c r="C616" s="4" t="s">
        <v>1279</v>
      </c>
      <c r="D616" s="4">
        <v>59947</v>
      </c>
      <c r="E616" s="8">
        <v>209.4752058</v>
      </c>
      <c r="F616" s="26">
        <v>44078.122825546954</v>
      </c>
      <c r="G616" s="8">
        <v>0.23862430000000001</v>
      </c>
    </row>
    <row r="617" spans="1:7" x14ac:dyDescent="0.2">
      <c r="A617" s="4" t="s">
        <v>611</v>
      </c>
      <c r="B617" s="4" t="s">
        <v>612</v>
      </c>
      <c r="C617" s="4" t="s">
        <v>1279</v>
      </c>
      <c r="D617" s="4">
        <v>61480</v>
      </c>
      <c r="E617" s="8">
        <v>196.06639559999999</v>
      </c>
      <c r="F617" s="26">
        <v>39050.457344796923</v>
      </c>
      <c r="G617" s="8">
        <v>0.24340515200000001</v>
      </c>
    </row>
    <row r="618" spans="1:7" x14ac:dyDescent="0.2">
      <c r="A618" s="4" t="s">
        <v>611</v>
      </c>
      <c r="B618" s="4" t="s">
        <v>613</v>
      </c>
      <c r="C618" s="4" t="s">
        <v>1279</v>
      </c>
      <c r="D618" s="4">
        <v>61224</v>
      </c>
      <c r="E618" s="8">
        <v>169.57531130000001</v>
      </c>
      <c r="F618" s="26">
        <v>27010.907576725305</v>
      </c>
      <c r="G618" s="8">
        <v>0.23092934600000001</v>
      </c>
    </row>
    <row r="619" spans="1:7" x14ac:dyDescent="0.2">
      <c r="A619" s="4" t="s">
        <v>611</v>
      </c>
      <c r="B619" s="4" t="s">
        <v>613</v>
      </c>
      <c r="C619" s="4" t="s">
        <v>1279</v>
      </c>
      <c r="D619" s="4">
        <v>61225</v>
      </c>
      <c r="E619" s="8">
        <v>169.597442</v>
      </c>
      <c r="F619" s="26">
        <v>26725.948918926624</v>
      </c>
      <c r="G619" s="8">
        <v>0.23314691600000001</v>
      </c>
    </row>
    <row r="620" spans="1:7" x14ac:dyDescent="0.2">
      <c r="A620" s="4" t="s">
        <v>611</v>
      </c>
      <c r="B620" s="4" t="s">
        <v>613</v>
      </c>
      <c r="C620" s="4" t="s">
        <v>1279</v>
      </c>
      <c r="D620" s="4">
        <v>61226</v>
      </c>
      <c r="E620" s="8">
        <v>173.18239639999999</v>
      </c>
      <c r="F620" s="26">
        <v>30082.118508718439</v>
      </c>
      <c r="G620" s="8">
        <v>0.244643002</v>
      </c>
    </row>
    <row r="621" spans="1:7" x14ac:dyDescent="0.2">
      <c r="A621" s="4" t="s">
        <v>611</v>
      </c>
      <c r="B621" s="4" t="s">
        <v>547</v>
      </c>
      <c r="C621" s="4" t="s">
        <v>1280</v>
      </c>
      <c r="D621" s="4">
        <v>12701</v>
      </c>
      <c r="E621" s="8">
        <v>148.13436899999999</v>
      </c>
      <c r="F621" s="26">
        <v>22744.410084214382</v>
      </c>
      <c r="G621" s="8">
        <v>0.23751876499999999</v>
      </c>
    </row>
    <row r="622" spans="1:7" x14ac:dyDescent="0.2">
      <c r="A622" s="4" t="s">
        <v>611</v>
      </c>
      <c r="B622" s="4" t="s">
        <v>547</v>
      </c>
      <c r="C622" s="4" t="s">
        <v>1279</v>
      </c>
      <c r="D622" s="4">
        <v>56893</v>
      </c>
      <c r="E622" s="8">
        <v>155.04130739999999</v>
      </c>
      <c r="F622" s="26">
        <v>24768.16110748069</v>
      </c>
      <c r="G622" s="8">
        <v>0.233172186</v>
      </c>
    </row>
    <row r="623" spans="1:7" x14ac:dyDescent="0.2">
      <c r="A623" s="4" t="s">
        <v>0</v>
      </c>
      <c r="B623" s="4" t="s">
        <v>1</v>
      </c>
      <c r="C623" s="4" t="s">
        <v>1279</v>
      </c>
      <c r="D623" s="4">
        <v>69161</v>
      </c>
      <c r="E623" s="8">
        <v>54.184274879999997</v>
      </c>
      <c r="F623" s="26">
        <v>1827.31551519857</v>
      </c>
      <c r="G623" s="8">
        <v>0.26889400299999999</v>
      </c>
    </row>
    <row r="624" spans="1:7" x14ac:dyDescent="0.2">
      <c r="A624" s="4" t="s">
        <v>0</v>
      </c>
      <c r="B624" s="4" t="s">
        <v>1</v>
      </c>
      <c r="C624" s="4" t="s">
        <v>1279</v>
      </c>
      <c r="D624" s="4">
        <v>76985</v>
      </c>
      <c r="E624" s="8">
        <v>62.698637929999997</v>
      </c>
      <c r="F624" s="26">
        <v>2602.1651058667699</v>
      </c>
      <c r="G624" s="8">
        <v>0.282766717</v>
      </c>
    </row>
    <row r="625" spans="1:7" x14ac:dyDescent="0.2">
      <c r="A625" s="4" t="s">
        <v>0</v>
      </c>
      <c r="B625" s="4" t="s">
        <v>1</v>
      </c>
      <c r="C625" s="4" t="s">
        <v>1279</v>
      </c>
      <c r="D625" s="4">
        <v>81263</v>
      </c>
      <c r="E625" s="8">
        <v>57.345455350000002</v>
      </c>
      <c r="F625" s="26">
        <v>2168.049491115195</v>
      </c>
      <c r="G625" s="8">
        <v>0.27964043799999999</v>
      </c>
    </row>
    <row r="626" spans="1:7" x14ac:dyDescent="0.2">
      <c r="A626" s="4" t="s">
        <v>0</v>
      </c>
      <c r="B626" s="4" t="s">
        <v>1</v>
      </c>
      <c r="C626" s="4" t="s">
        <v>1279</v>
      </c>
      <c r="D626" s="4">
        <v>82496</v>
      </c>
      <c r="E626" s="8">
        <v>55.51867652</v>
      </c>
      <c r="F626" s="26">
        <v>1778.201417356091</v>
      </c>
      <c r="G626" s="8">
        <v>0.26034307499999998</v>
      </c>
    </row>
    <row r="627" spans="1:7" x14ac:dyDescent="0.2">
      <c r="A627" s="4" t="s">
        <v>0</v>
      </c>
      <c r="B627" s="4" t="s">
        <v>1</v>
      </c>
      <c r="C627" s="4" t="s">
        <v>1279</v>
      </c>
      <c r="D627" s="4">
        <v>83939</v>
      </c>
      <c r="E627" s="8">
        <v>55.813457479999997</v>
      </c>
      <c r="F627" s="26">
        <v>1970.0068053694349</v>
      </c>
      <c r="G627" s="8">
        <v>0.272228796</v>
      </c>
    </row>
    <row r="628" spans="1:7" x14ac:dyDescent="0.2">
      <c r="A628" s="4" t="s">
        <v>0</v>
      </c>
      <c r="B628" s="4" t="s">
        <v>1</v>
      </c>
      <c r="C628" s="4" t="s">
        <v>1279</v>
      </c>
      <c r="D628" s="4">
        <v>89032</v>
      </c>
      <c r="E628" s="8">
        <v>56.077563820000002</v>
      </c>
      <c r="F628" s="26">
        <v>2152.2499742234181</v>
      </c>
      <c r="G628" s="8">
        <v>0.26955437999999998</v>
      </c>
    </row>
    <row r="629" spans="1:7" x14ac:dyDescent="0.2">
      <c r="A629" s="4" t="s">
        <v>0</v>
      </c>
      <c r="B629" s="4" t="s">
        <v>1</v>
      </c>
      <c r="C629" s="4" t="s">
        <v>1279</v>
      </c>
      <c r="D629" s="4">
        <v>89033</v>
      </c>
      <c r="E629" s="8">
        <v>53.990819180000003</v>
      </c>
      <c r="F629" s="26">
        <v>1805.4040040645457</v>
      </c>
      <c r="G629" s="8">
        <v>0.266113657</v>
      </c>
    </row>
    <row r="630" spans="1:7" x14ac:dyDescent="0.2">
      <c r="A630" s="4" t="s">
        <v>0</v>
      </c>
      <c r="B630" s="4" t="s">
        <v>1</v>
      </c>
      <c r="C630" s="4" t="s">
        <v>1279</v>
      </c>
      <c r="D630" s="4">
        <v>89046</v>
      </c>
      <c r="E630" s="8">
        <v>54.581903959999998</v>
      </c>
      <c r="F630" s="26">
        <v>1808.1842935171476</v>
      </c>
      <c r="G630" s="8">
        <v>0.26433235399999999</v>
      </c>
    </row>
    <row r="631" spans="1:7" x14ac:dyDescent="0.2">
      <c r="A631" s="4" t="s">
        <v>899</v>
      </c>
      <c r="B631" s="4" t="s">
        <v>900</v>
      </c>
      <c r="C631" s="4" t="s">
        <v>1279</v>
      </c>
      <c r="D631" s="4">
        <v>54382</v>
      </c>
      <c r="E631" s="8">
        <v>6.8497555019999998</v>
      </c>
      <c r="F631" s="26">
        <v>51.674864657664642</v>
      </c>
      <c r="G631" s="8">
        <v>0.25740819100000001</v>
      </c>
    </row>
    <row r="632" spans="1:7" x14ac:dyDescent="0.2">
      <c r="A632" s="4" t="s">
        <v>901</v>
      </c>
      <c r="B632" s="4" t="s">
        <v>902</v>
      </c>
      <c r="C632" s="4" t="s">
        <v>1279</v>
      </c>
      <c r="D632" s="4">
        <v>88997</v>
      </c>
      <c r="E632" s="8">
        <v>132.909717</v>
      </c>
      <c r="F632" s="26">
        <v>14794.429225053109</v>
      </c>
      <c r="G632" s="8">
        <v>0.22733094100000001</v>
      </c>
    </row>
    <row r="633" spans="1:7" x14ac:dyDescent="0.2">
      <c r="A633" s="4" t="s">
        <v>901</v>
      </c>
      <c r="B633" s="4" t="s">
        <v>902</v>
      </c>
      <c r="C633" s="4" t="s">
        <v>1279</v>
      </c>
      <c r="D633" s="4">
        <v>90559</v>
      </c>
      <c r="E633" s="8">
        <v>134.45828510000001</v>
      </c>
      <c r="F633" s="26">
        <v>16091.45225506044</v>
      </c>
      <c r="G633" s="8">
        <v>0.24738080100000001</v>
      </c>
    </row>
    <row r="634" spans="1:7" x14ac:dyDescent="0.2">
      <c r="A634" s="4" t="s">
        <v>901</v>
      </c>
      <c r="B634" s="4" t="s">
        <v>902</v>
      </c>
      <c r="C634" s="4" t="s">
        <v>1279</v>
      </c>
      <c r="D634" s="4">
        <v>116379</v>
      </c>
      <c r="E634" s="8">
        <v>140.20338949999999</v>
      </c>
      <c r="F634" s="26">
        <v>16868.208142265084</v>
      </c>
      <c r="G634" s="8">
        <v>0.24538448099999999</v>
      </c>
    </row>
    <row r="635" spans="1:7" x14ac:dyDescent="0.2">
      <c r="A635" s="4" t="s">
        <v>901</v>
      </c>
      <c r="B635" s="4" t="s">
        <v>902</v>
      </c>
      <c r="C635" s="4" t="s">
        <v>1279</v>
      </c>
      <c r="D635" s="4">
        <v>116380</v>
      </c>
      <c r="E635" s="8">
        <v>128.85517279999999</v>
      </c>
      <c r="F635" s="26">
        <v>13990.585266962398</v>
      </c>
      <c r="G635" s="8">
        <v>0.243706063</v>
      </c>
    </row>
    <row r="636" spans="1:7" x14ac:dyDescent="0.2">
      <c r="A636" s="4" t="s">
        <v>901</v>
      </c>
      <c r="B636" s="4" t="s">
        <v>104</v>
      </c>
      <c r="C636" s="4" t="s">
        <v>1279</v>
      </c>
      <c r="D636" s="4">
        <v>80006</v>
      </c>
      <c r="E636" s="8">
        <v>153.3272743</v>
      </c>
      <c r="F636" s="26">
        <v>21515.09670397712</v>
      </c>
      <c r="G636" s="8">
        <v>0.24288316400000001</v>
      </c>
    </row>
    <row r="637" spans="1:7" x14ac:dyDescent="0.2">
      <c r="A637" s="4" t="s">
        <v>901</v>
      </c>
      <c r="B637" s="4" t="s">
        <v>104</v>
      </c>
      <c r="C637" s="4" t="s">
        <v>1279</v>
      </c>
      <c r="D637" s="4">
        <v>86183</v>
      </c>
      <c r="E637" s="8">
        <v>164.23726239999999</v>
      </c>
      <c r="F637" s="26">
        <v>26048.832573770913</v>
      </c>
      <c r="G637" s="8">
        <v>0.23536537900000001</v>
      </c>
    </row>
    <row r="638" spans="1:7" x14ac:dyDescent="0.2">
      <c r="A638" s="4" t="s">
        <v>901</v>
      </c>
      <c r="B638" s="4" t="s">
        <v>104</v>
      </c>
      <c r="C638" s="4" t="s">
        <v>1279</v>
      </c>
      <c r="D638" s="4">
        <v>122422</v>
      </c>
      <c r="E638" s="8">
        <v>153.01178469999999</v>
      </c>
      <c r="F638" s="26">
        <v>22078.727485262429</v>
      </c>
      <c r="G638" s="8">
        <v>0.241955371</v>
      </c>
    </row>
    <row r="639" spans="1:7" x14ac:dyDescent="0.2">
      <c r="A639" s="4" t="s">
        <v>903</v>
      </c>
      <c r="B639" s="4" t="s">
        <v>904</v>
      </c>
      <c r="C639" s="4" t="s">
        <v>1279</v>
      </c>
      <c r="D639" s="4">
        <v>53228</v>
      </c>
      <c r="E639" s="8">
        <v>95.774056799999997</v>
      </c>
      <c r="F639" s="26">
        <v>5295.6119041719312</v>
      </c>
      <c r="G639" s="8">
        <v>0.257336395</v>
      </c>
    </row>
    <row r="640" spans="1:7" x14ac:dyDescent="0.2">
      <c r="A640" s="4" t="s">
        <v>903</v>
      </c>
      <c r="B640" s="4" t="s">
        <v>900</v>
      </c>
      <c r="C640" s="4" t="s">
        <v>1279</v>
      </c>
      <c r="D640" s="4">
        <v>60225</v>
      </c>
      <c r="E640" s="8">
        <v>57.22678861</v>
      </c>
      <c r="F640" s="26">
        <v>2270.0237931272736</v>
      </c>
      <c r="G640" s="8">
        <v>0.24287555399999999</v>
      </c>
    </row>
    <row r="641" spans="1:7" x14ac:dyDescent="0.2">
      <c r="A641" s="4" t="s">
        <v>903</v>
      </c>
      <c r="B641" s="4" t="s">
        <v>900</v>
      </c>
      <c r="C641" s="4" t="s">
        <v>1279</v>
      </c>
      <c r="D641" s="4">
        <v>62920</v>
      </c>
      <c r="E641" s="8">
        <v>59.59230402</v>
      </c>
      <c r="F641" s="26">
        <v>2579.7175432064523</v>
      </c>
      <c r="G641" s="8">
        <v>0.24923373600000001</v>
      </c>
    </row>
    <row r="642" spans="1:7" x14ac:dyDescent="0.2">
      <c r="A642" s="4" t="s">
        <v>903</v>
      </c>
      <c r="B642" s="4" t="s">
        <v>905</v>
      </c>
      <c r="C642" s="4" t="s">
        <v>1279</v>
      </c>
      <c r="D642" s="4">
        <v>83520</v>
      </c>
      <c r="E642" s="8">
        <v>51.667871150000003</v>
      </c>
      <c r="F642" s="26">
        <v>1636.1489229077042</v>
      </c>
      <c r="G642" s="8">
        <v>0.23607988999999999</v>
      </c>
    </row>
    <row r="643" spans="1:7" x14ac:dyDescent="0.2">
      <c r="A643" s="4" t="s">
        <v>238</v>
      </c>
      <c r="B643" s="4" t="s">
        <v>239</v>
      </c>
      <c r="C643" s="4" t="s">
        <v>1279</v>
      </c>
      <c r="D643" s="4">
        <v>73867</v>
      </c>
      <c r="E643" s="8">
        <v>313.14851879999998</v>
      </c>
      <c r="F643" s="26">
        <v>41947.113067049911</v>
      </c>
      <c r="G643" s="8">
        <v>0.25853297400000003</v>
      </c>
    </row>
    <row r="644" spans="1:7" x14ac:dyDescent="0.2">
      <c r="A644" s="4" t="s">
        <v>238</v>
      </c>
      <c r="B644" s="4" t="s">
        <v>240</v>
      </c>
      <c r="C644" s="4" t="s">
        <v>1279</v>
      </c>
      <c r="D644" s="4">
        <v>121318</v>
      </c>
      <c r="E644" s="8">
        <v>279.5803727</v>
      </c>
      <c r="F644" s="26">
        <v>32293.254943717129</v>
      </c>
      <c r="G644" s="8">
        <v>0.27130505100000002</v>
      </c>
    </row>
    <row r="645" spans="1:7" x14ac:dyDescent="0.2">
      <c r="A645" s="4" t="s">
        <v>1160</v>
      </c>
      <c r="B645" s="4" t="s">
        <v>1022</v>
      </c>
      <c r="C645" s="4" t="s">
        <v>1279</v>
      </c>
      <c r="D645" s="4">
        <v>54408</v>
      </c>
      <c r="E645" s="8">
        <v>72.176450990000006</v>
      </c>
      <c r="F645" s="26">
        <v>2671.8887010098001</v>
      </c>
      <c r="G645" s="8">
        <v>0.25255299199999998</v>
      </c>
    </row>
    <row r="646" spans="1:7" x14ac:dyDescent="0.2">
      <c r="A646" s="4" t="s">
        <v>1161</v>
      </c>
      <c r="B646" s="4" t="s">
        <v>1162</v>
      </c>
      <c r="C646" s="4" t="s">
        <v>1279</v>
      </c>
      <c r="D646" s="4">
        <v>76711</v>
      </c>
      <c r="E646" s="8">
        <v>95.226879010000005</v>
      </c>
      <c r="F646" s="26">
        <v>4575.9735264123301</v>
      </c>
      <c r="G646" s="8">
        <v>0.25797551200000002</v>
      </c>
    </row>
    <row r="647" spans="1:7" x14ac:dyDescent="0.2">
      <c r="A647" s="4" t="s">
        <v>2</v>
      </c>
      <c r="B647" s="4" t="s">
        <v>3</v>
      </c>
      <c r="C647" s="4" t="s">
        <v>1279</v>
      </c>
      <c r="D647" s="4">
        <v>61537</v>
      </c>
      <c r="E647" s="8">
        <v>52.398349330000002</v>
      </c>
      <c r="F647" s="26">
        <v>1571.9954260817574</v>
      </c>
      <c r="G647" s="8">
        <v>0.25526945899999998</v>
      </c>
    </row>
    <row r="648" spans="1:7" x14ac:dyDescent="0.2">
      <c r="A648" s="4" t="s">
        <v>2</v>
      </c>
      <c r="B648" s="4" t="s">
        <v>3</v>
      </c>
      <c r="C648" s="4" t="s">
        <v>1279</v>
      </c>
      <c r="D648" s="4">
        <v>61539</v>
      </c>
      <c r="E648" s="8">
        <v>53.738895669999998</v>
      </c>
      <c r="F648" s="26">
        <v>1612.770848725226</v>
      </c>
      <c r="G648" s="8">
        <v>0.26537087799999998</v>
      </c>
    </row>
    <row r="649" spans="1:7" x14ac:dyDescent="0.2">
      <c r="A649" s="4" t="s">
        <v>2</v>
      </c>
      <c r="B649" s="4" t="s">
        <v>3</v>
      </c>
      <c r="C649" s="4" t="s">
        <v>1279</v>
      </c>
      <c r="D649" s="4">
        <v>64752</v>
      </c>
      <c r="E649" s="8">
        <v>51.717416190000002</v>
      </c>
      <c r="F649" s="26">
        <v>1543.0217642275088</v>
      </c>
      <c r="G649" s="8">
        <v>0.268264381</v>
      </c>
    </row>
    <row r="650" spans="1:7" x14ac:dyDescent="0.2">
      <c r="A650" s="4" t="s">
        <v>2</v>
      </c>
      <c r="B650" s="4" t="s">
        <v>4</v>
      </c>
      <c r="C650" s="4" t="s">
        <v>1279</v>
      </c>
      <c r="D650" s="4">
        <v>46757</v>
      </c>
      <c r="E650" s="8">
        <v>49.886510970000003</v>
      </c>
      <c r="F650" s="26">
        <v>1329.383521619184</v>
      </c>
      <c r="G650" s="8">
        <v>0.25728166800000002</v>
      </c>
    </row>
    <row r="651" spans="1:7" x14ac:dyDescent="0.2">
      <c r="A651" s="4" t="s">
        <v>2</v>
      </c>
      <c r="B651" s="4" t="s">
        <v>4</v>
      </c>
      <c r="C651" s="4" t="s">
        <v>1279</v>
      </c>
      <c r="D651" s="4">
        <v>80183</v>
      </c>
      <c r="E651" s="8">
        <v>61.397544359999998</v>
      </c>
      <c r="F651" s="26">
        <v>2029.4355823474764</v>
      </c>
      <c r="G651" s="8">
        <v>0.282014873</v>
      </c>
    </row>
    <row r="652" spans="1:7" x14ac:dyDescent="0.2">
      <c r="A652" s="4" t="s">
        <v>241</v>
      </c>
      <c r="B652" s="4" t="s">
        <v>242</v>
      </c>
      <c r="C652" s="4" t="s">
        <v>1279</v>
      </c>
      <c r="D652" s="4">
        <v>59383</v>
      </c>
      <c r="E652" s="8">
        <v>759.1587505</v>
      </c>
      <c r="F652" s="26">
        <v>424022.45822417719</v>
      </c>
      <c r="G652" s="8">
        <v>0.248749478</v>
      </c>
    </row>
    <row r="653" spans="1:7" x14ac:dyDescent="0.2">
      <c r="A653" s="4" t="s">
        <v>95</v>
      </c>
      <c r="B653" s="4" t="s">
        <v>96</v>
      </c>
      <c r="C653" s="4" t="s">
        <v>1279</v>
      </c>
      <c r="D653" s="4">
        <v>55122</v>
      </c>
      <c r="E653" s="8">
        <v>20.150833850000001</v>
      </c>
      <c r="F653" s="26">
        <v>184.26785437644554</v>
      </c>
      <c r="G653" s="8">
        <v>0.256668799</v>
      </c>
    </row>
    <row r="654" spans="1:7" x14ac:dyDescent="0.2">
      <c r="A654" s="4" t="s">
        <v>95</v>
      </c>
      <c r="B654" s="4" t="s">
        <v>96</v>
      </c>
      <c r="C654" s="4" t="s">
        <v>1279</v>
      </c>
      <c r="D654" s="4">
        <v>79205</v>
      </c>
      <c r="E654" s="8">
        <v>20.961101899999999</v>
      </c>
      <c r="F654" s="26">
        <v>208.8900278337685</v>
      </c>
      <c r="G654" s="8">
        <v>0.25758386700000002</v>
      </c>
    </row>
    <row r="655" spans="1:7" x14ac:dyDescent="0.2">
      <c r="A655" s="4" t="s">
        <v>907</v>
      </c>
      <c r="B655" s="4" t="s">
        <v>908</v>
      </c>
      <c r="C655" s="4" t="s">
        <v>1279</v>
      </c>
      <c r="D655" s="4">
        <v>76151</v>
      </c>
      <c r="E655" s="8">
        <v>195.8973627</v>
      </c>
      <c r="F655" s="26">
        <v>19848.118885000997</v>
      </c>
      <c r="G655" s="8">
        <v>0.26062178800000002</v>
      </c>
    </row>
    <row r="656" spans="1:7" x14ac:dyDescent="0.2">
      <c r="A656" s="4" t="s">
        <v>907</v>
      </c>
      <c r="B656" s="4" t="s">
        <v>908</v>
      </c>
      <c r="C656" s="4" t="s">
        <v>1279</v>
      </c>
      <c r="D656" s="4">
        <v>117187</v>
      </c>
      <c r="E656" s="8">
        <v>187.78017919999999</v>
      </c>
      <c r="F656" s="26">
        <v>18018.139039840418</v>
      </c>
      <c r="G656" s="8">
        <v>0.25170542600000001</v>
      </c>
    </row>
    <row r="657" spans="1:7" x14ac:dyDescent="0.2">
      <c r="A657" s="4" t="s">
        <v>97</v>
      </c>
      <c r="B657" s="4" t="s">
        <v>98</v>
      </c>
      <c r="C657" s="4" t="s">
        <v>1279</v>
      </c>
      <c r="D657" s="4">
        <v>52072</v>
      </c>
      <c r="E657" s="8">
        <v>229.88561960000001</v>
      </c>
      <c r="F657" s="26">
        <v>41638.036089384703</v>
      </c>
      <c r="G657" s="8">
        <v>0.249954488</v>
      </c>
    </row>
    <row r="658" spans="1:7" x14ac:dyDescent="0.2">
      <c r="A658" s="4" t="s">
        <v>97</v>
      </c>
      <c r="B658" s="4" t="s">
        <v>98</v>
      </c>
      <c r="C658" s="4" t="s">
        <v>1279</v>
      </c>
      <c r="D658" s="4">
        <v>64017</v>
      </c>
      <c r="E658" s="8">
        <v>233.16467309999999</v>
      </c>
      <c r="F658" s="26">
        <v>47640.786428700485</v>
      </c>
      <c r="G658" s="8">
        <v>0.246924123</v>
      </c>
    </row>
    <row r="659" spans="1:7" x14ac:dyDescent="0.2">
      <c r="A659" s="4" t="s">
        <v>97</v>
      </c>
      <c r="B659" s="4" t="s">
        <v>98</v>
      </c>
      <c r="C659" s="4" t="s">
        <v>1279</v>
      </c>
      <c r="D659" s="4">
        <v>64019</v>
      </c>
      <c r="E659" s="8">
        <v>226.69497079999999</v>
      </c>
      <c r="F659" s="26">
        <v>44097.19179280517</v>
      </c>
      <c r="G659" s="8">
        <v>0.24763591900000001</v>
      </c>
    </row>
    <row r="660" spans="1:7" x14ac:dyDescent="0.2">
      <c r="A660" s="4" t="s">
        <v>97</v>
      </c>
      <c r="B660" s="4" t="s">
        <v>98</v>
      </c>
      <c r="C660" s="4" t="s">
        <v>1279</v>
      </c>
      <c r="D660" s="4">
        <v>64021</v>
      </c>
      <c r="E660" s="8">
        <v>211.0514713</v>
      </c>
      <c r="F660" s="26">
        <v>38896.416222336586</v>
      </c>
      <c r="G660" s="8">
        <v>0.24352362699999999</v>
      </c>
    </row>
    <row r="661" spans="1:7" x14ac:dyDescent="0.2">
      <c r="A661" s="4" t="s">
        <v>97</v>
      </c>
      <c r="B661" s="4" t="s">
        <v>98</v>
      </c>
      <c r="C661" s="4" t="s">
        <v>1279</v>
      </c>
      <c r="D661" s="4">
        <v>64023</v>
      </c>
      <c r="E661" s="8">
        <v>250.26324990000001</v>
      </c>
      <c r="F661" s="26">
        <v>52386.165506040285</v>
      </c>
      <c r="G661" s="8">
        <v>0.24709634999999999</v>
      </c>
    </row>
    <row r="662" spans="1:7" x14ac:dyDescent="0.2">
      <c r="A662" s="4" t="s">
        <v>97</v>
      </c>
      <c r="B662" s="4" t="s">
        <v>98</v>
      </c>
      <c r="C662" s="4" t="s">
        <v>1279</v>
      </c>
      <c r="D662" s="4">
        <v>64025</v>
      </c>
      <c r="E662" s="8">
        <v>222.33999829999999</v>
      </c>
      <c r="F662" s="26">
        <v>41620.737403372979</v>
      </c>
      <c r="G662" s="8">
        <v>0.25192930200000002</v>
      </c>
    </row>
    <row r="663" spans="1:7" x14ac:dyDescent="0.2">
      <c r="A663" s="4" t="s">
        <v>97</v>
      </c>
      <c r="B663" s="4" t="s">
        <v>98</v>
      </c>
      <c r="C663" s="4" t="s">
        <v>1279</v>
      </c>
      <c r="D663" s="4">
        <v>64026</v>
      </c>
      <c r="E663" s="8">
        <v>213.76429759999999</v>
      </c>
      <c r="F663" s="26">
        <v>36834.948460060172</v>
      </c>
      <c r="G663" s="8">
        <v>0.25283142199999997</v>
      </c>
    </row>
    <row r="664" spans="1:7" x14ac:dyDescent="0.2">
      <c r="A664" s="4" t="s">
        <v>97</v>
      </c>
      <c r="B664" s="4" t="s">
        <v>98</v>
      </c>
      <c r="C664" s="4" t="s">
        <v>1279</v>
      </c>
      <c r="D664" s="4">
        <v>66759</v>
      </c>
      <c r="E664" s="8">
        <v>219.785864</v>
      </c>
      <c r="F664" s="26">
        <v>40462.809083961416</v>
      </c>
      <c r="G664" s="8">
        <v>0.23685999999999999</v>
      </c>
    </row>
    <row r="665" spans="1:7" x14ac:dyDescent="0.2">
      <c r="A665" s="4" t="s">
        <v>97</v>
      </c>
      <c r="B665" s="4" t="s">
        <v>98</v>
      </c>
      <c r="C665" s="4" t="s">
        <v>1279</v>
      </c>
      <c r="D665" s="4">
        <v>66760</v>
      </c>
      <c r="E665" s="8">
        <v>189.1390902</v>
      </c>
      <c r="F665" s="26">
        <v>28413.850159962636</v>
      </c>
      <c r="G665" s="8">
        <v>0.244133091</v>
      </c>
    </row>
    <row r="666" spans="1:7" x14ac:dyDescent="0.2">
      <c r="A666" s="4" t="s">
        <v>97</v>
      </c>
      <c r="B666" s="4" t="s">
        <v>98</v>
      </c>
      <c r="C666" s="4" t="s">
        <v>1279</v>
      </c>
      <c r="D666" s="4">
        <v>66765</v>
      </c>
      <c r="E666" s="8">
        <v>178.75731250000001</v>
      </c>
      <c r="F666" s="26">
        <v>27617.254099463058</v>
      </c>
      <c r="G666" s="8">
        <v>0.25136917399999997</v>
      </c>
    </row>
    <row r="667" spans="1:7" x14ac:dyDescent="0.2">
      <c r="A667" s="4" t="s">
        <v>97</v>
      </c>
      <c r="B667" s="4" t="s">
        <v>98</v>
      </c>
      <c r="C667" s="4" t="s">
        <v>1279</v>
      </c>
      <c r="D667" s="4">
        <v>66782</v>
      </c>
      <c r="E667" s="8">
        <v>198.27097710000001</v>
      </c>
      <c r="F667" s="26">
        <v>32381.454999747104</v>
      </c>
      <c r="G667" s="8">
        <v>0.25231912499999998</v>
      </c>
    </row>
    <row r="668" spans="1:7" x14ac:dyDescent="0.2">
      <c r="A668" s="4" t="s">
        <v>1163</v>
      </c>
      <c r="B668" s="4" t="s">
        <v>206</v>
      </c>
      <c r="C668" s="4" t="s">
        <v>1279</v>
      </c>
      <c r="D668" s="4">
        <v>57494</v>
      </c>
      <c r="E668" s="8">
        <v>49.326075750000001</v>
      </c>
      <c r="F668" s="26">
        <v>1275.5058265523182</v>
      </c>
      <c r="G668" s="8">
        <v>0.246617322</v>
      </c>
    </row>
    <row r="669" spans="1:7" x14ac:dyDescent="0.2">
      <c r="A669" s="4" t="s">
        <v>1163</v>
      </c>
      <c r="B669" s="4" t="s">
        <v>206</v>
      </c>
      <c r="C669" s="4" t="s">
        <v>1279</v>
      </c>
      <c r="D669" s="4">
        <v>57760</v>
      </c>
      <c r="E669" s="8">
        <v>54.99716574</v>
      </c>
      <c r="F669" s="26">
        <v>1643.2065350280295</v>
      </c>
      <c r="G669" s="8">
        <v>0.25885086600000001</v>
      </c>
    </row>
    <row r="670" spans="1:7" x14ac:dyDescent="0.2">
      <c r="A670" s="4" t="s">
        <v>1163</v>
      </c>
      <c r="B670" s="4" t="s">
        <v>1164</v>
      </c>
      <c r="C670" s="4" t="s">
        <v>1279</v>
      </c>
      <c r="D670" s="4">
        <v>76584</v>
      </c>
      <c r="E670" s="8">
        <v>50.571848969999998</v>
      </c>
      <c r="F670" s="26">
        <v>1352.9891693996174</v>
      </c>
      <c r="G670" s="8">
        <v>0.26040365500000001</v>
      </c>
    </row>
    <row r="671" spans="1:7" x14ac:dyDescent="0.2">
      <c r="A671" s="4" t="s">
        <v>618</v>
      </c>
      <c r="B671" s="4" t="s">
        <v>335</v>
      </c>
      <c r="C671" s="4" t="s">
        <v>1279</v>
      </c>
      <c r="D671" s="4">
        <v>88903</v>
      </c>
      <c r="E671" s="8">
        <v>113.22071750000001</v>
      </c>
      <c r="F671" s="26">
        <v>7988.0849463403474</v>
      </c>
      <c r="G671" s="8">
        <v>0.249007543</v>
      </c>
    </row>
    <row r="672" spans="1:7" x14ac:dyDescent="0.2">
      <c r="A672" s="4" t="s">
        <v>618</v>
      </c>
      <c r="B672" s="4" t="s">
        <v>335</v>
      </c>
      <c r="C672" s="4" t="s">
        <v>1279</v>
      </c>
      <c r="D672" s="4">
        <v>89003</v>
      </c>
      <c r="E672" s="8">
        <v>125.6985269</v>
      </c>
      <c r="F672" s="26">
        <v>10209.56911975474</v>
      </c>
      <c r="G672" s="8">
        <v>0.26571895000000001</v>
      </c>
    </row>
    <row r="673" spans="1:7" x14ac:dyDescent="0.2">
      <c r="A673" s="4" t="s">
        <v>618</v>
      </c>
      <c r="B673" s="4" t="s">
        <v>335</v>
      </c>
      <c r="C673" s="4" t="s">
        <v>1279</v>
      </c>
      <c r="D673" s="4">
        <v>90156</v>
      </c>
      <c r="E673" s="8">
        <v>119.4878456</v>
      </c>
      <c r="F673" s="26">
        <v>9503.2753186612445</v>
      </c>
      <c r="G673" s="8">
        <v>0.25035469599999999</v>
      </c>
    </row>
    <row r="674" spans="1:7" x14ac:dyDescent="0.2">
      <c r="A674" s="4" t="s">
        <v>618</v>
      </c>
      <c r="B674" s="4" t="s">
        <v>335</v>
      </c>
      <c r="C674" s="4" t="s">
        <v>1279</v>
      </c>
      <c r="D674" s="4">
        <v>90557</v>
      </c>
      <c r="E674" s="8">
        <v>115.66521470000001</v>
      </c>
      <c r="F674" s="26">
        <v>8424.5112354865869</v>
      </c>
      <c r="G674" s="8">
        <v>0.23908822399999999</v>
      </c>
    </row>
    <row r="675" spans="1:7" x14ac:dyDescent="0.2">
      <c r="A675" s="4" t="s">
        <v>618</v>
      </c>
      <c r="B675" s="4" t="s">
        <v>335</v>
      </c>
      <c r="C675" s="4" t="s">
        <v>1279</v>
      </c>
      <c r="D675" s="4">
        <v>90570</v>
      </c>
      <c r="E675" s="8">
        <v>123.7163247</v>
      </c>
      <c r="F675" s="26">
        <v>9534.339859702417</v>
      </c>
      <c r="G675" s="8">
        <v>0.24790846899999999</v>
      </c>
    </row>
    <row r="676" spans="1:7" x14ac:dyDescent="0.2">
      <c r="A676" s="4" t="s">
        <v>618</v>
      </c>
      <c r="B676" s="4" t="s">
        <v>909</v>
      </c>
      <c r="C676" s="4" t="s">
        <v>1279</v>
      </c>
      <c r="D676" s="4">
        <v>67763</v>
      </c>
      <c r="E676" s="8">
        <v>106.0246236</v>
      </c>
      <c r="F676" s="26">
        <v>6726.2894407598114</v>
      </c>
      <c r="G676" s="8">
        <v>0.25232454399999998</v>
      </c>
    </row>
    <row r="677" spans="1:7" x14ac:dyDescent="0.2">
      <c r="A677" s="4" t="s">
        <v>618</v>
      </c>
      <c r="B677" s="4" t="s">
        <v>909</v>
      </c>
      <c r="C677" s="4" t="s">
        <v>1279</v>
      </c>
      <c r="D677" s="4">
        <v>74101</v>
      </c>
      <c r="E677" s="8">
        <v>118.89121590000001</v>
      </c>
      <c r="F677" s="26">
        <v>8581.3499447539689</v>
      </c>
      <c r="G677" s="8">
        <v>0.25474259900000001</v>
      </c>
    </row>
    <row r="678" spans="1:7" x14ac:dyDescent="0.2">
      <c r="A678" s="4" t="s">
        <v>618</v>
      </c>
      <c r="B678" s="4" t="s">
        <v>104</v>
      </c>
      <c r="C678" s="4" t="s">
        <v>1279</v>
      </c>
      <c r="D678" s="4">
        <v>81138</v>
      </c>
      <c r="E678" s="8">
        <v>130.08890769999999</v>
      </c>
      <c r="F678" s="26">
        <v>10342.818829974376</v>
      </c>
      <c r="G678" s="8">
        <v>0.26501174100000002</v>
      </c>
    </row>
    <row r="679" spans="1:7" x14ac:dyDescent="0.2">
      <c r="A679" s="4" t="s">
        <v>618</v>
      </c>
      <c r="B679" s="4" t="s">
        <v>104</v>
      </c>
      <c r="C679" s="4" t="s">
        <v>1279</v>
      </c>
      <c r="D679" s="4">
        <v>84001</v>
      </c>
      <c r="E679" s="8">
        <v>132.2874893</v>
      </c>
      <c r="F679" s="26">
        <v>9717.300660266219</v>
      </c>
      <c r="G679" s="8">
        <v>0.24822624200000001</v>
      </c>
    </row>
    <row r="680" spans="1:7" x14ac:dyDescent="0.2">
      <c r="A680" s="4" t="s">
        <v>619</v>
      </c>
      <c r="B680" s="4" t="s">
        <v>620</v>
      </c>
      <c r="C680" s="4" t="s">
        <v>1279</v>
      </c>
      <c r="D680" s="4">
        <v>79596</v>
      </c>
      <c r="E680" s="8">
        <v>207.2420788</v>
      </c>
      <c r="F680" s="26">
        <v>21733.257521035546</v>
      </c>
      <c r="G680" s="8">
        <v>0.25023898</v>
      </c>
    </row>
    <row r="681" spans="1:7" x14ac:dyDescent="0.2">
      <c r="A681" s="4" t="s">
        <v>619</v>
      </c>
      <c r="B681" s="4" t="s">
        <v>620</v>
      </c>
      <c r="C681" s="4" t="s">
        <v>1279</v>
      </c>
      <c r="D681" s="4">
        <v>79630</v>
      </c>
      <c r="E681" s="8">
        <v>197.8187423</v>
      </c>
      <c r="F681" s="26">
        <v>18739.285039406583</v>
      </c>
      <c r="G681" s="8">
        <v>0.244772461</v>
      </c>
    </row>
    <row r="682" spans="1:7" x14ac:dyDescent="0.2">
      <c r="A682" s="4" t="s">
        <v>619</v>
      </c>
      <c r="B682" s="4" t="s">
        <v>620</v>
      </c>
      <c r="C682" s="4" t="s">
        <v>1279</v>
      </c>
      <c r="D682" s="4">
        <v>79700</v>
      </c>
      <c r="E682" s="8">
        <v>201.71751069999999</v>
      </c>
      <c r="F682" s="26">
        <v>21327.463522631777</v>
      </c>
      <c r="G682" s="8">
        <v>0.24411117900000001</v>
      </c>
    </row>
    <row r="683" spans="1:7" x14ac:dyDescent="0.2">
      <c r="A683" s="4" t="s">
        <v>619</v>
      </c>
      <c r="B683" s="4" t="s">
        <v>620</v>
      </c>
      <c r="C683" s="4" t="s">
        <v>1279</v>
      </c>
      <c r="D683" s="4">
        <v>79860</v>
      </c>
      <c r="E683" s="8">
        <v>187.73314020000001</v>
      </c>
      <c r="F683" s="26">
        <v>18267.524922773078</v>
      </c>
      <c r="G683" s="8">
        <v>0.25067473800000001</v>
      </c>
    </row>
    <row r="684" spans="1:7" x14ac:dyDescent="0.2">
      <c r="A684" s="4" t="s">
        <v>619</v>
      </c>
      <c r="B684" s="4" t="s">
        <v>621</v>
      </c>
      <c r="C684" s="4" t="s">
        <v>1279</v>
      </c>
      <c r="D684" s="4">
        <v>54474</v>
      </c>
      <c r="E684" s="8">
        <v>206.94190420000001</v>
      </c>
      <c r="F684" s="26">
        <v>22365.117189137531</v>
      </c>
      <c r="G684" s="8">
        <v>0.248112683</v>
      </c>
    </row>
    <row r="685" spans="1:7" x14ac:dyDescent="0.2">
      <c r="A685" s="4" t="s">
        <v>619</v>
      </c>
      <c r="B685" s="4" t="s">
        <v>622</v>
      </c>
      <c r="C685" s="4" t="s">
        <v>1279</v>
      </c>
      <c r="D685" s="4">
        <v>90812</v>
      </c>
      <c r="E685" s="8">
        <v>163.77299830000001</v>
      </c>
      <c r="F685" s="26">
        <v>13779.905808351014</v>
      </c>
      <c r="G685" s="8">
        <v>0.26573756399999998</v>
      </c>
    </row>
    <row r="686" spans="1:7" x14ac:dyDescent="0.2">
      <c r="A686" s="4" t="s">
        <v>619</v>
      </c>
      <c r="B686" s="4" t="s">
        <v>623</v>
      </c>
      <c r="C686" s="4" t="s">
        <v>1279</v>
      </c>
      <c r="D686" s="4">
        <v>68998</v>
      </c>
      <c r="E686" s="8">
        <v>120.9475865</v>
      </c>
      <c r="F686" s="26">
        <v>8126.0886371979032</v>
      </c>
      <c r="G686" s="8">
        <v>0.250141116</v>
      </c>
    </row>
    <row r="687" spans="1:7" x14ac:dyDescent="0.2">
      <c r="A687" s="4" t="s">
        <v>619</v>
      </c>
      <c r="B687" s="4" t="s">
        <v>623</v>
      </c>
      <c r="C687" s="4" t="s">
        <v>1279</v>
      </c>
      <c r="D687" s="4">
        <v>77311</v>
      </c>
      <c r="E687" s="8">
        <v>114.5841925</v>
      </c>
      <c r="F687" s="26">
        <v>5977.1622735747951</v>
      </c>
      <c r="G687" s="8">
        <v>0.22386757700000001</v>
      </c>
    </row>
    <row r="688" spans="1:7" x14ac:dyDescent="0.2">
      <c r="A688" s="4" t="s">
        <v>243</v>
      </c>
      <c r="B688" s="4" t="s">
        <v>244</v>
      </c>
      <c r="C688" s="4" t="s">
        <v>1279</v>
      </c>
      <c r="D688" s="4">
        <v>56003</v>
      </c>
      <c r="E688" s="8">
        <v>78.86917511</v>
      </c>
      <c r="F688" s="26">
        <v>3077.5296428088304</v>
      </c>
      <c r="G688" s="8">
        <v>0.26835154900000002</v>
      </c>
    </row>
    <row r="689" spans="1:7" x14ac:dyDescent="0.2">
      <c r="A689" s="4" t="s">
        <v>243</v>
      </c>
      <c r="B689" s="4" t="s">
        <v>245</v>
      </c>
      <c r="C689" s="4" t="s">
        <v>1279</v>
      </c>
      <c r="D689" s="4">
        <v>44866</v>
      </c>
      <c r="E689" s="8">
        <v>116.13758970000001</v>
      </c>
      <c r="F689" s="26">
        <v>6606.8388901567587</v>
      </c>
      <c r="G689" s="8">
        <v>0.26781489200000003</v>
      </c>
    </row>
    <row r="690" spans="1:7" x14ac:dyDescent="0.2">
      <c r="A690" s="4" t="s">
        <v>243</v>
      </c>
      <c r="B690" s="4" t="s">
        <v>245</v>
      </c>
      <c r="C690" s="4" t="s">
        <v>1279</v>
      </c>
      <c r="D690" s="4">
        <v>51227</v>
      </c>
      <c r="E690" s="8">
        <v>123.65558849999999</v>
      </c>
      <c r="F690" s="26">
        <v>7920.5164419017574</v>
      </c>
      <c r="G690" s="8">
        <v>0.27943258199999998</v>
      </c>
    </row>
    <row r="691" spans="1:7" x14ac:dyDescent="0.2">
      <c r="A691" s="4" t="s">
        <v>243</v>
      </c>
      <c r="B691" s="4" t="s">
        <v>245</v>
      </c>
      <c r="C691" s="4" t="s">
        <v>1279</v>
      </c>
      <c r="D691" s="4">
        <v>51228</v>
      </c>
      <c r="E691" s="8">
        <v>128.49767439999999</v>
      </c>
      <c r="F691" s="26">
        <v>8649.9522012456546</v>
      </c>
      <c r="G691" s="8">
        <v>0.27707942299999999</v>
      </c>
    </row>
    <row r="692" spans="1:7" x14ac:dyDescent="0.2">
      <c r="A692" s="4" t="s">
        <v>624</v>
      </c>
      <c r="B692" s="4" t="s">
        <v>625</v>
      </c>
      <c r="C692" s="4" t="s">
        <v>1279</v>
      </c>
      <c r="D692" s="4">
        <v>60227</v>
      </c>
      <c r="E692" s="8">
        <v>31.147046840000002</v>
      </c>
      <c r="F692" s="26">
        <v>924.17956455571243</v>
      </c>
      <c r="G692" s="8">
        <v>0.25379612499999998</v>
      </c>
    </row>
    <row r="693" spans="1:7" x14ac:dyDescent="0.2">
      <c r="A693" s="4" t="s">
        <v>624</v>
      </c>
      <c r="B693" s="4" t="s">
        <v>625</v>
      </c>
      <c r="C693" s="4" t="s">
        <v>1279</v>
      </c>
      <c r="D693" s="4">
        <v>63237</v>
      </c>
      <c r="E693" s="8">
        <v>28.735148779999999</v>
      </c>
      <c r="F693" s="26">
        <v>786.25810308809969</v>
      </c>
      <c r="G693" s="8">
        <v>0.238591412</v>
      </c>
    </row>
    <row r="694" spans="1:7" x14ac:dyDescent="0.2">
      <c r="A694" s="4" t="s">
        <v>624</v>
      </c>
      <c r="B694" s="4" t="s">
        <v>628</v>
      </c>
      <c r="C694" s="4" t="s">
        <v>1279</v>
      </c>
      <c r="D694" s="4">
        <v>117273</v>
      </c>
      <c r="E694" s="8">
        <v>40.15556488</v>
      </c>
      <c r="F694" s="26">
        <v>1450.6529315712141</v>
      </c>
      <c r="G694" s="8">
        <v>0.24378016399999999</v>
      </c>
    </row>
    <row r="695" spans="1:7" x14ac:dyDescent="0.2">
      <c r="A695" s="4" t="s">
        <v>624</v>
      </c>
      <c r="B695" s="4" t="s">
        <v>628</v>
      </c>
      <c r="C695" s="4" t="s">
        <v>1279</v>
      </c>
      <c r="D695" s="4">
        <v>117274</v>
      </c>
      <c r="E695" s="8">
        <v>37.223393450000003</v>
      </c>
      <c r="F695" s="26">
        <v>1284.288461361527</v>
      </c>
      <c r="G695" s="8">
        <v>0.24826198899999999</v>
      </c>
    </row>
    <row r="696" spans="1:7" x14ac:dyDescent="0.2">
      <c r="A696" s="4" t="s">
        <v>624</v>
      </c>
      <c r="B696" s="4" t="s">
        <v>628</v>
      </c>
      <c r="C696" s="4" t="s">
        <v>1279</v>
      </c>
      <c r="D696" s="4">
        <v>117275</v>
      </c>
      <c r="E696" s="8">
        <v>39.966096110000002</v>
      </c>
      <c r="F696" s="26">
        <v>1486.5742876486081</v>
      </c>
      <c r="G696" s="8">
        <v>0.25222540599999999</v>
      </c>
    </row>
    <row r="697" spans="1:7" x14ac:dyDescent="0.2">
      <c r="A697" s="4" t="s">
        <v>624</v>
      </c>
      <c r="B697" s="4" t="s">
        <v>629</v>
      </c>
      <c r="C697" s="4" t="s">
        <v>1279</v>
      </c>
      <c r="D697" s="4">
        <v>42916</v>
      </c>
      <c r="E697" s="8">
        <v>34.183141679999999</v>
      </c>
      <c r="F697" s="26">
        <v>1087.2722263667806</v>
      </c>
      <c r="G697" s="8">
        <v>0.23652358300000001</v>
      </c>
    </row>
    <row r="698" spans="1:7" x14ac:dyDescent="0.2">
      <c r="A698" s="4" t="s">
        <v>624</v>
      </c>
      <c r="B698" s="4" t="s">
        <v>630</v>
      </c>
      <c r="C698" s="4" t="s">
        <v>1279</v>
      </c>
      <c r="D698" s="4">
        <v>58708</v>
      </c>
      <c r="E698" s="8">
        <v>36.608166910000001</v>
      </c>
      <c r="F698" s="26">
        <v>1310.7498960882158</v>
      </c>
      <c r="G698" s="8">
        <v>0.238704953</v>
      </c>
    </row>
    <row r="699" spans="1:7" x14ac:dyDescent="0.2">
      <c r="A699" s="4" t="s">
        <v>1165</v>
      </c>
      <c r="B699" s="4" t="s">
        <v>1166</v>
      </c>
      <c r="C699" s="4" t="s">
        <v>1279</v>
      </c>
      <c r="D699" s="4">
        <v>57485</v>
      </c>
      <c r="E699" s="8">
        <v>110.87886779999999</v>
      </c>
      <c r="F699" s="26">
        <v>6135.1016251389001</v>
      </c>
      <c r="G699" s="8">
        <v>0.26022952700000002</v>
      </c>
    </row>
    <row r="700" spans="1:7" x14ac:dyDescent="0.2">
      <c r="A700" s="4" t="s">
        <v>1165</v>
      </c>
      <c r="B700" s="4" t="s">
        <v>1166</v>
      </c>
      <c r="C700" s="4" t="s">
        <v>1279</v>
      </c>
      <c r="D700" s="4">
        <v>57495</v>
      </c>
      <c r="E700" s="8">
        <v>130.54706429999999</v>
      </c>
      <c r="F700" s="26">
        <v>8315.3901008059111</v>
      </c>
      <c r="G700" s="8">
        <v>0.26159688399999997</v>
      </c>
    </row>
    <row r="701" spans="1:7" x14ac:dyDescent="0.2">
      <c r="A701" s="4" t="s">
        <v>1165</v>
      </c>
      <c r="B701" s="4" t="s">
        <v>1094</v>
      </c>
      <c r="C701" s="4" t="s">
        <v>1279</v>
      </c>
      <c r="D701" s="4">
        <v>67884</v>
      </c>
      <c r="E701" s="8">
        <v>65.71986287</v>
      </c>
      <c r="F701" s="26">
        <v>2174.4758683664741</v>
      </c>
      <c r="G701" s="8">
        <v>0.26857655499999999</v>
      </c>
    </row>
    <row r="702" spans="1:7" x14ac:dyDescent="0.2">
      <c r="A702" s="4" t="s">
        <v>1165</v>
      </c>
      <c r="B702" s="4" t="s">
        <v>1094</v>
      </c>
      <c r="C702" s="4" t="s">
        <v>1279</v>
      </c>
      <c r="D702" s="4">
        <v>68000</v>
      </c>
      <c r="E702" s="8">
        <v>68.87371358</v>
      </c>
      <c r="F702" s="26">
        <v>2163.2578180270079</v>
      </c>
      <c r="G702" s="8">
        <v>0.26476092800000001</v>
      </c>
    </row>
    <row r="703" spans="1:7" x14ac:dyDescent="0.2">
      <c r="A703" s="4" t="s">
        <v>485</v>
      </c>
      <c r="B703" s="4" t="s">
        <v>614</v>
      </c>
      <c r="C703" s="4" t="s">
        <v>1279</v>
      </c>
      <c r="D703" s="4">
        <v>62842</v>
      </c>
      <c r="E703" s="8">
        <v>324.54111399999999</v>
      </c>
      <c r="F703" s="26">
        <v>58493.90200475962</v>
      </c>
      <c r="G703" s="8">
        <v>0.235284094</v>
      </c>
    </row>
    <row r="704" spans="1:7" x14ac:dyDescent="0.2">
      <c r="A704" s="4" t="s">
        <v>485</v>
      </c>
      <c r="B704" s="4" t="s">
        <v>614</v>
      </c>
      <c r="C704" s="4" t="s">
        <v>1279</v>
      </c>
      <c r="D704" s="4">
        <v>62881</v>
      </c>
      <c r="E704" s="8">
        <v>343.35024609999999</v>
      </c>
      <c r="F704" s="26">
        <v>68531.948867725514</v>
      </c>
      <c r="G704" s="8">
        <v>0.25483189000000001</v>
      </c>
    </row>
    <row r="705" spans="1:7" x14ac:dyDescent="0.2">
      <c r="A705" s="4" t="s">
        <v>485</v>
      </c>
      <c r="B705" s="4" t="s">
        <v>615</v>
      </c>
      <c r="C705" s="4" t="s">
        <v>1279</v>
      </c>
      <c r="D705" s="4">
        <v>66264</v>
      </c>
      <c r="E705" s="8">
        <v>302.98300339999997</v>
      </c>
      <c r="F705" s="26">
        <v>58785.927342503004</v>
      </c>
      <c r="G705" s="8">
        <v>0.266446136</v>
      </c>
    </row>
    <row r="706" spans="1:7" x14ac:dyDescent="0.2">
      <c r="A706" s="4" t="s">
        <v>485</v>
      </c>
      <c r="B706" s="4" t="s">
        <v>615</v>
      </c>
      <c r="C706" s="4" t="s">
        <v>1279</v>
      </c>
      <c r="D706" s="4">
        <v>83489</v>
      </c>
      <c r="E706" s="8">
        <v>244.50483030000001</v>
      </c>
      <c r="F706" s="26">
        <v>41328.115590623769</v>
      </c>
      <c r="G706" s="8">
        <v>0.24450456800000001</v>
      </c>
    </row>
    <row r="707" spans="1:7" x14ac:dyDescent="0.2">
      <c r="A707" s="4" t="s">
        <v>485</v>
      </c>
      <c r="B707" s="4" t="s">
        <v>615</v>
      </c>
      <c r="C707" s="4" t="s">
        <v>1279</v>
      </c>
      <c r="D707" s="4">
        <v>83490</v>
      </c>
      <c r="E707" s="8">
        <v>234.9092244</v>
      </c>
      <c r="F707" s="26">
        <v>38429.629350509516</v>
      </c>
      <c r="G707" s="8">
        <v>0.248756158</v>
      </c>
    </row>
    <row r="708" spans="1:7" x14ac:dyDescent="0.2">
      <c r="A708" s="4" t="s">
        <v>485</v>
      </c>
      <c r="B708" s="4" t="s">
        <v>615</v>
      </c>
      <c r="C708" s="4" t="s">
        <v>1279</v>
      </c>
      <c r="D708" s="4">
        <v>83491</v>
      </c>
      <c r="E708" s="8">
        <v>242.2763568</v>
      </c>
      <c r="F708" s="26">
        <v>40006.030022704253</v>
      </c>
      <c r="G708" s="8">
        <v>0.242104136</v>
      </c>
    </row>
    <row r="709" spans="1:7" x14ac:dyDescent="0.2">
      <c r="A709" s="4" t="s">
        <v>485</v>
      </c>
      <c r="B709" s="4" t="s">
        <v>615</v>
      </c>
      <c r="C709" s="4" t="s">
        <v>1279</v>
      </c>
      <c r="D709" s="4">
        <v>83492</v>
      </c>
      <c r="E709" s="8">
        <v>258.67563050000001</v>
      </c>
      <c r="F709" s="26">
        <v>47214.296483262733</v>
      </c>
      <c r="G709" s="8">
        <v>0.24686519900000001</v>
      </c>
    </row>
    <row r="710" spans="1:7" x14ac:dyDescent="0.2">
      <c r="A710" s="4" t="s">
        <v>485</v>
      </c>
      <c r="B710" s="4" t="s">
        <v>615</v>
      </c>
      <c r="C710" s="4" t="s">
        <v>1279</v>
      </c>
      <c r="D710" s="4">
        <v>85886</v>
      </c>
      <c r="E710" s="8">
        <v>269.21656389999998</v>
      </c>
      <c r="F710" s="26">
        <v>49654.040145553343</v>
      </c>
      <c r="G710" s="8">
        <v>0.24361516999999999</v>
      </c>
    </row>
    <row r="711" spans="1:7" x14ac:dyDescent="0.2">
      <c r="A711" s="4" t="s">
        <v>485</v>
      </c>
      <c r="B711" s="4" t="s">
        <v>616</v>
      </c>
      <c r="C711" s="4" t="s">
        <v>1279</v>
      </c>
      <c r="D711" s="4">
        <v>56505</v>
      </c>
      <c r="E711" s="8">
        <v>352.79766310000002</v>
      </c>
      <c r="F711" s="26">
        <v>80276.501510158472</v>
      </c>
      <c r="G711" s="8">
        <v>0.246416361</v>
      </c>
    </row>
    <row r="712" spans="1:7" x14ac:dyDescent="0.2">
      <c r="A712" s="4" t="s">
        <v>485</v>
      </c>
      <c r="B712" s="4" t="s">
        <v>617</v>
      </c>
      <c r="C712" s="4" t="s">
        <v>1279</v>
      </c>
      <c r="D712" s="4">
        <v>59986</v>
      </c>
      <c r="E712" s="8">
        <v>254.9121117</v>
      </c>
      <c r="F712" s="26">
        <v>48955.858053221251</v>
      </c>
      <c r="G712" s="8">
        <v>0.24701209900000001</v>
      </c>
    </row>
    <row r="713" spans="1:7" x14ac:dyDescent="0.2">
      <c r="A713" s="4" t="s">
        <v>631</v>
      </c>
      <c r="B713" s="4" t="s">
        <v>632</v>
      </c>
      <c r="C713" s="4" t="s">
        <v>1279</v>
      </c>
      <c r="D713" s="4">
        <v>34148</v>
      </c>
      <c r="E713" s="8">
        <v>65.445270010000002</v>
      </c>
      <c r="F713" s="26">
        <v>2127.5542539181884</v>
      </c>
      <c r="G713" s="8">
        <v>0.23450737199999999</v>
      </c>
    </row>
    <row r="714" spans="1:7" x14ac:dyDescent="0.2">
      <c r="A714" s="4" t="s">
        <v>631</v>
      </c>
      <c r="B714" s="4" t="s">
        <v>633</v>
      </c>
      <c r="C714" s="4" t="s">
        <v>1279</v>
      </c>
      <c r="D714" s="4">
        <v>46211</v>
      </c>
      <c r="E714" s="8">
        <v>51.346474360000002</v>
      </c>
      <c r="F714" s="26">
        <v>1316.4474686680842</v>
      </c>
      <c r="G714" s="8">
        <v>0.25342843100000001</v>
      </c>
    </row>
    <row r="715" spans="1:7" x14ac:dyDescent="0.2">
      <c r="A715" s="4" t="s">
        <v>631</v>
      </c>
      <c r="B715" s="4" t="s">
        <v>633</v>
      </c>
      <c r="C715" s="4" t="s">
        <v>1279</v>
      </c>
      <c r="D715" s="4">
        <v>77765</v>
      </c>
      <c r="E715" s="8">
        <v>54.951413080000002</v>
      </c>
      <c r="F715" s="26">
        <v>1600.5130066796964</v>
      </c>
      <c r="G715" s="8">
        <v>0.25327048699999999</v>
      </c>
    </row>
    <row r="716" spans="1:7" x14ac:dyDescent="0.2">
      <c r="A716" s="4" t="s">
        <v>631</v>
      </c>
      <c r="B716" s="4" t="s">
        <v>633</v>
      </c>
      <c r="C716" s="4" t="s">
        <v>1279</v>
      </c>
      <c r="D716" s="4">
        <v>82594</v>
      </c>
      <c r="E716" s="8">
        <v>64.382625880000006</v>
      </c>
      <c r="F716" s="26">
        <v>2306.553188708785</v>
      </c>
      <c r="G716" s="8">
        <v>0.259084115</v>
      </c>
    </row>
    <row r="717" spans="1:7" x14ac:dyDescent="0.2">
      <c r="A717" s="4" t="s">
        <v>631</v>
      </c>
      <c r="B717" s="4" t="s">
        <v>633</v>
      </c>
      <c r="C717" s="4" t="s">
        <v>1279</v>
      </c>
      <c r="D717" s="4">
        <v>82606</v>
      </c>
      <c r="E717" s="8">
        <v>59.497788419999999</v>
      </c>
      <c r="F717" s="26">
        <v>1842.0560605900744</v>
      </c>
      <c r="G717" s="8">
        <v>0.24435034799999999</v>
      </c>
    </row>
    <row r="718" spans="1:7" x14ac:dyDescent="0.2">
      <c r="A718" s="4" t="s">
        <v>631</v>
      </c>
      <c r="B718" s="4" t="s">
        <v>635</v>
      </c>
      <c r="C718" s="4" t="s">
        <v>1279</v>
      </c>
      <c r="D718" s="4">
        <v>77487</v>
      </c>
      <c r="E718" s="8">
        <v>58.080054439999998</v>
      </c>
      <c r="F718" s="26">
        <v>1726.7760208401346</v>
      </c>
      <c r="G718" s="8">
        <v>0.23966206500000001</v>
      </c>
    </row>
    <row r="719" spans="1:7" x14ac:dyDescent="0.2">
      <c r="A719" s="4" t="s">
        <v>631</v>
      </c>
      <c r="B719" s="4" t="s">
        <v>636</v>
      </c>
      <c r="C719" s="4" t="s">
        <v>1279</v>
      </c>
      <c r="D719" s="4">
        <v>84017</v>
      </c>
      <c r="E719" s="8">
        <v>59.559486110000002</v>
      </c>
      <c r="F719" s="26">
        <v>1905.175087261428</v>
      </c>
      <c r="G719" s="8">
        <v>0.26061569800000001</v>
      </c>
    </row>
    <row r="720" spans="1:7" x14ac:dyDescent="0.2">
      <c r="A720" s="4" t="s">
        <v>631</v>
      </c>
      <c r="B720" s="4" t="s">
        <v>636</v>
      </c>
      <c r="C720" s="4" t="s">
        <v>1279</v>
      </c>
      <c r="D720" s="4">
        <v>88932</v>
      </c>
      <c r="E720" s="8">
        <v>58.971389039999998</v>
      </c>
      <c r="F720" s="26">
        <v>1741.9187282520893</v>
      </c>
      <c r="G720" s="8">
        <v>0.25685662599999998</v>
      </c>
    </row>
    <row r="721" spans="1:7" x14ac:dyDescent="0.2">
      <c r="A721" s="4" t="s">
        <v>631</v>
      </c>
      <c r="B721" s="4" t="s">
        <v>636</v>
      </c>
      <c r="C721" s="4" t="s">
        <v>1279</v>
      </c>
      <c r="D721" s="4">
        <v>89020</v>
      </c>
      <c r="E721" s="8">
        <v>59.443091899999999</v>
      </c>
      <c r="F721" s="26">
        <v>1870.5309784117346</v>
      </c>
      <c r="G721" s="8">
        <v>0.25706359299999998</v>
      </c>
    </row>
    <row r="722" spans="1:7" x14ac:dyDescent="0.2">
      <c r="A722" s="4" t="s">
        <v>631</v>
      </c>
      <c r="B722" s="4" t="s">
        <v>636</v>
      </c>
      <c r="C722" s="4" t="s">
        <v>1279</v>
      </c>
      <c r="D722" s="4">
        <v>90707</v>
      </c>
      <c r="E722" s="8">
        <v>63.870885170000001</v>
      </c>
      <c r="F722" s="26">
        <v>2123.923918248744</v>
      </c>
      <c r="G722" s="8">
        <v>0.257687787</v>
      </c>
    </row>
    <row r="723" spans="1:7" x14ac:dyDescent="0.2">
      <c r="A723" s="4" t="s">
        <v>1167</v>
      </c>
      <c r="B723" s="4" t="s">
        <v>748</v>
      </c>
      <c r="C723" s="4" t="s">
        <v>1280</v>
      </c>
      <c r="D723" s="4">
        <v>12008</v>
      </c>
      <c r="E723" s="8">
        <v>62.028595459999998</v>
      </c>
      <c r="F723" s="26">
        <v>2530.7721476727193</v>
      </c>
      <c r="G723" s="8">
        <v>0.23240926100000001</v>
      </c>
    </row>
    <row r="724" spans="1:7" x14ac:dyDescent="0.2">
      <c r="A724" s="4" t="s">
        <v>1167</v>
      </c>
      <c r="B724" s="4" t="s">
        <v>748</v>
      </c>
      <c r="C724" s="4" t="s">
        <v>1280</v>
      </c>
      <c r="D724" s="4">
        <v>19911</v>
      </c>
      <c r="E724" s="8">
        <v>53.111166079999997</v>
      </c>
      <c r="F724" s="26">
        <v>1771.6771392431792</v>
      </c>
      <c r="G724" s="8">
        <v>0.231028552</v>
      </c>
    </row>
    <row r="725" spans="1:7" x14ac:dyDescent="0.2">
      <c r="A725" s="4" t="s">
        <v>1167</v>
      </c>
      <c r="B725" s="4" t="s">
        <v>748</v>
      </c>
      <c r="C725" s="4" t="s">
        <v>1279</v>
      </c>
      <c r="D725" s="4">
        <v>54007</v>
      </c>
      <c r="E725" s="8">
        <v>69.640545959999997</v>
      </c>
      <c r="F725" s="26">
        <v>3037.8398458983343</v>
      </c>
      <c r="G725" s="8">
        <v>0.23116231200000001</v>
      </c>
    </row>
    <row r="726" spans="1:7" x14ac:dyDescent="0.2">
      <c r="A726" s="4" t="s">
        <v>1167</v>
      </c>
      <c r="B726" s="4" t="s">
        <v>748</v>
      </c>
      <c r="C726" s="4" t="s">
        <v>1279</v>
      </c>
      <c r="D726" s="4">
        <v>59270</v>
      </c>
      <c r="E726" s="8">
        <v>66.727593060000004</v>
      </c>
      <c r="F726" s="26">
        <v>2787.7275697979862</v>
      </c>
      <c r="G726" s="8">
        <v>0.23279937000000001</v>
      </c>
    </row>
    <row r="727" spans="1:7" x14ac:dyDescent="0.2">
      <c r="A727" s="4" t="s">
        <v>1167</v>
      </c>
      <c r="B727" s="4" t="s">
        <v>748</v>
      </c>
      <c r="C727" s="4" t="s">
        <v>1279</v>
      </c>
      <c r="D727" s="4">
        <v>61778</v>
      </c>
      <c r="E727" s="8">
        <v>62.715777250000002</v>
      </c>
      <c r="F727" s="26">
        <v>2352.3150880246885</v>
      </c>
      <c r="G727" s="8">
        <v>0.22722404199999999</v>
      </c>
    </row>
    <row r="728" spans="1:7" x14ac:dyDescent="0.2">
      <c r="A728" s="4" t="s">
        <v>1167</v>
      </c>
      <c r="B728" s="4" t="s">
        <v>748</v>
      </c>
      <c r="C728" s="4" t="s">
        <v>1279</v>
      </c>
      <c r="D728" s="4">
        <v>62673</v>
      </c>
      <c r="E728" s="8">
        <v>62.080922610000002</v>
      </c>
      <c r="F728" s="26">
        <v>2559.6504291125366</v>
      </c>
      <c r="G728" s="8">
        <v>0.231798845</v>
      </c>
    </row>
    <row r="729" spans="1:7" x14ac:dyDescent="0.2">
      <c r="A729" s="4" t="s">
        <v>1167</v>
      </c>
      <c r="B729" s="4" t="s">
        <v>1242</v>
      </c>
      <c r="C729" s="4" t="s">
        <v>1280</v>
      </c>
      <c r="D729" s="4">
        <v>10950</v>
      </c>
      <c r="E729" s="8">
        <v>43.874734080000003</v>
      </c>
      <c r="F729" s="26">
        <v>1089.1073335835554</v>
      </c>
      <c r="G729" s="8">
        <v>0.24208139300000001</v>
      </c>
    </row>
    <row r="730" spans="1:7" x14ac:dyDescent="0.2">
      <c r="A730" s="4" t="s">
        <v>1167</v>
      </c>
      <c r="B730" s="4" t="s">
        <v>1168</v>
      </c>
      <c r="C730" s="4" t="s">
        <v>1279</v>
      </c>
      <c r="D730" s="4">
        <v>45362</v>
      </c>
      <c r="E730" s="8">
        <v>40.241351909999999</v>
      </c>
      <c r="F730" s="26">
        <v>930.08611560158977</v>
      </c>
      <c r="G730" s="8">
        <v>0.22963974300000001</v>
      </c>
    </row>
    <row r="731" spans="1:7" x14ac:dyDescent="0.2">
      <c r="A731" s="4" t="s">
        <v>637</v>
      </c>
      <c r="B731" s="4" t="s">
        <v>638</v>
      </c>
      <c r="C731" s="4" t="s">
        <v>1279</v>
      </c>
      <c r="D731" s="4">
        <v>52906</v>
      </c>
      <c r="E731" s="8">
        <v>205.9186416</v>
      </c>
      <c r="F731" s="26">
        <v>25955.083892959803</v>
      </c>
      <c r="G731" s="8">
        <v>0.25233535200000001</v>
      </c>
    </row>
    <row r="732" spans="1:7" x14ac:dyDescent="0.2">
      <c r="A732" s="4" t="s">
        <v>637</v>
      </c>
      <c r="B732" s="4" t="s">
        <v>639</v>
      </c>
      <c r="C732" s="4" t="s">
        <v>1279</v>
      </c>
      <c r="D732" s="4">
        <v>56480</v>
      </c>
      <c r="E732" s="8">
        <v>246.20722839999999</v>
      </c>
      <c r="F732" s="26">
        <v>40203.384243372791</v>
      </c>
      <c r="G732" s="8">
        <v>0.24204328899999999</v>
      </c>
    </row>
    <row r="733" spans="1:7" x14ac:dyDescent="0.2">
      <c r="A733" s="4" t="s">
        <v>637</v>
      </c>
      <c r="B733" s="4" t="s">
        <v>639</v>
      </c>
      <c r="C733" s="4" t="s">
        <v>1279</v>
      </c>
      <c r="D733" s="4">
        <v>56485</v>
      </c>
      <c r="E733" s="8">
        <v>266.98381369999998</v>
      </c>
      <c r="F733" s="26">
        <v>49948.210086201158</v>
      </c>
      <c r="G733" s="8">
        <v>0.249845652</v>
      </c>
    </row>
    <row r="734" spans="1:7" x14ac:dyDescent="0.2">
      <c r="A734" s="4" t="s">
        <v>637</v>
      </c>
      <c r="B734" s="4" t="s">
        <v>639</v>
      </c>
      <c r="C734" s="4" t="s">
        <v>1279</v>
      </c>
      <c r="D734" s="4">
        <v>56660</v>
      </c>
      <c r="E734" s="8">
        <v>257.38960530000003</v>
      </c>
      <c r="F734" s="26">
        <v>47482.70003635683</v>
      </c>
      <c r="G734" s="8">
        <v>0.249322343</v>
      </c>
    </row>
    <row r="735" spans="1:7" x14ac:dyDescent="0.2">
      <c r="A735" s="4" t="s">
        <v>1169</v>
      </c>
      <c r="B735" s="4" t="s">
        <v>1170</v>
      </c>
      <c r="C735" s="4" t="s">
        <v>1279</v>
      </c>
      <c r="D735" s="4">
        <v>60281</v>
      </c>
      <c r="E735" s="8">
        <v>250.76999989999999</v>
      </c>
      <c r="F735" s="26">
        <v>35880.90467740719</v>
      </c>
      <c r="G735" s="8">
        <v>0.26333231099999999</v>
      </c>
    </row>
    <row r="736" spans="1:7" x14ac:dyDescent="0.2">
      <c r="A736" s="4" t="s">
        <v>1169</v>
      </c>
      <c r="B736" s="4" t="s">
        <v>1171</v>
      </c>
      <c r="C736" s="4" t="s">
        <v>1279</v>
      </c>
      <c r="D736" s="4">
        <v>60279</v>
      </c>
      <c r="E736" s="8">
        <v>92.405937210000005</v>
      </c>
      <c r="F736" s="26">
        <v>4827.2580363263824</v>
      </c>
      <c r="G736" s="8">
        <v>0.26029069599999999</v>
      </c>
    </row>
    <row r="737" spans="1:7" x14ac:dyDescent="0.2">
      <c r="A737" s="4" t="s">
        <v>1169</v>
      </c>
      <c r="B737" s="4" t="s">
        <v>744</v>
      </c>
      <c r="C737" s="4" t="s">
        <v>1279</v>
      </c>
      <c r="D737" s="4">
        <v>58712</v>
      </c>
      <c r="E737" s="8">
        <v>148.19387140000001</v>
      </c>
      <c r="F737" s="26">
        <v>13484.558088320833</v>
      </c>
      <c r="G737" s="8">
        <v>0.26775618099999998</v>
      </c>
    </row>
    <row r="738" spans="1:7" x14ac:dyDescent="0.2">
      <c r="A738" s="4" t="s">
        <v>1169</v>
      </c>
      <c r="B738" s="4" t="s">
        <v>744</v>
      </c>
      <c r="C738" s="4" t="s">
        <v>1279</v>
      </c>
      <c r="D738" s="4">
        <v>60209</v>
      </c>
      <c r="E738" s="8">
        <v>117.4806095</v>
      </c>
      <c r="F738" s="26">
        <v>8168.4382442098122</v>
      </c>
      <c r="G738" s="8">
        <v>0.24840409199999999</v>
      </c>
    </row>
    <row r="739" spans="1:7" x14ac:dyDescent="0.2">
      <c r="A739" s="4" t="s">
        <v>1169</v>
      </c>
      <c r="B739" s="4" t="s">
        <v>744</v>
      </c>
      <c r="C739" s="4" t="s">
        <v>1279</v>
      </c>
      <c r="D739" s="4">
        <v>60258</v>
      </c>
      <c r="E739" s="8">
        <v>111.827746</v>
      </c>
      <c r="F739" s="26">
        <v>7722.5526887928281</v>
      </c>
      <c r="G739" s="8">
        <v>0.247592376</v>
      </c>
    </row>
    <row r="740" spans="1:7" x14ac:dyDescent="0.2">
      <c r="A740" s="4" t="s">
        <v>1169</v>
      </c>
      <c r="B740" s="4" t="s">
        <v>287</v>
      </c>
      <c r="C740" s="4" t="s">
        <v>1279</v>
      </c>
      <c r="D740" s="4">
        <v>57675</v>
      </c>
      <c r="E740" s="8">
        <v>240.51965569999999</v>
      </c>
      <c r="F740" s="26">
        <v>39069.772363445285</v>
      </c>
      <c r="G740" s="8">
        <v>0.25326779700000002</v>
      </c>
    </row>
    <row r="741" spans="1:7" x14ac:dyDescent="0.2">
      <c r="A741" s="4" t="s">
        <v>1169</v>
      </c>
      <c r="B741" s="4" t="s">
        <v>1172</v>
      </c>
      <c r="C741" s="4" t="s">
        <v>1279</v>
      </c>
      <c r="D741" s="4">
        <v>63076</v>
      </c>
      <c r="E741" s="8">
        <v>126.95972930000001</v>
      </c>
      <c r="F741" s="26">
        <v>9498.8663461891883</v>
      </c>
      <c r="G741" s="8">
        <v>0.24635701700000001</v>
      </c>
    </row>
    <row r="742" spans="1:7" x14ac:dyDescent="0.2">
      <c r="A742" s="4" t="s">
        <v>1169</v>
      </c>
      <c r="B742" s="4" t="s">
        <v>1172</v>
      </c>
      <c r="C742" s="4" t="s">
        <v>1279</v>
      </c>
      <c r="D742" s="4">
        <v>63142</v>
      </c>
      <c r="E742" s="8">
        <v>123.85902110000001</v>
      </c>
      <c r="F742" s="26">
        <v>8968.0042733114024</v>
      </c>
      <c r="G742" s="8">
        <v>0.25504747300000002</v>
      </c>
    </row>
    <row r="743" spans="1:7" x14ac:dyDescent="0.2">
      <c r="A743" s="4" t="s">
        <v>1169</v>
      </c>
      <c r="B743" s="4" t="s">
        <v>1172</v>
      </c>
      <c r="C743" s="4" t="s">
        <v>1279</v>
      </c>
      <c r="D743" s="4">
        <v>63194</v>
      </c>
      <c r="E743" s="8">
        <v>134.4662103</v>
      </c>
      <c r="F743" s="26">
        <v>11350.458456965905</v>
      </c>
      <c r="G743" s="8">
        <v>0.26254472000000001</v>
      </c>
    </row>
    <row r="744" spans="1:7" x14ac:dyDescent="0.2">
      <c r="A744" s="4" t="s">
        <v>1169</v>
      </c>
      <c r="B744" s="4" t="s">
        <v>217</v>
      </c>
      <c r="C744" s="4" t="s">
        <v>1279</v>
      </c>
      <c r="D744" s="4">
        <v>76423</v>
      </c>
      <c r="E744" s="8">
        <v>100.88369520000001</v>
      </c>
      <c r="F744" s="26">
        <v>5803.2106308335406</v>
      </c>
      <c r="G744" s="8">
        <v>0.26619371600000002</v>
      </c>
    </row>
    <row r="745" spans="1:7" x14ac:dyDescent="0.2">
      <c r="A745" s="4" t="s">
        <v>966</v>
      </c>
      <c r="B745" s="4" t="s">
        <v>967</v>
      </c>
      <c r="C745" s="4" t="s">
        <v>1279</v>
      </c>
      <c r="D745" s="4">
        <v>55875</v>
      </c>
      <c r="E745" s="8">
        <v>1338.3153500000001</v>
      </c>
      <c r="F745" s="26">
        <v>1071334.0000771079</v>
      </c>
      <c r="G745" s="8">
        <v>0.24689181800000001</v>
      </c>
    </row>
    <row r="746" spans="1:7" x14ac:dyDescent="0.2">
      <c r="A746" s="4" t="s">
        <v>1175</v>
      </c>
      <c r="B746" s="4" t="s">
        <v>1176</v>
      </c>
      <c r="C746" s="4" t="s">
        <v>1279</v>
      </c>
      <c r="D746" s="4">
        <v>57451</v>
      </c>
      <c r="E746" s="8">
        <v>52.577427479999997</v>
      </c>
      <c r="F746" s="26">
        <v>1561.2065354311439</v>
      </c>
      <c r="G746" s="8">
        <v>0.242972523</v>
      </c>
    </row>
    <row r="747" spans="1:7" x14ac:dyDescent="0.2">
      <c r="A747" s="4" t="s">
        <v>1175</v>
      </c>
      <c r="B747" s="4" t="s">
        <v>1176</v>
      </c>
      <c r="C747" s="4" t="s">
        <v>1279</v>
      </c>
      <c r="D747" s="4">
        <v>57457</v>
      </c>
      <c r="E747" s="8">
        <v>51.03322206</v>
      </c>
      <c r="F747" s="26">
        <v>1500.1249658505371</v>
      </c>
      <c r="G747" s="8">
        <v>0.25257216199999999</v>
      </c>
    </row>
    <row r="748" spans="1:7" x14ac:dyDescent="0.2">
      <c r="A748" s="4" t="s">
        <v>641</v>
      </c>
      <c r="B748" s="4" t="s">
        <v>642</v>
      </c>
      <c r="C748" s="4" t="s">
        <v>1279</v>
      </c>
      <c r="D748" s="4">
        <v>53060</v>
      </c>
      <c r="E748" s="8">
        <v>331.42332399999998</v>
      </c>
      <c r="F748" s="26">
        <v>59810.886884205313</v>
      </c>
      <c r="G748" s="8">
        <v>0.266288305</v>
      </c>
    </row>
    <row r="749" spans="1:7" x14ac:dyDescent="0.2">
      <c r="A749" s="4" t="s">
        <v>246</v>
      </c>
      <c r="B749" s="4" t="s">
        <v>247</v>
      </c>
      <c r="C749" s="4" t="s">
        <v>1279</v>
      </c>
      <c r="D749" s="4">
        <v>61354</v>
      </c>
      <c r="E749" s="8">
        <v>79.439862189999999</v>
      </c>
      <c r="F749" s="26">
        <v>4564.2309525728942</v>
      </c>
      <c r="G749" s="8">
        <v>0.27383102199999998</v>
      </c>
    </row>
    <row r="750" spans="1:7" x14ac:dyDescent="0.2">
      <c r="A750" s="4" t="s">
        <v>246</v>
      </c>
      <c r="B750" s="4" t="s">
        <v>247</v>
      </c>
      <c r="C750" s="4" t="s">
        <v>1279</v>
      </c>
      <c r="D750" s="4">
        <v>61366</v>
      </c>
      <c r="E750" s="8">
        <v>78.843466489999997</v>
      </c>
      <c r="F750" s="26">
        <v>4846.7318897300847</v>
      </c>
      <c r="G750" s="8">
        <v>0.26764980300000002</v>
      </c>
    </row>
    <row r="751" spans="1:7" x14ac:dyDescent="0.2">
      <c r="A751" s="4" t="s">
        <v>246</v>
      </c>
      <c r="B751" s="4" t="s">
        <v>247</v>
      </c>
      <c r="C751" s="4" t="s">
        <v>1279</v>
      </c>
      <c r="D751" s="4">
        <v>61367</v>
      </c>
      <c r="E751" s="8">
        <v>78.492854080000001</v>
      </c>
      <c r="F751" s="26">
        <v>4623.0607103318061</v>
      </c>
      <c r="G751" s="8">
        <v>0.26051691500000002</v>
      </c>
    </row>
    <row r="752" spans="1:7" x14ac:dyDescent="0.2">
      <c r="A752" s="4" t="s">
        <v>246</v>
      </c>
      <c r="B752" s="4" t="s">
        <v>247</v>
      </c>
      <c r="C752" s="4" t="s">
        <v>1279</v>
      </c>
      <c r="D752" s="4">
        <v>61368</v>
      </c>
      <c r="E752" s="8">
        <v>76.592632350000002</v>
      </c>
      <c r="F752" s="26">
        <v>4432.2341736736389</v>
      </c>
      <c r="G752" s="8">
        <v>0.26802826499999999</v>
      </c>
    </row>
    <row r="753" spans="1:7" x14ac:dyDescent="0.2">
      <c r="A753" s="4" t="s">
        <v>246</v>
      </c>
      <c r="B753" s="4" t="s">
        <v>248</v>
      </c>
      <c r="C753" s="4" t="s">
        <v>1279</v>
      </c>
      <c r="D753" s="4">
        <v>59856</v>
      </c>
      <c r="E753" s="8">
        <v>67.433271050000002</v>
      </c>
      <c r="F753" s="26">
        <v>2750.3030993774837</v>
      </c>
      <c r="G753" s="8">
        <v>0.24202072599999999</v>
      </c>
    </row>
    <row r="754" spans="1:7" x14ac:dyDescent="0.2">
      <c r="A754" s="4" t="s">
        <v>246</v>
      </c>
      <c r="B754" s="4" t="s">
        <v>248</v>
      </c>
      <c r="C754" s="4" t="s">
        <v>1279</v>
      </c>
      <c r="D754" s="4">
        <v>73309</v>
      </c>
      <c r="E754" s="8">
        <v>65.738053410000006</v>
      </c>
      <c r="F754" s="26">
        <v>2682.2162688581275</v>
      </c>
      <c r="G754" s="8">
        <v>0.25906038199999998</v>
      </c>
    </row>
    <row r="755" spans="1:7" x14ac:dyDescent="0.2">
      <c r="A755" s="4" t="s">
        <v>246</v>
      </c>
      <c r="B755" s="4" t="s">
        <v>249</v>
      </c>
      <c r="C755" s="4" t="s">
        <v>1279</v>
      </c>
      <c r="D755" s="4">
        <v>57615</v>
      </c>
      <c r="E755" s="8">
        <v>69.345903840000005</v>
      </c>
      <c r="F755" s="26">
        <v>3593.2255701954482</v>
      </c>
      <c r="G755" s="8">
        <v>0.25002873199999998</v>
      </c>
    </row>
    <row r="756" spans="1:7" x14ac:dyDescent="0.2">
      <c r="A756" s="4" t="s">
        <v>1177</v>
      </c>
      <c r="B756" s="4" t="s">
        <v>184</v>
      </c>
      <c r="C756" s="4" t="s">
        <v>1279</v>
      </c>
      <c r="D756" s="4">
        <v>57433</v>
      </c>
      <c r="E756" s="8">
        <v>137.53463780000001</v>
      </c>
      <c r="F756" s="26">
        <v>10607.019531146503</v>
      </c>
      <c r="G756" s="8">
        <v>0.24511324000000001</v>
      </c>
    </row>
    <row r="757" spans="1:7" x14ac:dyDescent="0.2">
      <c r="A757" s="4" t="s">
        <v>1177</v>
      </c>
      <c r="B757" s="4" t="s">
        <v>184</v>
      </c>
      <c r="C757" s="4" t="s">
        <v>1279</v>
      </c>
      <c r="D757" s="4">
        <v>62846</v>
      </c>
      <c r="E757" s="8">
        <v>135.9858208</v>
      </c>
      <c r="F757" s="26">
        <v>10826.561466743246</v>
      </c>
      <c r="G757" s="8">
        <v>0.25135336000000003</v>
      </c>
    </row>
    <row r="758" spans="1:7" x14ac:dyDescent="0.2">
      <c r="A758" s="4" t="s">
        <v>1178</v>
      </c>
      <c r="B758" s="4" t="s">
        <v>1179</v>
      </c>
      <c r="C758" s="4" t="s">
        <v>1279</v>
      </c>
      <c r="D758" s="4">
        <v>54508</v>
      </c>
      <c r="E758" s="8">
        <v>24.863200450000001</v>
      </c>
      <c r="F758" s="26">
        <v>274.29786208977566</v>
      </c>
      <c r="G758" s="8">
        <v>0.26549764199999998</v>
      </c>
    </row>
    <row r="759" spans="1:7" x14ac:dyDescent="0.2">
      <c r="A759" s="4" t="s">
        <v>1178</v>
      </c>
      <c r="B759" s="4" t="s">
        <v>1179</v>
      </c>
      <c r="C759" s="4" t="s">
        <v>1279</v>
      </c>
      <c r="D759" s="4">
        <v>77447</v>
      </c>
      <c r="E759" s="8">
        <v>32.762759809999999</v>
      </c>
      <c r="F759" s="26">
        <v>489.57803067850136</v>
      </c>
      <c r="G759" s="8">
        <v>0.259582441</v>
      </c>
    </row>
    <row r="760" spans="1:7" x14ac:dyDescent="0.2">
      <c r="A760" s="4" t="s">
        <v>250</v>
      </c>
      <c r="B760" s="4" t="s">
        <v>251</v>
      </c>
      <c r="C760" s="4" t="s">
        <v>1279</v>
      </c>
      <c r="D760" s="4">
        <v>91467</v>
      </c>
      <c r="E760" s="8">
        <v>716.13204800000005</v>
      </c>
      <c r="F760" s="26">
        <v>204385.72994030526</v>
      </c>
      <c r="G760" s="8">
        <v>0.25756868500000002</v>
      </c>
    </row>
    <row r="761" spans="1:7" x14ac:dyDescent="0.2">
      <c r="A761" s="4" t="s">
        <v>643</v>
      </c>
      <c r="B761" s="4" t="s">
        <v>373</v>
      </c>
      <c r="C761" s="4" t="s">
        <v>1279</v>
      </c>
      <c r="D761" s="4">
        <v>83962</v>
      </c>
      <c r="E761" s="8">
        <v>125.5377191</v>
      </c>
      <c r="F761" s="26">
        <v>7193.6031071674788</v>
      </c>
      <c r="G761" s="8">
        <v>0.26086574299999998</v>
      </c>
    </row>
    <row r="762" spans="1:7" x14ac:dyDescent="0.2">
      <c r="A762" s="4" t="s">
        <v>643</v>
      </c>
      <c r="B762" s="4" t="s">
        <v>373</v>
      </c>
      <c r="C762" s="4" t="s">
        <v>1279</v>
      </c>
      <c r="D762" s="4">
        <v>88956</v>
      </c>
      <c r="E762" s="8">
        <v>115.31253150000001</v>
      </c>
      <c r="F762" s="26">
        <v>6388.5278116537465</v>
      </c>
      <c r="G762" s="8">
        <v>0.26802296599999997</v>
      </c>
    </row>
    <row r="763" spans="1:7" x14ac:dyDescent="0.2">
      <c r="A763" s="4" t="s">
        <v>643</v>
      </c>
      <c r="B763" s="4" t="s">
        <v>373</v>
      </c>
      <c r="C763" s="4" t="s">
        <v>1279</v>
      </c>
      <c r="D763" s="4">
        <v>89017</v>
      </c>
      <c r="E763" s="8">
        <v>127.2223721</v>
      </c>
      <c r="F763" s="26">
        <v>7604.4786615511712</v>
      </c>
      <c r="G763" s="8">
        <v>0.25602688299999998</v>
      </c>
    </row>
    <row r="764" spans="1:7" x14ac:dyDescent="0.2">
      <c r="A764" s="4" t="s">
        <v>645</v>
      </c>
      <c r="B764" s="4" t="s">
        <v>646</v>
      </c>
      <c r="C764" s="4" t="s">
        <v>1279</v>
      </c>
      <c r="D764" s="4">
        <v>58010</v>
      </c>
      <c r="E764" s="8">
        <v>148.16654750000001</v>
      </c>
      <c r="F764" s="26">
        <v>15693.38795635192</v>
      </c>
      <c r="G764" s="8">
        <v>0.23542278999999999</v>
      </c>
    </row>
    <row r="765" spans="1:7" x14ac:dyDescent="0.2">
      <c r="A765" s="4" t="s">
        <v>645</v>
      </c>
      <c r="B765" s="4" t="s">
        <v>646</v>
      </c>
      <c r="C765" s="4" t="s">
        <v>1279</v>
      </c>
      <c r="D765" s="4">
        <v>66441</v>
      </c>
      <c r="E765" s="8">
        <v>160.9263722</v>
      </c>
      <c r="F765" s="26">
        <v>17108.179063765907</v>
      </c>
      <c r="G765" s="8">
        <v>0.242342908</v>
      </c>
    </row>
    <row r="766" spans="1:7" x14ac:dyDescent="0.2">
      <c r="A766" s="4" t="s">
        <v>645</v>
      </c>
      <c r="B766" s="4" t="s">
        <v>646</v>
      </c>
      <c r="C766" s="4" t="s">
        <v>1279</v>
      </c>
      <c r="D766" s="4">
        <v>82143</v>
      </c>
      <c r="E766" s="8">
        <v>215.3229437</v>
      </c>
      <c r="F766" s="26">
        <v>33673.761992218693</v>
      </c>
      <c r="G766" s="8">
        <v>0.24675301799999999</v>
      </c>
    </row>
    <row r="767" spans="1:7" x14ac:dyDescent="0.2">
      <c r="A767" s="4" t="s">
        <v>645</v>
      </c>
      <c r="B767" s="4" t="s">
        <v>648</v>
      </c>
      <c r="C767" s="4" t="s">
        <v>1279</v>
      </c>
      <c r="D767" s="4">
        <v>83504</v>
      </c>
      <c r="E767" s="8">
        <v>193.29074499999999</v>
      </c>
      <c r="F767" s="26">
        <v>20230.409583950637</v>
      </c>
      <c r="G767" s="8">
        <v>0.24442095799999999</v>
      </c>
    </row>
    <row r="768" spans="1:7" x14ac:dyDescent="0.2">
      <c r="A768" s="4" t="s">
        <v>645</v>
      </c>
      <c r="B768" s="4" t="s">
        <v>648</v>
      </c>
      <c r="C768" s="4" t="s">
        <v>1279</v>
      </c>
      <c r="D768" s="4">
        <v>83521</v>
      </c>
      <c r="E768" s="8">
        <v>194.62424630000001</v>
      </c>
      <c r="F768" s="26">
        <v>19965.571223574581</v>
      </c>
      <c r="G768" s="8">
        <v>0.24621067499999999</v>
      </c>
    </row>
    <row r="769" spans="1:7" x14ac:dyDescent="0.2">
      <c r="A769" s="4" t="s">
        <v>645</v>
      </c>
      <c r="B769" s="4" t="s">
        <v>649</v>
      </c>
      <c r="C769" s="4" t="s">
        <v>1279</v>
      </c>
      <c r="D769" s="4">
        <v>73887</v>
      </c>
      <c r="E769" s="8">
        <v>201.39786419999999</v>
      </c>
      <c r="F769" s="26">
        <v>27833.732548730757</v>
      </c>
      <c r="G769" s="8">
        <v>0.25175986099999997</v>
      </c>
    </row>
    <row r="770" spans="1:7" x14ac:dyDescent="0.2">
      <c r="A770" s="4" t="s">
        <v>645</v>
      </c>
      <c r="B770" s="4" t="s">
        <v>649</v>
      </c>
      <c r="C770" s="4" t="s">
        <v>1279</v>
      </c>
      <c r="D770" s="4">
        <v>83528</v>
      </c>
      <c r="E770" s="8">
        <v>180.07540760000001</v>
      </c>
      <c r="F770" s="26">
        <v>22658.626601812415</v>
      </c>
      <c r="G770" s="8">
        <v>0.238153738</v>
      </c>
    </row>
    <row r="771" spans="1:7" x14ac:dyDescent="0.2">
      <c r="A771" s="4" t="s">
        <v>645</v>
      </c>
      <c r="B771" s="4" t="s">
        <v>650</v>
      </c>
      <c r="C771" s="4" t="s">
        <v>1279</v>
      </c>
      <c r="D771" s="4">
        <v>54675</v>
      </c>
      <c r="E771" s="8">
        <v>175.8029525</v>
      </c>
      <c r="F771" s="26">
        <v>22215.693709756699</v>
      </c>
      <c r="G771" s="8">
        <v>0.25773320199999999</v>
      </c>
    </row>
    <row r="772" spans="1:7" x14ac:dyDescent="0.2">
      <c r="A772" s="4" t="s">
        <v>1243</v>
      </c>
      <c r="B772" s="4" t="s">
        <v>1244</v>
      </c>
      <c r="C772" s="4" t="s">
        <v>1280</v>
      </c>
      <c r="D772" s="4">
        <v>17028</v>
      </c>
      <c r="E772" s="8">
        <v>137.07336860000001</v>
      </c>
      <c r="F772" s="26">
        <v>8489.1978664092676</v>
      </c>
      <c r="G772" s="8">
        <v>0.25785730800000001</v>
      </c>
    </row>
    <row r="773" spans="1:7" x14ac:dyDescent="0.2">
      <c r="A773" s="4" t="s">
        <v>1243</v>
      </c>
      <c r="B773" s="4" t="s">
        <v>1244</v>
      </c>
      <c r="C773" s="4" t="s">
        <v>1280</v>
      </c>
      <c r="D773" s="4">
        <v>22179</v>
      </c>
      <c r="E773" s="8">
        <v>64.294463960000002</v>
      </c>
      <c r="F773" s="26">
        <v>2285.5370973858189</v>
      </c>
      <c r="G773" s="8">
        <v>0.29691360999999999</v>
      </c>
    </row>
    <row r="774" spans="1:7" x14ac:dyDescent="0.2">
      <c r="A774" s="4" t="s">
        <v>1245</v>
      </c>
      <c r="B774" s="4" t="s">
        <v>1246</v>
      </c>
      <c r="C774" s="4" t="s">
        <v>1279</v>
      </c>
      <c r="D774" s="4">
        <v>82879</v>
      </c>
      <c r="E774" s="8">
        <v>135.9109484</v>
      </c>
      <c r="F774" s="26">
        <v>7637.2225692710044</v>
      </c>
      <c r="G774" s="8">
        <v>0.26497178500000002</v>
      </c>
    </row>
    <row r="775" spans="1:7" x14ac:dyDescent="0.2">
      <c r="A775" s="4" t="s">
        <v>915</v>
      </c>
      <c r="B775" s="4" t="s">
        <v>916</v>
      </c>
      <c r="C775" s="4" t="s">
        <v>1279</v>
      </c>
      <c r="D775" s="4">
        <v>65041</v>
      </c>
      <c r="E775" s="8">
        <v>88.484663010000006</v>
      </c>
      <c r="F775" s="26">
        <v>4401.3635341846129</v>
      </c>
      <c r="G775" s="8">
        <v>0.24313053500000001</v>
      </c>
    </row>
    <row r="776" spans="1:7" x14ac:dyDescent="0.2">
      <c r="A776" s="4" t="s">
        <v>968</v>
      </c>
      <c r="B776" s="4" t="s">
        <v>967</v>
      </c>
      <c r="C776" s="4" t="s">
        <v>1279</v>
      </c>
      <c r="D776" s="4">
        <v>84458</v>
      </c>
      <c r="E776" s="8">
        <v>1289.415035</v>
      </c>
      <c r="F776" s="26">
        <v>1264412.3301927333</v>
      </c>
      <c r="G776" s="8">
        <v>0.24593659900000001</v>
      </c>
    </row>
    <row r="777" spans="1:7" x14ac:dyDescent="0.2">
      <c r="A777" s="4" t="s">
        <v>968</v>
      </c>
      <c r="B777" s="4" t="s">
        <v>969</v>
      </c>
      <c r="C777" s="4" t="s">
        <v>1279</v>
      </c>
      <c r="D777" s="4">
        <v>57805</v>
      </c>
      <c r="E777" s="8">
        <v>2803.8728540000002</v>
      </c>
      <c r="F777" s="26">
        <v>6410691.2136183688</v>
      </c>
      <c r="G777" s="8">
        <v>0.24302522600000001</v>
      </c>
    </row>
    <row r="778" spans="1:7" x14ac:dyDescent="0.2">
      <c r="A778" s="4" t="s">
        <v>968</v>
      </c>
      <c r="B778" s="4" t="s">
        <v>1247</v>
      </c>
      <c r="C778" s="4" t="s">
        <v>1280</v>
      </c>
      <c r="D778" s="4">
        <v>12713</v>
      </c>
      <c r="E778" s="8">
        <v>2335.360412</v>
      </c>
      <c r="F778" s="26">
        <v>4152288.5745144351</v>
      </c>
      <c r="G778" s="8">
        <v>0.23363355</v>
      </c>
    </row>
    <row r="779" spans="1:7" x14ac:dyDescent="0.2">
      <c r="A779" s="4" t="s">
        <v>968</v>
      </c>
      <c r="B779" s="4" t="s">
        <v>972</v>
      </c>
      <c r="C779" s="4" t="s">
        <v>1279</v>
      </c>
      <c r="D779" s="4">
        <v>84531</v>
      </c>
      <c r="E779" s="8">
        <v>2092.6268789999999</v>
      </c>
      <c r="F779" s="26">
        <v>3558555.2101561734</v>
      </c>
      <c r="G779" s="8">
        <v>0.2490859</v>
      </c>
    </row>
    <row r="780" spans="1:7" x14ac:dyDescent="0.2">
      <c r="A780" s="4" t="s">
        <v>1180</v>
      </c>
      <c r="B780" s="4" t="s">
        <v>778</v>
      </c>
      <c r="C780" s="4" t="s">
        <v>1279</v>
      </c>
      <c r="D780" s="4">
        <v>67461</v>
      </c>
      <c r="E780" s="8">
        <v>79.749250160000003</v>
      </c>
      <c r="F780" s="26">
        <v>3175.8106317037814</v>
      </c>
      <c r="G780" s="8">
        <v>0.258234191</v>
      </c>
    </row>
    <row r="781" spans="1:7" x14ac:dyDescent="0.2">
      <c r="A781" s="4" t="s">
        <v>651</v>
      </c>
      <c r="B781" s="4" t="s">
        <v>652</v>
      </c>
      <c r="C781" s="4" t="s">
        <v>1279</v>
      </c>
      <c r="D781" s="4">
        <v>82512</v>
      </c>
      <c r="E781" s="8">
        <v>7.4280071879999996</v>
      </c>
      <c r="F781" s="26">
        <v>60.648029125227126</v>
      </c>
      <c r="G781" s="8">
        <v>0.26396657800000001</v>
      </c>
    </row>
    <row r="782" spans="1:7" x14ac:dyDescent="0.2">
      <c r="A782" s="4" t="s">
        <v>653</v>
      </c>
      <c r="B782" s="4" t="s">
        <v>654</v>
      </c>
      <c r="C782" s="4" t="s">
        <v>1279</v>
      </c>
      <c r="D782" s="4">
        <v>67921</v>
      </c>
      <c r="E782" s="8">
        <v>161.7595097</v>
      </c>
      <c r="F782" s="26">
        <v>15995.286389417843</v>
      </c>
      <c r="G782" s="8">
        <v>0.267845375</v>
      </c>
    </row>
    <row r="783" spans="1:7" x14ac:dyDescent="0.2">
      <c r="A783" s="4" t="s">
        <v>653</v>
      </c>
      <c r="B783" s="4" t="s">
        <v>655</v>
      </c>
      <c r="C783" s="4" t="s">
        <v>1279</v>
      </c>
      <c r="D783" s="4">
        <v>57788</v>
      </c>
      <c r="E783" s="8">
        <v>378.35972670000001</v>
      </c>
      <c r="F783" s="26">
        <v>88939.461679129934</v>
      </c>
      <c r="G783" s="8">
        <v>0.25893323099999999</v>
      </c>
    </row>
    <row r="784" spans="1:7" x14ac:dyDescent="0.2">
      <c r="A784" s="4" t="s">
        <v>653</v>
      </c>
      <c r="B784" s="4" t="s">
        <v>655</v>
      </c>
      <c r="C784" s="4" t="s">
        <v>1279</v>
      </c>
      <c r="D784" s="4">
        <v>62803</v>
      </c>
      <c r="E784" s="8">
        <v>383.35570749999999</v>
      </c>
      <c r="F784" s="26">
        <v>93143.594574061746</v>
      </c>
      <c r="G784" s="8">
        <v>0.26144198499999999</v>
      </c>
    </row>
    <row r="785" spans="1:7" x14ac:dyDescent="0.2">
      <c r="A785" s="4" t="s">
        <v>1181</v>
      </c>
      <c r="B785" s="4" t="s">
        <v>1182</v>
      </c>
      <c r="C785" s="4" t="s">
        <v>1279</v>
      </c>
      <c r="D785" s="4">
        <v>57406</v>
      </c>
      <c r="E785" s="8">
        <v>45.48664351</v>
      </c>
      <c r="F785" s="26">
        <v>1106.3435977175079</v>
      </c>
      <c r="G785" s="8">
        <v>0.261347259</v>
      </c>
    </row>
    <row r="786" spans="1:7" x14ac:dyDescent="0.2">
      <c r="A786" s="4" t="s">
        <v>1181</v>
      </c>
      <c r="B786" s="4" t="s">
        <v>1182</v>
      </c>
      <c r="C786" s="4" t="s">
        <v>1279</v>
      </c>
      <c r="D786" s="4">
        <v>57407</v>
      </c>
      <c r="E786" s="8">
        <v>42.915602980000003</v>
      </c>
      <c r="F786" s="26">
        <v>1026.7892769953874</v>
      </c>
      <c r="G786" s="8">
        <v>0.23983916499999999</v>
      </c>
    </row>
    <row r="787" spans="1:7" x14ac:dyDescent="0.2">
      <c r="A787" s="4" t="s">
        <v>252</v>
      </c>
      <c r="B787" s="4" t="s">
        <v>253</v>
      </c>
      <c r="C787" s="4" t="s">
        <v>1279</v>
      </c>
      <c r="D787" s="4">
        <v>38053</v>
      </c>
      <c r="E787" s="8">
        <v>284.50180080000001</v>
      </c>
      <c r="F787" s="26">
        <v>90282.576868755918</v>
      </c>
      <c r="G787" s="8">
        <v>0.241887768</v>
      </c>
    </row>
    <row r="788" spans="1:7" x14ac:dyDescent="0.2">
      <c r="A788" s="4" t="s">
        <v>254</v>
      </c>
      <c r="B788" s="4" t="s">
        <v>255</v>
      </c>
      <c r="C788" s="4" t="s">
        <v>1280</v>
      </c>
      <c r="D788" s="4">
        <v>22341</v>
      </c>
      <c r="E788" s="8">
        <v>226.21916590000001</v>
      </c>
      <c r="F788" s="26">
        <v>30439.235165859758</v>
      </c>
      <c r="G788" s="8">
        <v>0.27005947200000002</v>
      </c>
    </row>
    <row r="789" spans="1:7" x14ac:dyDescent="0.2">
      <c r="A789" s="4" t="s">
        <v>254</v>
      </c>
      <c r="B789" s="4" t="s">
        <v>255</v>
      </c>
      <c r="C789" s="4" t="s">
        <v>1279</v>
      </c>
      <c r="D789" s="4">
        <v>58878</v>
      </c>
      <c r="E789" s="8">
        <v>226.93775919999999</v>
      </c>
      <c r="F789" s="26">
        <v>33705.309263477626</v>
      </c>
      <c r="G789" s="8">
        <v>0.257573997</v>
      </c>
    </row>
    <row r="790" spans="1:7" x14ac:dyDescent="0.2">
      <c r="A790" s="4" t="s">
        <v>254</v>
      </c>
      <c r="B790" s="4" t="s">
        <v>255</v>
      </c>
      <c r="C790" s="4" t="s">
        <v>1279</v>
      </c>
      <c r="D790" s="4">
        <v>58903</v>
      </c>
      <c r="E790" s="8">
        <v>276.24201959999999</v>
      </c>
      <c r="F790" s="26">
        <v>48284.650245605531</v>
      </c>
      <c r="G790" s="8">
        <v>0.26658864900000001</v>
      </c>
    </row>
    <row r="791" spans="1:7" x14ac:dyDescent="0.2">
      <c r="A791" s="4" t="s">
        <v>254</v>
      </c>
      <c r="B791" s="4" t="s">
        <v>175</v>
      </c>
      <c r="C791" s="4" t="s">
        <v>1279</v>
      </c>
      <c r="D791" s="4">
        <v>49953</v>
      </c>
      <c r="E791" s="8">
        <v>322.81141450000001</v>
      </c>
      <c r="F791" s="26">
        <v>54576.934349097581</v>
      </c>
      <c r="G791" s="8">
        <v>0.25429842899999999</v>
      </c>
    </row>
    <row r="792" spans="1:7" x14ac:dyDescent="0.2">
      <c r="A792" s="4" t="s">
        <v>254</v>
      </c>
      <c r="B792" s="4" t="s">
        <v>175</v>
      </c>
      <c r="C792" s="4" t="s">
        <v>1279</v>
      </c>
      <c r="D792" s="4">
        <v>49973</v>
      </c>
      <c r="E792" s="8">
        <v>342.43462799999998</v>
      </c>
      <c r="F792" s="26">
        <v>65474.983165659825</v>
      </c>
      <c r="G792" s="8">
        <v>0.26716573900000001</v>
      </c>
    </row>
    <row r="793" spans="1:7" x14ac:dyDescent="0.2">
      <c r="A793" s="4" t="s">
        <v>1183</v>
      </c>
      <c r="B793" s="4" t="s">
        <v>1184</v>
      </c>
      <c r="C793" s="4" t="s">
        <v>1279</v>
      </c>
      <c r="D793" s="4">
        <v>56078</v>
      </c>
      <c r="E793" s="8">
        <v>78.739324010000004</v>
      </c>
      <c r="F793" s="26">
        <v>3073.9902729722908</v>
      </c>
      <c r="G793" s="8">
        <v>0.26634250799999998</v>
      </c>
    </row>
    <row r="794" spans="1:7" x14ac:dyDescent="0.2">
      <c r="A794" s="4" t="s">
        <v>1183</v>
      </c>
      <c r="B794" s="4" t="s">
        <v>1185</v>
      </c>
      <c r="C794" s="4" t="s">
        <v>1279</v>
      </c>
      <c r="D794" s="4">
        <v>76905</v>
      </c>
      <c r="E794" s="8">
        <v>84.546124890000002</v>
      </c>
      <c r="F794" s="26">
        <v>3538.3239280176722</v>
      </c>
      <c r="G794" s="8">
        <v>0.25470968500000002</v>
      </c>
    </row>
    <row r="795" spans="1:7" x14ac:dyDescent="0.2">
      <c r="A795" s="4" t="s">
        <v>1183</v>
      </c>
      <c r="B795" s="4" t="s">
        <v>1185</v>
      </c>
      <c r="C795" s="4" t="s">
        <v>1279</v>
      </c>
      <c r="D795" s="4">
        <v>77017</v>
      </c>
      <c r="E795" s="8">
        <v>84.069160420000003</v>
      </c>
      <c r="F795" s="26">
        <v>3335.1058283261468</v>
      </c>
      <c r="G795" s="8">
        <v>0.25420936799999999</v>
      </c>
    </row>
    <row r="796" spans="1:7" x14ac:dyDescent="0.2">
      <c r="A796" s="4" t="s">
        <v>656</v>
      </c>
      <c r="B796" s="4" t="s">
        <v>657</v>
      </c>
      <c r="C796" s="4" t="s">
        <v>1279</v>
      </c>
      <c r="D796" s="4">
        <v>51079</v>
      </c>
      <c r="E796" s="8">
        <v>80.577830030000001</v>
      </c>
      <c r="F796" s="26">
        <v>3863.2798847249896</v>
      </c>
      <c r="G796" s="8">
        <v>0.24906642300000001</v>
      </c>
    </row>
    <row r="797" spans="1:7" x14ac:dyDescent="0.2">
      <c r="A797" s="4" t="s">
        <v>656</v>
      </c>
      <c r="B797" s="4" t="s">
        <v>659</v>
      </c>
      <c r="C797" s="4" t="s">
        <v>1279</v>
      </c>
      <c r="D797" s="4">
        <v>47289</v>
      </c>
      <c r="E797" s="8">
        <v>50.746562849999997</v>
      </c>
      <c r="F797" s="26">
        <v>1442.6363343511043</v>
      </c>
      <c r="G797" s="8">
        <v>0.24584516300000001</v>
      </c>
    </row>
    <row r="798" spans="1:7" x14ac:dyDescent="0.2">
      <c r="A798" s="4" t="s">
        <v>656</v>
      </c>
      <c r="B798" s="4" t="s">
        <v>659</v>
      </c>
      <c r="C798" s="4" t="s">
        <v>1279</v>
      </c>
      <c r="D798" s="4">
        <v>47379</v>
      </c>
      <c r="E798" s="8">
        <v>56.889639219999999</v>
      </c>
      <c r="F798" s="26">
        <v>1945.9170517430471</v>
      </c>
      <c r="G798" s="8">
        <v>0.25763003000000001</v>
      </c>
    </row>
    <row r="799" spans="1:7" x14ac:dyDescent="0.2">
      <c r="A799" s="4" t="s">
        <v>656</v>
      </c>
      <c r="B799" s="4" t="s">
        <v>660</v>
      </c>
      <c r="C799" s="4" t="s">
        <v>1279</v>
      </c>
      <c r="D799" s="4">
        <v>46871</v>
      </c>
      <c r="E799" s="8">
        <v>148.27528419999999</v>
      </c>
      <c r="F799" s="26">
        <v>12644.8999294901</v>
      </c>
      <c r="G799" s="8">
        <v>0.25597441999999998</v>
      </c>
    </row>
    <row r="800" spans="1:7" x14ac:dyDescent="0.2">
      <c r="A800" s="4" t="s">
        <v>656</v>
      </c>
      <c r="B800" s="4" t="s">
        <v>660</v>
      </c>
      <c r="C800" s="4" t="s">
        <v>1279</v>
      </c>
      <c r="D800" s="4">
        <v>49418</v>
      </c>
      <c r="E800" s="8">
        <v>133.1989523</v>
      </c>
      <c r="F800" s="26">
        <v>9835.0666636929691</v>
      </c>
      <c r="G800" s="8">
        <v>0.24994502599999999</v>
      </c>
    </row>
    <row r="801" spans="1:7" x14ac:dyDescent="0.2">
      <c r="A801" s="4" t="s">
        <v>656</v>
      </c>
      <c r="B801" s="4" t="s">
        <v>660</v>
      </c>
      <c r="C801" s="4" t="s">
        <v>1279</v>
      </c>
      <c r="D801" s="4">
        <v>74576</v>
      </c>
      <c r="E801" s="8">
        <v>152.28453970000001</v>
      </c>
      <c r="F801" s="26">
        <v>13769.540074299834</v>
      </c>
      <c r="G801" s="8">
        <v>0.26449888700000002</v>
      </c>
    </row>
    <row r="802" spans="1:7" x14ac:dyDescent="0.2">
      <c r="A802" s="4" t="s">
        <v>656</v>
      </c>
      <c r="B802" s="4" t="s">
        <v>660</v>
      </c>
      <c r="C802" s="4" t="s">
        <v>1279</v>
      </c>
      <c r="D802" s="4">
        <v>74939</v>
      </c>
      <c r="E802" s="8">
        <v>144.47300050000001</v>
      </c>
      <c r="F802" s="26">
        <v>12482.39276637802</v>
      </c>
      <c r="G802" s="8">
        <v>0.25766184800000003</v>
      </c>
    </row>
    <row r="803" spans="1:7" x14ac:dyDescent="0.2">
      <c r="A803" s="4" t="s">
        <v>656</v>
      </c>
      <c r="B803" s="4" t="s">
        <v>644</v>
      </c>
      <c r="C803" s="4" t="s">
        <v>1279</v>
      </c>
      <c r="D803" s="4">
        <v>82170</v>
      </c>
      <c r="E803" s="8">
        <v>126.8029591</v>
      </c>
      <c r="F803" s="26">
        <v>10307.86037952124</v>
      </c>
      <c r="G803" s="8">
        <v>0.26820475199999999</v>
      </c>
    </row>
    <row r="804" spans="1:7" x14ac:dyDescent="0.2">
      <c r="A804" s="4" t="s">
        <v>656</v>
      </c>
      <c r="B804" s="4" t="s">
        <v>644</v>
      </c>
      <c r="C804" s="4" t="s">
        <v>1279</v>
      </c>
      <c r="D804" s="4">
        <v>83187</v>
      </c>
      <c r="E804" s="8">
        <v>122.1671003</v>
      </c>
      <c r="F804" s="26">
        <v>8590.4119701715881</v>
      </c>
      <c r="G804" s="8">
        <v>0.25851767799999997</v>
      </c>
    </row>
    <row r="805" spans="1:7" x14ac:dyDescent="0.2">
      <c r="A805" s="4" t="s">
        <v>656</v>
      </c>
      <c r="B805" s="4" t="s">
        <v>661</v>
      </c>
      <c r="C805" s="4" t="s">
        <v>1279</v>
      </c>
      <c r="D805" s="4">
        <v>61406</v>
      </c>
      <c r="E805" s="8">
        <v>115.6684965</v>
      </c>
      <c r="F805" s="26">
        <v>7523.7247742545651</v>
      </c>
      <c r="G805" s="8">
        <v>0.24086292000000001</v>
      </c>
    </row>
    <row r="806" spans="1:7" x14ac:dyDescent="0.2">
      <c r="A806" s="4" t="s">
        <v>656</v>
      </c>
      <c r="B806" s="4" t="s">
        <v>104</v>
      </c>
      <c r="C806" s="4" t="s">
        <v>1279</v>
      </c>
      <c r="D806" s="4">
        <v>47149</v>
      </c>
      <c r="E806" s="8">
        <v>64.274764329999996</v>
      </c>
      <c r="F806" s="26">
        <v>2209.7488449997713</v>
      </c>
      <c r="G806" s="8">
        <v>0.247380826</v>
      </c>
    </row>
    <row r="807" spans="1:7" x14ac:dyDescent="0.2">
      <c r="A807" s="4" t="s">
        <v>656</v>
      </c>
      <c r="B807" s="4" t="s">
        <v>104</v>
      </c>
      <c r="C807" s="4" t="s">
        <v>1279</v>
      </c>
      <c r="D807" s="4">
        <v>52676</v>
      </c>
      <c r="E807" s="8">
        <v>76.454805800000003</v>
      </c>
      <c r="F807" s="26">
        <v>3228.0791589674009</v>
      </c>
      <c r="G807" s="8">
        <v>0.25438021599999999</v>
      </c>
    </row>
    <row r="808" spans="1:7" x14ac:dyDescent="0.2">
      <c r="A808" s="4" t="s">
        <v>656</v>
      </c>
      <c r="B808" s="4" t="s">
        <v>104</v>
      </c>
      <c r="C808" s="4" t="s">
        <v>1279</v>
      </c>
      <c r="D808" s="4">
        <v>75111</v>
      </c>
      <c r="E808" s="8">
        <v>63.019588419999998</v>
      </c>
      <c r="F808" s="26">
        <v>2145.3245885400429</v>
      </c>
      <c r="G808" s="8">
        <v>0.261073687</v>
      </c>
    </row>
    <row r="809" spans="1:7" x14ac:dyDescent="0.2">
      <c r="A809" s="4" t="s">
        <v>100</v>
      </c>
      <c r="B809" s="4" t="s">
        <v>101</v>
      </c>
      <c r="C809" s="4" t="s">
        <v>1279</v>
      </c>
      <c r="D809" s="4">
        <v>89983</v>
      </c>
      <c r="E809" s="8">
        <v>496.82419470000002</v>
      </c>
      <c r="F809" s="26">
        <v>172498.57004840183</v>
      </c>
      <c r="G809" s="8">
        <v>0.26008408700000002</v>
      </c>
    </row>
    <row r="810" spans="1:7" x14ac:dyDescent="0.2">
      <c r="A810" s="4" t="s">
        <v>100</v>
      </c>
      <c r="B810" s="4" t="s">
        <v>101</v>
      </c>
      <c r="C810" s="4" t="s">
        <v>1279</v>
      </c>
      <c r="D810" s="4">
        <v>90173</v>
      </c>
      <c r="E810" s="8">
        <v>447.70474999999999</v>
      </c>
      <c r="F810" s="26">
        <v>134604.07018788607</v>
      </c>
      <c r="G810" s="8">
        <v>0.25722846900000002</v>
      </c>
    </row>
    <row r="811" spans="1:7" x14ac:dyDescent="0.2">
      <c r="A811" s="4" t="s">
        <v>100</v>
      </c>
      <c r="B811" s="4" t="s">
        <v>102</v>
      </c>
      <c r="C811" s="4" t="s">
        <v>1279</v>
      </c>
      <c r="D811" s="4">
        <v>45452</v>
      </c>
      <c r="E811" s="8">
        <v>369.8415263</v>
      </c>
      <c r="F811" s="26">
        <v>108773.3647315454</v>
      </c>
      <c r="G811" s="8">
        <v>0.27636815799999997</v>
      </c>
    </row>
    <row r="812" spans="1:7" x14ac:dyDescent="0.2">
      <c r="A812" s="4" t="s">
        <v>100</v>
      </c>
      <c r="B812" s="4" t="s">
        <v>102</v>
      </c>
      <c r="C812" s="4" t="s">
        <v>1279</v>
      </c>
      <c r="D812" s="4">
        <v>45453</v>
      </c>
      <c r="E812" s="8">
        <v>343.19086709999999</v>
      </c>
      <c r="F812" s="26">
        <v>87425.65046564056</v>
      </c>
      <c r="G812" s="8">
        <v>0.25698957300000003</v>
      </c>
    </row>
    <row r="813" spans="1:7" x14ac:dyDescent="0.2">
      <c r="A813" s="4" t="s">
        <v>100</v>
      </c>
      <c r="B813" s="4" t="s">
        <v>102</v>
      </c>
      <c r="C813" s="4" t="s">
        <v>1279</v>
      </c>
      <c r="D813" s="4">
        <v>45454</v>
      </c>
      <c r="E813" s="8">
        <v>384.02667430000002</v>
      </c>
      <c r="F813" s="26">
        <v>116997.69125907734</v>
      </c>
      <c r="G813" s="8">
        <v>0.26919630300000003</v>
      </c>
    </row>
    <row r="814" spans="1:7" x14ac:dyDescent="0.2">
      <c r="A814" s="4" t="s">
        <v>1186</v>
      </c>
      <c r="B814" s="4" t="s">
        <v>116</v>
      </c>
      <c r="C814" s="4" t="s">
        <v>1279</v>
      </c>
      <c r="D814" s="4">
        <v>69044</v>
      </c>
      <c r="E814" s="8">
        <v>34.962845690000002</v>
      </c>
      <c r="F814" s="26">
        <v>690.92164392775771</v>
      </c>
      <c r="G814" s="8">
        <v>0.26878700799999999</v>
      </c>
    </row>
    <row r="815" spans="1:7" x14ac:dyDescent="0.2">
      <c r="A815" s="4" t="s">
        <v>1186</v>
      </c>
      <c r="B815" s="4" t="s">
        <v>1248</v>
      </c>
      <c r="C815" s="4" t="s">
        <v>1280</v>
      </c>
      <c r="D815" s="4">
        <v>12214</v>
      </c>
      <c r="E815" s="8">
        <v>20.606144560000001</v>
      </c>
      <c r="F815" s="26">
        <v>232.41858696859168</v>
      </c>
      <c r="G815" s="8">
        <v>0.26011111799999997</v>
      </c>
    </row>
    <row r="816" spans="1:7" x14ac:dyDescent="0.2">
      <c r="A816" s="4" t="s">
        <v>1186</v>
      </c>
      <c r="B816" s="4" t="s">
        <v>51</v>
      </c>
      <c r="C816" s="4" t="s">
        <v>1279</v>
      </c>
      <c r="D816" s="4">
        <v>46686</v>
      </c>
      <c r="E816" s="8">
        <v>25.523528330000001</v>
      </c>
      <c r="F816" s="26">
        <v>356.08068951522898</v>
      </c>
      <c r="G816" s="8">
        <v>0.24715282799999999</v>
      </c>
    </row>
    <row r="817" spans="1:7" x14ac:dyDescent="0.2">
      <c r="A817" s="4" t="s">
        <v>1186</v>
      </c>
      <c r="B817" s="4" t="s">
        <v>51</v>
      </c>
      <c r="C817" s="4" t="s">
        <v>1279</v>
      </c>
      <c r="D817" s="4">
        <v>46689</v>
      </c>
      <c r="E817" s="8">
        <v>26.342624780000001</v>
      </c>
      <c r="F817" s="26">
        <v>366.10655979635283</v>
      </c>
      <c r="G817" s="8">
        <v>0.239549913</v>
      </c>
    </row>
    <row r="818" spans="1:7" x14ac:dyDescent="0.2">
      <c r="A818" s="4" t="s">
        <v>1186</v>
      </c>
      <c r="B818" s="4" t="s">
        <v>1249</v>
      </c>
      <c r="C818" s="4" t="s">
        <v>1279</v>
      </c>
      <c r="D818" s="4">
        <v>63715</v>
      </c>
      <c r="E818" s="8">
        <v>38.582694310000001</v>
      </c>
      <c r="F818" s="26">
        <v>860.92650182422733</v>
      </c>
      <c r="G818" s="8">
        <v>0.26760174599999997</v>
      </c>
    </row>
    <row r="819" spans="1:7" x14ac:dyDescent="0.2">
      <c r="A819" s="4" t="s">
        <v>1186</v>
      </c>
      <c r="B819" s="4" t="s">
        <v>1250</v>
      </c>
      <c r="C819" s="4" t="s">
        <v>1280</v>
      </c>
      <c r="D819" s="4">
        <v>20320</v>
      </c>
      <c r="E819" s="8">
        <v>23.900262210000001</v>
      </c>
      <c r="F819" s="26">
        <v>299.23753890165676</v>
      </c>
      <c r="G819" s="8">
        <v>0.25676744800000001</v>
      </c>
    </row>
    <row r="820" spans="1:7" x14ac:dyDescent="0.2">
      <c r="A820" s="4" t="s">
        <v>662</v>
      </c>
      <c r="B820" s="4" t="s">
        <v>663</v>
      </c>
      <c r="C820" s="4" t="s">
        <v>1279</v>
      </c>
      <c r="D820" s="4">
        <v>117287</v>
      </c>
      <c r="E820" s="8">
        <v>128.18043650000001</v>
      </c>
      <c r="F820" s="26">
        <v>8132.1432376836283</v>
      </c>
      <c r="G820" s="8">
        <v>0.249069552</v>
      </c>
    </row>
    <row r="821" spans="1:7" x14ac:dyDescent="0.2">
      <c r="A821" s="4" t="s">
        <v>973</v>
      </c>
      <c r="B821" s="4" t="s">
        <v>974</v>
      </c>
      <c r="C821" s="4" t="s">
        <v>1279</v>
      </c>
      <c r="D821" s="4">
        <v>81037</v>
      </c>
      <c r="E821" s="8">
        <v>2228.3205699999999</v>
      </c>
      <c r="F821" s="26">
        <v>8371955.9414123297</v>
      </c>
      <c r="G821" s="8">
        <v>0.25566086399999999</v>
      </c>
    </row>
    <row r="822" spans="1:7" x14ac:dyDescent="0.2">
      <c r="A822" s="4" t="s">
        <v>1251</v>
      </c>
      <c r="B822" s="4" t="s">
        <v>1252</v>
      </c>
      <c r="C822" s="4" t="s">
        <v>1279</v>
      </c>
      <c r="D822" s="4">
        <v>80615</v>
      </c>
      <c r="E822" s="8">
        <v>53.627665360000002</v>
      </c>
      <c r="F822" s="26">
        <v>1753.2348441343752</v>
      </c>
      <c r="G822" s="8">
        <v>0.248970003</v>
      </c>
    </row>
    <row r="823" spans="1:7" x14ac:dyDescent="0.2">
      <c r="A823" s="4" t="s">
        <v>664</v>
      </c>
      <c r="B823" s="4" t="s">
        <v>470</v>
      </c>
      <c r="C823" s="4" t="s">
        <v>1279</v>
      </c>
      <c r="D823" s="4">
        <v>56004</v>
      </c>
      <c r="E823" s="8">
        <v>231.0230349</v>
      </c>
      <c r="F823" s="26">
        <v>26125.057518484147</v>
      </c>
      <c r="G823" s="8">
        <v>0.238542961</v>
      </c>
    </row>
    <row r="824" spans="1:7" x14ac:dyDescent="0.2">
      <c r="A824" s="4" t="s">
        <v>664</v>
      </c>
      <c r="B824" s="4" t="s">
        <v>665</v>
      </c>
      <c r="C824" s="4" t="s">
        <v>1279</v>
      </c>
      <c r="D824" s="4">
        <v>51311</v>
      </c>
      <c r="E824" s="8">
        <v>396.67759369999999</v>
      </c>
      <c r="F824" s="26">
        <v>77359.596125815588</v>
      </c>
      <c r="G824" s="8">
        <v>0.24927212800000001</v>
      </c>
    </row>
    <row r="825" spans="1:7" x14ac:dyDescent="0.2">
      <c r="A825" s="4" t="s">
        <v>664</v>
      </c>
      <c r="B825" s="4" t="s">
        <v>666</v>
      </c>
      <c r="C825" s="4" t="s">
        <v>1279</v>
      </c>
      <c r="D825" s="4">
        <v>79943</v>
      </c>
      <c r="E825" s="8">
        <v>405.40037710000001</v>
      </c>
      <c r="F825" s="26">
        <v>88238.499998051702</v>
      </c>
      <c r="G825" s="8">
        <v>0.261360339</v>
      </c>
    </row>
    <row r="826" spans="1:7" x14ac:dyDescent="0.2">
      <c r="A826" s="4" t="s">
        <v>664</v>
      </c>
      <c r="B826" s="4" t="s">
        <v>666</v>
      </c>
      <c r="C826" s="4" t="s">
        <v>1279</v>
      </c>
      <c r="D826" s="4">
        <v>81602</v>
      </c>
      <c r="E826" s="8">
        <v>379.94658240000001</v>
      </c>
      <c r="F826" s="26">
        <v>71925.21068831782</v>
      </c>
      <c r="G826" s="8">
        <v>0.241455792</v>
      </c>
    </row>
    <row r="827" spans="1:7" x14ac:dyDescent="0.2">
      <c r="A827" s="4" t="s">
        <v>664</v>
      </c>
      <c r="B827" s="4" t="s">
        <v>666</v>
      </c>
      <c r="C827" s="4" t="s">
        <v>1279</v>
      </c>
      <c r="D827" s="4">
        <v>81746</v>
      </c>
      <c r="E827" s="8">
        <v>405.79047270000001</v>
      </c>
      <c r="F827" s="26">
        <v>83111.230399809647</v>
      </c>
      <c r="G827" s="8">
        <v>0.23878538399999999</v>
      </c>
    </row>
    <row r="828" spans="1:7" x14ac:dyDescent="0.2">
      <c r="A828" s="4" t="s">
        <v>664</v>
      </c>
      <c r="B828" s="4" t="s">
        <v>666</v>
      </c>
      <c r="C828" s="4" t="s">
        <v>1279</v>
      </c>
      <c r="D828" s="4">
        <v>88824</v>
      </c>
      <c r="E828" s="8">
        <v>381.77672819999998</v>
      </c>
      <c r="F828" s="26">
        <v>86420.542830148086</v>
      </c>
      <c r="G828" s="8">
        <v>0.26258310000000001</v>
      </c>
    </row>
    <row r="829" spans="1:7" x14ac:dyDescent="0.2">
      <c r="A829" s="4" t="s">
        <v>1187</v>
      </c>
      <c r="B829" s="4" t="s">
        <v>1188</v>
      </c>
      <c r="C829" s="4" t="s">
        <v>1279</v>
      </c>
      <c r="D829" s="4">
        <v>52797</v>
      </c>
      <c r="E829" s="8">
        <v>43.22325824</v>
      </c>
      <c r="F829" s="26">
        <v>830.950991124555</v>
      </c>
      <c r="G829" s="8">
        <v>0.25320778100000002</v>
      </c>
    </row>
    <row r="830" spans="1:7" x14ac:dyDescent="0.2">
      <c r="A830" s="4" t="s">
        <v>667</v>
      </c>
      <c r="B830" s="4" t="s">
        <v>53</v>
      </c>
      <c r="C830" s="4" t="s">
        <v>1279</v>
      </c>
      <c r="D830" s="4">
        <v>42555</v>
      </c>
      <c r="E830" s="8">
        <v>394.43700519999999</v>
      </c>
      <c r="F830" s="26">
        <v>90609.015315914236</v>
      </c>
      <c r="G830" s="8">
        <v>0.24670364</v>
      </c>
    </row>
    <row r="831" spans="1:7" x14ac:dyDescent="0.2">
      <c r="A831" s="4" t="s">
        <v>667</v>
      </c>
      <c r="B831" s="4" t="s">
        <v>53</v>
      </c>
      <c r="C831" s="4" t="s">
        <v>1279</v>
      </c>
      <c r="D831" s="4">
        <v>42605</v>
      </c>
      <c r="E831" s="8">
        <v>381.30568169999998</v>
      </c>
      <c r="F831" s="26">
        <v>81690.605097663545</v>
      </c>
      <c r="G831" s="8">
        <v>0.26152737399999998</v>
      </c>
    </row>
    <row r="832" spans="1:7" x14ac:dyDescent="0.2">
      <c r="A832" s="4" t="s">
        <v>667</v>
      </c>
      <c r="B832" s="4" t="s">
        <v>53</v>
      </c>
      <c r="C832" s="4" t="s">
        <v>1279</v>
      </c>
      <c r="D832" s="4">
        <v>42623</v>
      </c>
      <c r="E832" s="8">
        <v>354.55514169999998</v>
      </c>
      <c r="F832" s="26">
        <v>74082.298042697279</v>
      </c>
      <c r="G832" s="8">
        <v>0.25453744</v>
      </c>
    </row>
    <row r="833" spans="1:7" x14ac:dyDescent="0.2">
      <c r="A833" s="4" t="s">
        <v>667</v>
      </c>
      <c r="B833" s="4" t="s">
        <v>668</v>
      </c>
      <c r="C833" s="4" t="s">
        <v>1279</v>
      </c>
      <c r="D833" s="4">
        <v>58730</v>
      </c>
      <c r="E833" s="8">
        <v>427.54196889999997</v>
      </c>
      <c r="F833" s="26">
        <v>120692.93644717206</v>
      </c>
      <c r="G833" s="8">
        <v>0.264418553</v>
      </c>
    </row>
    <row r="834" spans="1:7" x14ac:dyDescent="0.2">
      <c r="A834" s="4" t="s">
        <v>667</v>
      </c>
      <c r="B834" s="4" t="s">
        <v>668</v>
      </c>
      <c r="C834" s="4" t="s">
        <v>1279</v>
      </c>
      <c r="D834" s="4">
        <v>63053</v>
      </c>
      <c r="E834" s="8">
        <v>360.11121500000002</v>
      </c>
      <c r="F834" s="26">
        <v>80749.779075512983</v>
      </c>
      <c r="G834" s="8">
        <v>0.24651905800000001</v>
      </c>
    </row>
    <row r="835" spans="1:7" x14ac:dyDescent="0.2">
      <c r="A835" s="4" t="s">
        <v>667</v>
      </c>
      <c r="B835" s="4" t="s">
        <v>668</v>
      </c>
      <c r="C835" s="4" t="s">
        <v>1279</v>
      </c>
      <c r="D835" s="4">
        <v>63160</v>
      </c>
      <c r="E835" s="8">
        <v>377.599445</v>
      </c>
      <c r="F835" s="26">
        <v>80165.940294568922</v>
      </c>
      <c r="G835" s="8">
        <v>0.23664031999999999</v>
      </c>
    </row>
    <row r="836" spans="1:7" x14ac:dyDescent="0.2">
      <c r="A836" s="4" t="s">
        <v>1253</v>
      </c>
      <c r="B836" s="4" t="s">
        <v>884</v>
      </c>
      <c r="C836" s="4" t="s">
        <v>1280</v>
      </c>
      <c r="D836" s="4">
        <v>22866</v>
      </c>
      <c r="E836" s="8">
        <v>52.878444569999999</v>
      </c>
      <c r="F836" s="26">
        <v>1359.9026028225237</v>
      </c>
      <c r="G836" s="8">
        <v>0.25991414400000001</v>
      </c>
    </row>
    <row r="837" spans="1:7" x14ac:dyDescent="0.2">
      <c r="A837" s="4" t="s">
        <v>256</v>
      </c>
      <c r="B837" s="4" t="s">
        <v>257</v>
      </c>
      <c r="C837" s="4" t="s">
        <v>1279</v>
      </c>
      <c r="D837" s="4">
        <v>89978</v>
      </c>
      <c r="E837" s="8">
        <v>561.31517229999997</v>
      </c>
      <c r="F837" s="26">
        <v>240978.20454917531</v>
      </c>
      <c r="G837" s="8">
        <v>0.25540083299999999</v>
      </c>
    </row>
    <row r="838" spans="1:7" x14ac:dyDescent="0.2">
      <c r="A838" s="4" t="s">
        <v>256</v>
      </c>
      <c r="B838" s="4" t="s">
        <v>258</v>
      </c>
      <c r="C838" s="4" t="s">
        <v>1279</v>
      </c>
      <c r="D838" s="4">
        <v>48008</v>
      </c>
      <c r="E838" s="8">
        <v>708.67809910000005</v>
      </c>
      <c r="F838" s="26">
        <v>395597.0408377212</v>
      </c>
      <c r="G838" s="8">
        <v>0.250806474</v>
      </c>
    </row>
    <row r="839" spans="1:7" x14ac:dyDescent="0.2">
      <c r="A839" s="4" t="s">
        <v>256</v>
      </c>
      <c r="B839" s="4" t="s">
        <v>259</v>
      </c>
      <c r="C839" s="4" t="s">
        <v>1279</v>
      </c>
      <c r="D839" s="4">
        <v>42635</v>
      </c>
      <c r="E839" s="8">
        <v>598.6232579</v>
      </c>
      <c r="F839" s="26">
        <v>231562.97551613019</v>
      </c>
      <c r="G839" s="8">
        <v>0.25407427300000002</v>
      </c>
    </row>
    <row r="840" spans="1:7" x14ac:dyDescent="0.2">
      <c r="A840" s="4" t="s">
        <v>256</v>
      </c>
      <c r="B840" s="4" t="s">
        <v>259</v>
      </c>
      <c r="C840" s="4" t="s">
        <v>1279</v>
      </c>
      <c r="D840" s="4">
        <v>42812</v>
      </c>
      <c r="E840" s="8">
        <v>610.3725412</v>
      </c>
      <c r="F840" s="26">
        <v>258484.39049899401</v>
      </c>
      <c r="G840" s="8">
        <v>0.25960852200000001</v>
      </c>
    </row>
    <row r="841" spans="1:7" x14ac:dyDescent="0.2">
      <c r="A841" s="4" t="s">
        <v>256</v>
      </c>
      <c r="B841" s="4" t="s">
        <v>259</v>
      </c>
      <c r="C841" s="4" t="s">
        <v>1279</v>
      </c>
      <c r="D841" s="4">
        <v>58733</v>
      </c>
      <c r="E841" s="8">
        <v>704.66334319999999</v>
      </c>
      <c r="F841" s="26">
        <v>366417.69263636455</v>
      </c>
      <c r="G841" s="8">
        <v>0.26332087100000001</v>
      </c>
    </row>
    <row r="842" spans="1:7" x14ac:dyDescent="0.2">
      <c r="A842" s="4" t="s">
        <v>256</v>
      </c>
      <c r="B842" s="4" t="s">
        <v>260</v>
      </c>
      <c r="C842" s="4" t="s">
        <v>1279</v>
      </c>
      <c r="D842" s="4">
        <v>45808</v>
      </c>
      <c r="E842" s="8">
        <v>520.18470219999995</v>
      </c>
      <c r="F842" s="26">
        <v>206506.26398650676</v>
      </c>
      <c r="G842" s="8">
        <v>0.26477327499999997</v>
      </c>
    </row>
    <row r="843" spans="1:7" x14ac:dyDescent="0.2">
      <c r="A843" s="4" t="s">
        <v>256</v>
      </c>
      <c r="B843" s="4" t="s">
        <v>261</v>
      </c>
      <c r="C843" s="4" t="s">
        <v>1279</v>
      </c>
      <c r="D843" s="4">
        <v>45704</v>
      </c>
      <c r="E843" s="8">
        <v>469.36429809999998</v>
      </c>
      <c r="F843" s="26">
        <v>168214.48058551867</v>
      </c>
      <c r="G843" s="8">
        <v>0.26165574600000002</v>
      </c>
    </row>
    <row r="844" spans="1:7" x14ac:dyDescent="0.2">
      <c r="A844" s="4" t="s">
        <v>256</v>
      </c>
      <c r="B844" s="4" t="s">
        <v>261</v>
      </c>
      <c r="C844" s="4" t="s">
        <v>1279</v>
      </c>
      <c r="D844" s="4">
        <v>45807</v>
      </c>
      <c r="E844" s="8">
        <v>498.7696421</v>
      </c>
      <c r="F844" s="26">
        <v>187341.19441727235</v>
      </c>
      <c r="G844" s="8">
        <v>0.26186548300000001</v>
      </c>
    </row>
    <row r="845" spans="1:7" x14ac:dyDescent="0.2">
      <c r="A845" s="4" t="s">
        <v>256</v>
      </c>
      <c r="B845" s="4" t="s">
        <v>261</v>
      </c>
      <c r="C845" s="4" t="s">
        <v>1279</v>
      </c>
      <c r="D845" s="4">
        <v>46009</v>
      </c>
      <c r="E845" s="8">
        <v>482.7549439</v>
      </c>
      <c r="F845" s="26">
        <v>168756.99806720472</v>
      </c>
      <c r="G845" s="8">
        <v>0.26213146999999998</v>
      </c>
    </row>
    <row r="846" spans="1:7" x14ac:dyDescent="0.2">
      <c r="A846" s="4" t="s">
        <v>256</v>
      </c>
      <c r="B846" s="4" t="s">
        <v>261</v>
      </c>
      <c r="C846" s="4" t="s">
        <v>1279</v>
      </c>
      <c r="D846" s="4">
        <v>55837</v>
      </c>
      <c r="E846" s="8">
        <v>422.10498130000002</v>
      </c>
      <c r="F846" s="26">
        <v>122495.74757165227</v>
      </c>
      <c r="G846" s="8">
        <v>0.24882436599999999</v>
      </c>
    </row>
    <row r="847" spans="1:7" x14ac:dyDescent="0.2">
      <c r="A847" s="4" t="s">
        <v>262</v>
      </c>
      <c r="B847" s="4" t="s">
        <v>263</v>
      </c>
      <c r="C847" s="4" t="s">
        <v>1279</v>
      </c>
      <c r="D847" s="4">
        <v>76622</v>
      </c>
      <c r="E847" s="8">
        <v>437.0017977</v>
      </c>
      <c r="F847" s="26">
        <v>160154.97397911761</v>
      </c>
      <c r="G847" s="8">
        <v>0.241082346</v>
      </c>
    </row>
    <row r="848" spans="1:7" x14ac:dyDescent="0.2">
      <c r="A848" s="4" t="s">
        <v>1189</v>
      </c>
      <c r="B848" s="4" t="s">
        <v>1190</v>
      </c>
      <c r="C848" s="4" t="s">
        <v>1279</v>
      </c>
      <c r="D848" s="4">
        <v>73149</v>
      </c>
      <c r="E848" s="8">
        <v>53.001029899999999</v>
      </c>
      <c r="F848" s="26">
        <v>1473.3073280021738</v>
      </c>
      <c r="G848" s="8">
        <v>0.242162135</v>
      </c>
    </row>
    <row r="849" spans="1:7" x14ac:dyDescent="0.2">
      <c r="A849" s="4" t="s">
        <v>1189</v>
      </c>
      <c r="B849" s="4" t="s">
        <v>1190</v>
      </c>
      <c r="C849" s="4" t="s">
        <v>1279</v>
      </c>
      <c r="D849" s="4">
        <v>73153</v>
      </c>
      <c r="E849" s="8">
        <v>60.039769409999998</v>
      </c>
      <c r="F849" s="26">
        <v>1996.4624572381579</v>
      </c>
      <c r="G849" s="8">
        <v>0.25407464200000002</v>
      </c>
    </row>
    <row r="850" spans="1:7" x14ac:dyDescent="0.2">
      <c r="A850" s="4" t="s">
        <v>1189</v>
      </c>
      <c r="B850" s="4" t="s">
        <v>1190</v>
      </c>
      <c r="C850" s="4" t="s">
        <v>1279</v>
      </c>
      <c r="D850" s="4">
        <v>73230</v>
      </c>
      <c r="E850" s="8">
        <v>49.714323069999999</v>
      </c>
      <c r="F850" s="26">
        <v>1180.7263529611275</v>
      </c>
      <c r="G850" s="8">
        <v>0.24093057200000001</v>
      </c>
    </row>
    <row r="851" spans="1:7" x14ac:dyDescent="0.2">
      <c r="A851" s="4" t="s">
        <v>1191</v>
      </c>
      <c r="B851" s="4" t="s">
        <v>1192</v>
      </c>
      <c r="C851" s="4" t="s">
        <v>1279</v>
      </c>
      <c r="D851" s="4">
        <v>118289</v>
      </c>
      <c r="E851" s="8">
        <v>31.409823289999999</v>
      </c>
      <c r="F851" s="26">
        <v>531.11782061164615</v>
      </c>
      <c r="G851" s="8">
        <v>0.25088785699999999</v>
      </c>
    </row>
    <row r="852" spans="1:7" x14ac:dyDescent="0.2">
      <c r="A852" s="4" t="s">
        <v>1191</v>
      </c>
      <c r="B852" s="4" t="s">
        <v>1192</v>
      </c>
      <c r="C852" s="4" t="s">
        <v>1279</v>
      </c>
      <c r="D852" s="4">
        <v>118290</v>
      </c>
      <c r="E852" s="8">
        <v>32.780327560000003</v>
      </c>
      <c r="F852" s="26">
        <v>568.619477660896</v>
      </c>
      <c r="G852" s="8">
        <v>0.24920998799999999</v>
      </c>
    </row>
    <row r="853" spans="1:7" x14ac:dyDescent="0.2">
      <c r="A853" s="4" t="s">
        <v>1191</v>
      </c>
      <c r="B853" s="4" t="s">
        <v>527</v>
      </c>
      <c r="C853" s="4" t="s">
        <v>1280</v>
      </c>
      <c r="D853" s="4">
        <v>20505</v>
      </c>
      <c r="E853" s="8">
        <v>29.577004899999999</v>
      </c>
      <c r="F853" s="26">
        <v>461.52794490918473</v>
      </c>
      <c r="G853" s="8">
        <v>0.256573893</v>
      </c>
    </row>
    <row r="854" spans="1:7" x14ac:dyDescent="0.2">
      <c r="A854" s="4" t="s">
        <v>1191</v>
      </c>
      <c r="B854" s="4" t="s">
        <v>1193</v>
      </c>
      <c r="C854" s="4" t="s">
        <v>1279</v>
      </c>
      <c r="D854" s="4">
        <v>59166</v>
      </c>
      <c r="E854" s="8">
        <v>33.773783950000002</v>
      </c>
      <c r="F854" s="26">
        <v>578.19415143496224</v>
      </c>
      <c r="G854" s="8">
        <v>0.24948483299999999</v>
      </c>
    </row>
    <row r="855" spans="1:7" x14ac:dyDescent="0.2">
      <c r="A855" s="4" t="s">
        <v>1191</v>
      </c>
      <c r="B855" s="4" t="s">
        <v>1193</v>
      </c>
      <c r="C855" s="4" t="s">
        <v>1279</v>
      </c>
      <c r="D855" s="4">
        <v>59404</v>
      </c>
      <c r="E855" s="8">
        <v>38.315267480000003</v>
      </c>
      <c r="F855" s="26">
        <v>785.62010072446799</v>
      </c>
      <c r="G855" s="8">
        <v>0.25679105499999999</v>
      </c>
    </row>
    <row r="856" spans="1:7" x14ac:dyDescent="0.2">
      <c r="A856" s="4" t="s">
        <v>1191</v>
      </c>
      <c r="B856" s="4" t="s">
        <v>1193</v>
      </c>
      <c r="C856" s="4" t="s">
        <v>1279</v>
      </c>
      <c r="D856" s="4">
        <v>63007</v>
      </c>
      <c r="E856" s="8">
        <v>35.196332679999998</v>
      </c>
      <c r="F856" s="26">
        <v>647.54010178662986</v>
      </c>
      <c r="G856" s="8">
        <v>0.26338124000000002</v>
      </c>
    </row>
    <row r="857" spans="1:7" x14ac:dyDescent="0.2">
      <c r="A857" s="4" t="s">
        <v>1191</v>
      </c>
      <c r="B857" s="4" t="s">
        <v>1194</v>
      </c>
      <c r="C857" s="4" t="s">
        <v>1279</v>
      </c>
      <c r="D857" s="4">
        <v>91564</v>
      </c>
      <c r="E857" s="8">
        <v>41.614052139999998</v>
      </c>
      <c r="F857" s="26">
        <v>900.05686836019538</v>
      </c>
      <c r="G857" s="8">
        <v>0.26643825199999999</v>
      </c>
    </row>
    <row r="858" spans="1:7" x14ac:dyDescent="0.2">
      <c r="A858" s="4" t="s">
        <v>1191</v>
      </c>
      <c r="B858" s="4" t="s">
        <v>1194</v>
      </c>
      <c r="C858" s="4" t="s">
        <v>1279</v>
      </c>
      <c r="D858" s="4">
        <v>116621</v>
      </c>
      <c r="E858" s="8">
        <v>39.049599520000001</v>
      </c>
      <c r="F858" s="26">
        <v>782.41630422468529</v>
      </c>
      <c r="G858" s="8">
        <v>0.26480055800000002</v>
      </c>
    </row>
    <row r="859" spans="1:7" x14ac:dyDescent="0.2">
      <c r="A859" s="4" t="s">
        <v>1195</v>
      </c>
      <c r="B859" s="4" t="s">
        <v>1196</v>
      </c>
      <c r="C859" s="4" t="s">
        <v>1279</v>
      </c>
      <c r="D859" s="4">
        <v>76676</v>
      </c>
      <c r="E859" s="8">
        <v>164.1416572</v>
      </c>
      <c r="F859" s="26">
        <v>13934.550850329042</v>
      </c>
      <c r="G859" s="8">
        <v>0.248209718</v>
      </c>
    </row>
    <row r="860" spans="1:7" x14ac:dyDescent="0.2">
      <c r="A860" s="4" t="s">
        <v>1195</v>
      </c>
      <c r="B860" s="4" t="s">
        <v>1196</v>
      </c>
      <c r="C860" s="4" t="s">
        <v>1279</v>
      </c>
      <c r="D860" s="4">
        <v>76677</v>
      </c>
      <c r="E860" s="8">
        <v>150.46647970000001</v>
      </c>
      <c r="F860" s="26">
        <v>11754.262843204808</v>
      </c>
      <c r="G860" s="8">
        <v>0.25898475799999998</v>
      </c>
    </row>
    <row r="861" spans="1:7" x14ac:dyDescent="0.2">
      <c r="A861" s="4" t="s">
        <v>1197</v>
      </c>
      <c r="B861" s="4" t="s">
        <v>1198</v>
      </c>
      <c r="C861" s="4" t="s">
        <v>1279</v>
      </c>
      <c r="D861" s="4">
        <v>76476</v>
      </c>
      <c r="E861" s="8">
        <v>52.136696499999999</v>
      </c>
      <c r="F861" s="26">
        <v>1420.9547883459531</v>
      </c>
      <c r="G861" s="8">
        <v>0.26683438399999998</v>
      </c>
    </row>
    <row r="862" spans="1:7" x14ac:dyDescent="0.2">
      <c r="A862" s="4" t="s">
        <v>1197</v>
      </c>
      <c r="B862" s="4" t="s">
        <v>1198</v>
      </c>
      <c r="C862" s="4" t="s">
        <v>1279</v>
      </c>
      <c r="D862" s="4">
        <v>76492</v>
      </c>
      <c r="E862" s="8">
        <v>52.967870769999998</v>
      </c>
      <c r="F862" s="26">
        <v>1538.4046223523858</v>
      </c>
      <c r="G862" s="8">
        <v>0.27619744899999998</v>
      </c>
    </row>
    <row r="863" spans="1:7" x14ac:dyDescent="0.2">
      <c r="A863" s="4" t="s">
        <v>917</v>
      </c>
      <c r="B863" s="4" t="s">
        <v>918</v>
      </c>
      <c r="C863" s="4" t="s">
        <v>1279</v>
      </c>
      <c r="D863" s="4">
        <v>50019</v>
      </c>
      <c r="E863" s="8">
        <v>117.08528440000001</v>
      </c>
      <c r="F863" s="26">
        <v>8378.5722716711789</v>
      </c>
      <c r="G863" s="8">
        <v>0.22865387200000001</v>
      </c>
    </row>
    <row r="864" spans="1:7" x14ac:dyDescent="0.2">
      <c r="A864" s="4" t="s">
        <v>1201</v>
      </c>
      <c r="B864" s="4" t="s">
        <v>1202</v>
      </c>
      <c r="C864" s="4" t="s">
        <v>1280</v>
      </c>
      <c r="D864" s="4">
        <v>20861</v>
      </c>
      <c r="E864" s="8">
        <v>53.760253300000002</v>
      </c>
      <c r="F864" s="26">
        <v>1720.3338892075933</v>
      </c>
      <c r="G864" s="8">
        <v>0.242011805</v>
      </c>
    </row>
    <row r="865" spans="1:7" x14ac:dyDescent="0.2">
      <c r="A865" s="4" t="s">
        <v>1201</v>
      </c>
      <c r="B865" s="4" t="s">
        <v>1202</v>
      </c>
      <c r="C865" s="4" t="s">
        <v>1279</v>
      </c>
      <c r="D865" s="4">
        <v>52515</v>
      </c>
      <c r="E865" s="8">
        <v>63.00718234</v>
      </c>
      <c r="F865" s="26">
        <v>2197.7644025521586</v>
      </c>
      <c r="G865" s="8">
        <v>0.23451206799999999</v>
      </c>
    </row>
    <row r="866" spans="1:7" x14ac:dyDescent="0.2">
      <c r="A866" s="4" t="s">
        <v>1201</v>
      </c>
      <c r="B866" s="4" t="s">
        <v>1202</v>
      </c>
      <c r="C866" s="4" t="s">
        <v>1279</v>
      </c>
      <c r="D866" s="4">
        <v>53410</v>
      </c>
      <c r="E866" s="8">
        <v>64.982017279999994</v>
      </c>
      <c r="F866" s="26">
        <v>2470.8443281518398</v>
      </c>
      <c r="G866" s="8">
        <v>0.239655905</v>
      </c>
    </row>
    <row r="867" spans="1:7" x14ac:dyDescent="0.2">
      <c r="A867" s="4" t="s">
        <v>669</v>
      </c>
      <c r="B867" s="4" t="s">
        <v>670</v>
      </c>
      <c r="C867" s="4" t="s">
        <v>1279</v>
      </c>
      <c r="D867" s="4">
        <v>77170</v>
      </c>
      <c r="E867" s="8">
        <v>8.0482658069999999</v>
      </c>
      <c r="F867" s="26">
        <v>60.713173705829902</v>
      </c>
      <c r="G867" s="8">
        <v>0.249158094</v>
      </c>
    </row>
    <row r="868" spans="1:7" x14ac:dyDescent="0.2">
      <c r="A868" s="4" t="s">
        <v>671</v>
      </c>
      <c r="B868" s="4" t="s">
        <v>203</v>
      </c>
      <c r="C868" s="4" t="s">
        <v>1279</v>
      </c>
      <c r="D868" s="4">
        <v>77392</v>
      </c>
      <c r="E868" s="8">
        <v>43.964849829999999</v>
      </c>
      <c r="F868" s="26">
        <v>916.61855943893613</v>
      </c>
      <c r="G868" s="8">
        <v>0.26207686400000002</v>
      </c>
    </row>
    <row r="869" spans="1:7" x14ac:dyDescent="0.2">
      <c r="A869" s="4" t="s">
        <v>264</v>
      </c>
      <c r="B869" s="4" t="s">
        <v>226</v>
      </c>
      <c r="C869" s="4" t="s">
        <v>1279</v>
      </c>
      <c r="D869" s="4">
        <v>45737</v>
      </c>
      <c r="E869" s="8">
        <v>611.84746259999997</v>
      </c>
      <c r="F869" s="26">
        <v>254711.4823665313</v>
      </c>
      <c r="G869" s="8">
        <v>0.25111340500000001</v>
      </c>
    </row>
    <row r="870" spans="1:7" x14ac:dyDescent="0.2">
      <c r="A870" s="4" t="s">
        <v>266</v>
      </c>
      <c r="B870" s="4" t="s">
        <v>267</v>
      </c>
      <c r="C870" s="4" t="s">
        <v>1279</v>
      </c>
      <c r="D870" s="4">
        <v>44459</v>
      </c>
      <c r="E870" s="8">
        <v>111.4703667</v>
      </c>
      <c r="F870" s="26">
        <v>10948.565040175645</v>
      </c>
      <c r="G870" s="8">
        <v>0.23785466199999999</v>
      </c>
    </row>
    <row r="871" spans="1:7" x14ac:dyDescent="0.2">
      <c r="A871" s="4" t="s">
        <v>673</v>
      </c>
      <c r="B871" s="4" t="s">
        <v>523</v>
      </c>
      <c r="C871" s="4" t="s">
        <v>1279</v>
      </c>
      <c r="D871" s="4">
        <v>73869</v>
      </c>
      <c r="E871" s="8">
        <v>268.39935980000001</v>
      </c>
      <c r="F871" s="26">
        <v>40798.360872785917</v>
      </c>
      <c r="G871" s="8">
        <v>0.24441415499999999</v>
      </c>
    </row>
    <row r="872" spans="1:7" x14ac:dyDescent="0.2">
      <c r="A872" s="4" t="s">
        <v>673</v>
      </c>
      <c r="B872" s="4" t="s">
        <v>523</v>
      </c>
      <c r="C872" s="4" t="s">
        <v>1279</v>
      </c>
      <c r="D872" s="4">
        <v>73884</v>
      </c>
      <c r="E872" s="8">
        <v>229.35282169999999</v>
      </c>
      <c r="F872" s="26">
        <v>26050.153951511966</v>
      </c>
      <c r="G872" s="8">
        <v>0.25928272499999999</v>
      </c>
    </row>
    <row r="873" spans="1:7" x14ac:dyDescent="0.2">
      <c r="A873" s="4" t="s">
        <v>673</v>
      </c>
      <c r="B873" s="4" t="s">
        <v>523</v>
      </c>
      <c r="C873" s="4" t="s">
        <v>1279</v>
      </c>
      <c r="D873" s="4">
        <v>80388</v>
      </c>
      <c r="E873" s="8">
        <v>291.98122059999997</v>
      </c>
      <c r="F873" s="26">
        <v>48618.901168889963</v>
      </c>
      <c r="G873" s="8">
        <v>0.25458950000000002</v>
      </c>
    </row>
    <row r="874" spans="1:7" x14ac:dyDescent="0.2">
      <c r="A874" s="4" t="s">
        <v>673</v>
      </c>
      <c r="B874" s="4" t="s">
        <v>523</v>
      </c>
      <c r="C874" s="4" t="s">
        <v>1279</v>
      </c>
      <c r="D874" s="4">
        <v>91605</v>
      </c>
      <c r="E874" s="8">
        <v>255.18992969999999</v>
      </c>
      <c r="F874" s="26">
        <v>39666.654661647073</v>
      </c>
      <c r="G874" s="8">
        <v>0.25658759399999997</v>
      </c>
    </row>
    <row r="875" spans="1:7" x14ac:dyDescent="0.2">
      <c r="A875" s="4" t="s">
        <v>673</v>
      </c>
      <c r="B875" s="4" t="s">
        <v>674</v>
      </c>
      <c r="C875" s="4" t="s">
        <v>1279</v>
      </c>
      <c r="D875" s="4">
        <v>80396</v>
      </c>
      <c r="E875" s="8">
        <v>165.2603062</v>
      </c>
      <c r="F875" s="26">
        <v>18731.151205683738</v>
      </c>
      <c r="G875" s="8">
        <v>0.241050608</v>
      </c>
    </row>
    <row r="876" spans="1:7" ht="15" x14ac:dyDescent="0.25">
      <c r="A876" s="4" t="s">
        <v>1291</v>
      </c>
      <c r="B876" s="4" t="s">
        <v>1292</v>
      </c>
      <c r="C876" s="4" t="s">
        <v>1303</v>
      </c>
      <c r="D876" s="4">
        <v>149365</v>
      </c>
      <c r="E876" s="4">
        <v>77.938100000000006</v>
      </c>
      <c r="F876">
        <v>6857.035746239937</v>
      </c>
      <c r="G876" s="4">
        <v>0.29110000000000003</v>
      </c>
    </row>
    <row r="877" spans="1:7" x14ac:dyDescent="0.2">
      <c r="A877" s="4" t="s">
        <v>103</v>
      </c>
      <c r="B877" s="4" t="s">
        <v>104</v>
      </c>
      <c r="C877" s="4" t="s">
        <v>1279</v>
      </c>
      <c r="D877" s="4">
        <v>62897</v>
      </c>
      <c r="E877" s="8">
        <v>29.554265269999998</v>
      </c>
      <c r="F877" s="26">
        <v>918.523928313385</v>
      </c>
      <c r="G877" s="8">
        <v>0.28646484</v>
      </c>
    </row>
    <row r="878" spans="1:7" x14ac:dyDescent="0.2">
      <c r="A878" s="4" t="s">
        <v>103</v>
      </c>
      <c r="B878" s="4" t="s">
        <v>104</v>
      </c>
      <c r="C878" s="4" t="s">
        <v>1279</v>
      </c>
      <c r="D878" s="4">
        <v>80409</v>
      </c>
      <c r="E878" s="8">
        <v>40.133371179999997</v>
      </c>
      <c r="F878" s="26">
        <v>2003.4206993193791</v>
      </c>
      <c r="G878" s="8">
        <v>0.28936249800000002</v>
      </c>
    </row>
    <row r="879" spans="1:7" x14ac:dyDescent="0.2">
      <c r="A879" s="4" t="s">
        <v>103</v>
      </c>
      <c r="B879" s="4" t="s">
        <v>104</v>
      </c>
      <c r="C879" s="4" t="s">
        <v>1279</v>
      </c>
      <c r="D879" s="4">
        <v>80411</v>
      </c>
      <c r="E879" s="8">
        <v>33.510652239999999</v>
      </c>
      <c r="F879" s="26">
        <v>1437.6609348321256</v>
      </c>
      <c r="G879" s="8">
        <v>0.30329208899999999</v>
      </c>
    </row>
    <row r="880" spans="1:7" x14ac:dyDescent="0.2">
      <c r="A880" s="4" t="s">
        <v>103</v>
      </c>
      <c r="B880" s="4" t="s">
        <v>104</v>
      </c>
      <c r="C880" s="4" t="s">
        <v>1279</v>
      </c>
      <c r="D880" s="4">
        <v>80977</v>
      </c>
      <c r="E880" s="8">
        <v>19.895005680000001</v>
      </c>
      <c r="F880" s="26">
        <v>499.82747425140349</v>
      </c>
      <c r="G880" s="8">
        <v>0.297491485</v>
      </c>
    </row>
    <row r="881" spans="1:7" x14ac:dyDescent="0.2">
      <c r="A881" s="4" t="s">
        <v>675</v>
      </c>
      <c r="B881" s="4" t="s">
        <v>676</v>
      </c>
      <c r="C881" s="4" t="s">
        <v>1279</v>
      </c>
      <c r="D881" s="4">
        <v>77545</v>
      </c>
      <c r="E881" s="8">
        <v>15.979699829999999</v>
      </c>
      <c r="F881" s="26">
        <v>238.44954039746111</v>
      </c>
      <c r="G881" s="8">
        <v>0.25030361499999998</v>
      </c>
    </row>
    <row r="882" spans="1:7" x14ac:dyDescent="0.2">
      <c r="A882" s="4" t="s">
        <v>677</v>
      </c>
      <c r="B882" s="4" t="s">
        <v>678</v>
      </c>
      <c r="C882" s="4" t="s">
        <v>1279</v>
      </c>
      <c r="D882" s="4">
        <v>56173</v>
      </c>
      <c r="E882" s="8">
        <v>8.9501021489999992</v>
      </c>
      <c r="F882" s="26">
        <v>75.392260082488178</v>
      </c>
      <c r="G882" s="8">
        <v>0.26110583500000001</v>
      </c>
    </row>
    <row r="883" spans="1:7" x14ac:dyDescent="0.2">
      <c r="A883" s="4" t="s">
        <v>679</v>
      </c>
      <c r="B883" s="4" t="s">
        <v>680</v>
      </c>
      <c r="C883" s="4" t="s">
        <v>1279</v>
      </c>
      <c r="D883" s="4">
        <v>79149</v>
      </c>
      <c r="E883" s="8">
        <v>300.28568489999998</v>
      </c>
      <c r="F883" s="26">
        <v>87382.33895451999</v>
      </c>
      <c r="G883" s="8">
        <v>0.245627238</v>
      </c>
    </row>
    <row r="884" spans="1:7" x14ac:dyDescent="0.2">
      <c r="A884" s="4" t="s">
        <v>479</v>
      </c>
      <c r="B884" s="4" t="s">
        <v>480</v>
      </c>
      <c r="C884" s="4" t="s">
        <v>1279</v>
      </c>
      <c r="D884" s="4">
        <v>44127</v>
      </c>
      <c r="E884" s="8">
        <v>51.834519010000001</v>
      </c>
      <c r="F884" s="26">
        <v>2380.1747840266094</v>
      </c>
      <c r="G884" s="8">
        <v>0.24036527599999999</v>
      </c>
    </row>
    <row r="885" spans="1:7" x14ac:dyDescent="0.2">
      <c r="A885" s="4" t="s">
        <v>268</v>
      </c>
      <c r="B885" s="4" t="s">
        <v>269</v>
      </c>
      <c r="C885" s="4" t="s">
        <v>1279</v>
      </c>
      <c r="D885" s="4">
        <v>90139</v>
      </c>
      <c r="E885" s="8">
        <v>354.32220599999999</v>
      </c>
      <c r="F885" s="26">
        <v>63510.53435303185</v>
      </c>
      <c r="G885" s="8">
        <v>0.246054315</v>
      </c>
    </row>
    <row r="886" spans="1:7" x14ac:dyDescent="0.2">
      <c r="A886" s="4" t="s">
        <v>268</v>
      </c>
      <c r="B886" s="4" t="s">
        <v>269</v>
      </c>
      <c r="C886" s="4" t="s">
        <v>1279</v>
      </c>
      <c r="D886" s="4">
        <v>91375</v>
      </c>
      <c r="E886" s="8">
        <v>326.82395409999998</v>
      </c>
      <c r="F886" s="26">
        <v>52449.395217768404</v>
      </c>
      <c r="G886" s="8">
        <v>0.25995198000000003</v>
      </c>
    </row>
    <row r="887" spans="1:7" x14ac:dyDescent="0.2">
      <c r="A887" s="4" t="s">
        <v>681</v>
      </c>
      <c r="B887" s="4" t="s">
        <v>568</v>
      </c>
      <c r="C887" s="4" t="s">
        <v>1279</v>
      </c>
      <c r="D887" s="4">
        <v>60364</v>
      </c>
      <c r="E887" s="8">
        <v>277.9911616</v>
      </c>
      <c r="F887" s="26">
        <v>49344.751081221206</v>
      </c>
      <c r="G887" s="8">
        <v>0.24466415</v>
      </c>
    </row>
    <row r="888" spans="1:7" x14ac:dyDescent="0.2">
      <c r="A888" s="4" t="s">
        <v>681</v>
      </c>
      <c r="B888" s="4" t="s">
        <v>568</v>
      </c>
      <c r="C888" s="4" t="s">
        <v>1279</v>
      </c>
      <c r="D888" s="4">
        <v>62933</v>
      </c>
      <c r="E888" s="8">
        <v>242.9803521</v>
      </c>
      <c r="F888" s="26">
        <v>41320.694315213877</v>
      </c>
      <c r="G888" s="8">
        <v>0.24838252799999999</v>
      </c>
    </row>
    <row r="889" spans="1:7" x14ac:dyDescent="0.2">
      <c r="A889" s="4" t="s">
        <v>683</v>
      </c>
      <c r="B889" s="4" t="s">
        <v>684</v>
      </c>
      <c r="C889" s="4" t="s">
        <v>1279</v>
      </c>
      <c r="D889" s="4">
        <v>76953</v>
      </c>
      <c r="E889" s="8">
        <v>17.044094250000001</v>
      </c>
      <c r="F889" s="26">
        <v>232.58829011084691</v>
      </c>
      <c r="G889" s="8">
        <v>0.23516880700000001</v>
      </c>
    </row>
    <row r="890" spans="1:7" x14ac:dyDescent="0.2">
      <c r="A890" s="4" t="s">
        <v>685</v>
      </c>
      <c r="B890" s="4" t="s">
        <v>686</v>
      </c>
      <c r="C890" s="4" t="s">
        <v>1279</v>
      </c>
      <c r="D890" s="4">
        <v>62941</v>
      </c>
      <c r="E890" s="8">
        <v>577.68109200000004</v>
      </c>
      <c r="F890" s="26">
        <v>272671.56029850419</v>
      </c>
      <c r="G890" s="8">
        <v>0.23639075900000001</v>
      </c>
    </row>
    <row r="891" spans="1:7" x14ac:dyDescent="0.2">
      <c r="A891" s="4" t="s">
        <v>685</v>
      </c>
      <c r="B891" s="4" t="s">
        <v>687</v>
      </c>
      <c r="C891" s="4" t="s">
        <v>1279</v>
      </c>
      <c r="D891" s="4">
        <v>62906</v>
      </c>
      <c r="E891" s="8">
        <v>290.32413459999998</v>
      </c>
      <c r="F891" s="26">
        <v>68878.454793336117</v>
      </c>
      <c r="G891" s="8">
        <v>0.25380464000000003</v>
      </c>
    </row>
    <row r="892" spans="1:7" x14ac:dyDescent="0.2">
      <c r="A892" s="4" t="s">
        <v>685</v>
      </c>
      <c r="B892" s="4" t="s">
        <v>687</v>
      </c>
      <c r="C892" s="4" t="s">
        <v>1279</v>
      </c>
      <c r="D892" s="4">
        <v>78163</v>
      </c>
      <c r="E892" s="8">
        <v>312.35020739999999</v>
      </c>
      <c r="F892" s="26">
        <v>86888.671703001746</v>
      </c>
      <c r="G892" s="8">
        <v>0.24394380399999999</v>
      </c>
    </row>
    <row r="893" spans="1:7" x14ac:dyDescent="0.2">
      <c r="A893" s="4" t="s">
        <v>685</v>
      </c>
      <c r="B893" s="4" t="s">
        <v>688</v>
      </c>
      <c r="C893" s="4" t="s">
        <v>1279</v>
      </c>
      <c r="D893" s="4">
        <v>65084</v>
      </c>
      <c r="E893" s="8">
        <v>253.5324062</v>
      </c>
      <c r="F893" s="26">
        <v>49173.153522148277</v>
      </c>
      <c r="G893" s="8">
        <v>0.24351072700000001</v>
      </c>
    </row>
    <row r="894" spans="1:7" x14ac:dyDescent="0.2">
      <c r="A894" s="4" t="s">
        <v>685</v>
      </c>
      <c r="B894" s="4" t="s">
        <v>688</v>
      </c>
      <c r="C894" s="4" t="s">
        <v>1279</v>
      </c>
      <c r="D894" s="4">
        <v>74132</v>
      </c>
      <c r="E894" s="8">
        <v>251.10125489999999</v>
      </c>
      <c r="F894" s="26">
        <v>47579.190228530613</v>
      </c>
      <c r="G894" s="8">
        <v>0.23839800999999999</v>
      </c>
    </row>
    <row r="895" spans="1:7" x14ac:dyDescent="0.2">
      <c r="A895" s="4" t="s">
        <v>685</v>
      </c>
      <c r="B895" s="4" t="s">
        <v>688</v>
      </c>
      <c r="C895" s="4" t="s">
        <v>1279</v>
      </c>
      <c r="D895" s="4">
        <v>74148</v>
      </c>
      <c r="E895" s="8">
        <v>232.80526649999999</v>
      </c>
      <c r="F895" s="26">
        <v>37788.184804151409</v>
      </c>
      <c r="G895" s="8">
        <v>0.237882277</v>
      </c>
    </row>
    <row r="896" spans="1:7" x14ac:dyDescent="0.2">
      <c r="A896" s="4" t="s">
        <v>685</v>
      </c>
      <c r="B896" s="4" t="s">
        <v>691</v>
      </c>
      <c r="C896" s="4" t="s">
        <v>1279</v>
      </c>
      <c r="D896" s="4">
        <v>62882</v>
      </c>
      <c r="E896" s="8">
        <v>316.30279719999999</v>
      </c>
      <c r="F896" s="26">
        <v>92233.511478638495</v>
      </c>
      <c r="G896" s="8">
        <v>0.24195788900000001</v>
      </c>
    </row>
    <row r="897" spans="1:7" x14ac:dyDescent="0.2">
      <c r="A897" s="4" t="s">
        <v>685</v>
      </c>
      <c r="B897" s="4" t="s">
        <v>691</v>
      </c>
      <c r="C897" s="4" t="s">
        <v>1279</v>
      </c>
      <c r="D897" s="4">
        <v>62888</v>
      </c>
      <c r="E897" s="8">
        <v>248.71758030000001</v>
      </c>
      <c r="F897" s="26">
        <v>57835.276801829881</v>
      </c>
      <c r="G897" s="8">
        <v>0.24448626800000001</v>
      </c>
    </row>
    <row r="898" spans="1:7" x14ac:dyDescent="0.2">
      <c r="A898" s="4" t="s">
        <v>685</v>
      </c>
      <c r="B898" s="4" t="s">
        <v>4</v>
      </c>
      <c r="C898" s="4" t="s">
        <v>1279</v>
      </c>
      <c r="D898" s="4">
        <v>59400</v>
      </c>
      <c r="E898" s="8">
        <v>553.15823220000004</v>
      </c>
      <c r="F898" s="26">
        <v>236833.97662137047</v>
      </c>
      <c r="G898" s="8">
        <v>0.22671032499999999</v>
      </c>
    </row>
    <row r="899" spans="1:7" x14ac:dyDescent="0.2">
      <c r="A899" s="4" t="s">
        <v>685</v>
      </c>
      <c r="B899" s="4" t="s">
        <v>174</v>
      </c>
      <c r="C899" s="4" t="s">
        <v>1279</v>
      </c>
      <c r="D899" s="4">
        <v>60035</v>
      </c>
      <c r="E899" s="8">
        <v>272.19201700000002</v>
      </c>
      <c r="F899" s="26">
        <v>61082.70076969514</v>
      </c>
      <c r="G899" s="8">
        <v>0.25262306600000001</v>
      </c>
    </row>
    <row r="900" spans="1:7" x14ac:dyDescent="0.2">
      <c r="A900" s="4" t="s">
        <v>685</v>
      </c>
      <c r="B900" s="4" t="s">
        <v>692</v>
      </c>
      <c r="C900" s="4" t="s">
        <v>1279</v>
      </c>
      <c r="D900" s="4">
        <v>62062</v>
      </c>
      <c r="E900" s="8">
        <v>737.15975649999996</v>
      </c>
      <c r="F900" s="26">
        <v>454995.54778639402</v>
      </c>
      <c r="G900" s="8">
        <v>0.245485807</v>
      </c>
    </row>
    <row r="901" spans="1:7" x14ac:dyDescent="0.2">
      <c r="A901" s="4" t="s">
        <v>685</v>
      </c>
      <c r="B901" s="4" t="s">
        <v>692</v>
      </c>
      <c r="C901" s="4" t="s">
        <v>1279</v>
      </c>
      <c r="D901" s="4">
        <v>62063</v>
      </c>
      <c r="E901" s="8">
        <v>630.24401709999995</v>
      </c>
      <c r="F901" s="26">
        <v>311523.20760420384</v>
      </c>
      <c r="G901" s="8">
        <v>0.22914091</v>
      </c>
    </row>
    <row r="902" spans="1:7" x14ac:dyDescent="0.2">
      <c r="A902" s="4" t="s">
        <v>685</v>
      </c>
      <c r="B902" s="4" t="s">
        <v>692</v>
      </c>
      <c r="C902" s="4" t="s">
        <v>1279</v>
      </c>
      <c r="D902" s="4">
        <v>84476</v>
      </c>
      <c r="E902" s="8">
        <v>703.29560500000002</v>
      </c>
      <c r="F902" s="26">
        <v>471447.04701073433</v>
      </c>
      <c r="G902" s="8">
        <v>0.25936788900000002</v>
      </c>
    </row>
    <row r="903" spans="1:7" x14ac:dyDescent="0.2">
      <c r="A903" s="4" t="s">
        <v>685</v>
      </c>
      <c r="B903" s="4" t="s">
        <v>692</v>
      </c>
      <c r="C903" s="4" t="s">
        <v>1279</v>
      </c>
      <c r="D903" s="4">
        <v>84478</v>
      </c>
      <c r="E903" s="8">
        <v>669.45464479999998</v>
      </c>
      <c r="F903" s="26">
        <v>375447.53475532803</v>
      </c>
      <c r="G903" s="8">
        <v>0.23340134000000001</v>
      </c>
    </row>
    <row r="904" spans="1:7" x14ac:dyDescent="0.2">
      <c r="A904" s="4" t="s">
        <v>685</v>
      </c>
      <c r="B904" s="4" t="s">
        <v>692</v>
      </c>
      <c r="C904" s="4" t="s">
        <v>1279</v>
      </c>
      <c r="D904" s="4">
        <v>84482</v>
      </c>
      <c r="E904" s="8">
        <v>695.39633260000005</v>
      </c>
      <c r="F904" s="26">
        <v>418458.18257602322</v>
      </c>
      <c r="G904" s="8">
        <v>0.25864156900000002</v>
      </c>
    </row>
    <row r="905" spans="1:7" x14ac:dyDescent="0.2">
      <c r="A905" s="4" t="s">
        <v>685</v>
      </c>
      <c r="B905" s="4" t="s">
        <v>692</v>
      </c>
      <c r="C905" s="4" t="s">
        <v>1279</v>
      </c>
      <c r="D905" s="4">
        <v>86015</v>
      </c>
      <c r="E905" s="8">
        <v>684.36054239999999</v>
      </c>
      <c r="F905" s="26">
        <v>397455.96871976444</v>
      </c>
      <c r="G905" s="8">
        <v>0.24053875599999999</v>
      </c>
    </row>
    <row r="906" spans="1:7" x14ac:dyDescent="0.2">
      <c r="A906" s="4" t="s">
        <v>685</v>
      </c>
      <c r="B906" s="4" t="s">
        <v>693</v>
      </c>
      <c r="C906" s="4" t="s">
        <v>1279</v>
      </c>
      <c r="D906" s="4">
        <v>91470</v>
      </c>
      <c r="E906" s="8">
        <v>812.90044450000005</v>
      </c>
      <c r="F906" s="26">
        <v>511127.91808829806</v>
      </c>
      <c r="G906" s="8">
        <v>0.23554577900000001</v>
      </c>
    </row>
    <row r="907" spans="1:7" x14ac:dyDescent="0.2">
      <c r="A907" s="4" t="s">
        <v>685</v>
      </c>
      <c r="B907" s="4" t="s">
        <v>694</v>
      </c>
      <c r="C907" s="4" t="s">
        <v>1279</v>
      </c>
      <c r="D907" s="4">
        <v>54621</v>
      </c>
      <c r="E907" s="8">
        <v>183.93566970000001</v>
      </c>
      <c r="F907" s="26">
        <v>25329.839547226096</v>
      </c>
      <c r="G907" s="8">
        <v>0.22650382299999999</v>
      </c>
    </row>
    <row r="908" spans="1:7" x14ac:dyDescent="0.2">
      <c r="A908" s="4" t="s">
        <v>685</v>
      </c>
      <c r="B908" s="4" t="s">
        <v>694</v>
      </c>
      <c r="C908" s="4" t="s">
        <v>1279</v>
      </c>
      <c r="D908" s="4">
        <v>58161</v>
      </c>
      <c r="E908" s="8">
        <v>186.19157329999999</v>
      </c>
      <c r="F908" s="26">
        <v>27410.967501322946</v>
      </c>
      <c r="G908" s="8">
        <v>0.24301772699999999</v>
      </c>
    </row>
    <row r="909" spans="1:7" x14ac:dyDescent="0.2">
      <c r="A909" s="4" t="s">
        <v>685</v>
      </c>
      <c r="B909" s="4" t="s">
        <v>694</v>
      </c>
      <c r="C909" s="4" t="s">
        <v>1279</v>
      </c>
      <c r="D909" s="4">
        <v>58183</v>
      </c>
      <c r="E909" s="8">
        <v>203.70146320000001</v>
      </c>
      <c r="F909" s="26">
        <v>32441.205937485858</v>
      </c>
      <c r="G909" s="8">
        <v>0.25276643999999998</v>
      </c>
    </row>
    <row r="910" spans="1:7" x14ac:dyDescent="0.2">
      <c r="A910" s="4" t="s">
        <v>685</v>
      </c>
      <c r="B910" s="4" t="s">
        <v>694</v>
      </c>
      <c r="C910" s="4" t="s">
        <v>1279</v>
      </c>
      <c r="D910" s="4">
        <v>79354</v>
      </c>
      <c r="E910" s="8">
        <v>198.38299169999999</v>
      </c>
      <c r="F910" s="26">
        <v>31365.21897298265</v>
      </c>
      <c r="G910" s="8">
        <v>0.238685286</v>
      </c>
    </row>
    <row r="911" spans="1:7" x14ac:dyDescent="0.2">
      <c r="A911" s="4" t="s">
        <v>685</v>
      </c>
      <c r="B911" s="4" t="s">
        <v>695</v>
      </c>
      <c r="C911" s="4" t="s">
        <v>1279</v>
      </c>
      <c r="D911" s="4">
        <v>61104</v>
      </c>
      <c r="E911" s="8">
        <v>314.29937280000001</v>
      </c>
      <c r="F911" s="26">
        <v>79812.852954682719</v>
      </c>
      <c r="G911" s="8">
        <v>0.247624593</v>
      </c>
    </row>
    <row r="912" spans="1:7" x14ac:dyDescent="0.2">
      <c r="A912" s="4" t="s">
        <v>685</v>
      </c>
      <c r="B912" s="4" t="s">
        <v>695</v>
      </c>
      <c r="C912" s="4" t="s">
        <v>1279</v>
      </c>
      <c r="D912" s="4">
        <v>68241</v>
      </c>
      <c r="E912" s="8">
        <v>328.97838919999998</v>
      </c>
      <c r="F912" s="26">
        <v>89024.58583675242</v>
      </c>
      <c r="G912" s="8">
        <v>0.23627121100000001</v>
      </c>
    </row>
    <row r="913" spans="1:7" x14ac:dyDescent="0.2">
      <c r="A913" s="4" t="s">
        <v>1203</v>
      </c>
      <c r="B913" s="4" t="s">
        <v>1204</v>
      </c>
      <c r="C913" s="4" t="s">
        <v>1279</v>
      </c>
      <c r="D913" s="4">
        <v>57618</v>
      </c>
      <c r="E913" s="8">
        <v>63.394551280000002</v>
      </c>
      <c r="F913" s="26">
        <v>1949.2340306227734</v>
      </c>
      <c r="G913" s="8">
        <v>0.25918577700000001</v>
      </c>
    </row>
    <row r="914" spans="1:7" x14ac:dyDescent="0.2">
      <c r="A914" s="4" t="s">
        <v>1203</v>
      </c>
      <c r="B914" s="4" t="s">
        <v>1204</v>
      </c>
      <c r="C914" s="4" t="s">
        <v>1279</v>
      </c>
      <c r="D914" s="4">
        <v>57627</v>
      </c>
      <c r="E914" s="8">
        <v>62.94811078</v>
      </c>
      <c r="F914" s="26">
        <v>1965.0831684567879</v>
      </c>
      <c r="G914" s="8">
        <v>0.25890212200000001</v>
      </c>
    </row>
    <row r="915" spans="1:7" x14ac:dyDescent="0.2">
      <c r="A915" s="4" t="s">
        <v>919</v>
      </c>
      <c r="B915" s="4" t="s">
        <v>920</v>
      </c>
      <c r="C915" s="4" t="s">
        <v>1279</v>
      </c>
      <c r="D915" s="4">
        <v>82383</v>
      </c>
      <c r="E915" s="8">
        <v>50.020128739999997</v>
      </c>
      <c r="F915" s="26">
        <v>1451.9047778108229</v>
      </c>
      <c r="G915" s="8">
        <v>0.24096764500000001</v>
      </c>
    </row>
    <row r="916" spans="1:7" x14ac:dyDescent="0.2">
      <c r="A916" s="4" t="s">
        <v>919</v>
      </c>
      <c r="B916" s="4" t="s">
        <v>921</v>
      </c>
      <c r="C916" s="4" t="s">
        <v>1279</v>
      </c>
      <c r="D916" s="4">
        <v>54584</v>
      </c>
      <c r="E916" s="8">
        <v>40.172625109999998</v>
      </c>
      <c r="F916" s="26">
        <v>972.15819308558866</v>
      </c>
      <c r="G916" s="8">
        <v>0.23990560499999999</v>
      </c>
    </row>
    <row r="917" spans="1:7" x14ac:dyDescent="0.2">
      <c r="A917" s="4" t="s">
        <v>273</v>
      </c>
      <c r="B917" s="4" t="s">
        <v>274</v>
      </c>
      <c r="C917" s="4" t="s">
        <v>1279</v>
      </c>
      <c r="D917" s="4">
        <v>53140</v>
      </c>
      <c r="E917" s="8">
        <v>243.4318346</v>
      </c>
      <c r="F917" s="26">
        <v>31189.256017573411</v>
      </c>
      <c r="G917" s="8">
        <v>0.26680331499999999</v>
      </c>
    </row>
    <row r="918" spans="1:7" x14ac:dyDescent="0.2">
      <c r="A918" s="4" t="s">
        <v>273</v>
      </c>
      <c r="B918" s="4" t="s">
        <v>274</v>
      </c>
      <c r="C918" s="4" t="s">
        <v>1279</v>
      </c>
      <c r="D918" s="4">
        <v>53194</v>
      </c>
      <c r="E918" s="8">
        <v>221.2439645</v>
      </c>
      <c r="F918" s="26">
        <v>27483.622130059812</v>
      </c>
      <c r="G918" s="8">
        <v>0.26476205800000002</v>
      </c>
    </row>
    <row r="919" spans="1:7" x14ac:dyDescent="0.2">
      <c r="A919" s="4" t="s">
        <v>273</v>
      </c>
      <c r="B919" s="4" t="s">
        <v>275</v>
      </c>
      <c r="C919" s="4" t="s">
        <v>1279</v>
      </c>
      <c r="D919" s="4">
        <v>53230</v>
      </c>
      <c r="E919" s="8">
        <v>241.69938379999999</v>
      </c>
      <c r="F919" s="26">
        <v>26882.480818452226</v>
      </c>
      <c r="G919" s="8">
        <v>0.27414315500000003</v>
      </c>
    </row>
    <row r="920" spans="1:7" x14ac:dyDescent="0.2">
      <c r="A920" s="4" t="s">
        <v>273</v>
      </c>
      <c r="B920" s="4" t="s">
        <v>276</v>
      </c>
      <c r="C920" s="4" t="s">
        <v>1279</v>
      </c>
      <c r="D920" s="4">
        <v>53237</v>
      </c>
      <c r="E920" s="8">
        <v>311.8384873</v>
      </c>
      <c r="F920" s="26">
        <v>48060.581747739845</v>
      </c>
      <c r="G920" s="8">
        <v>0.26334906200000002</v>
      </c>
    </row>
    <row r="921" spans="1:7" x14ac:dyDescent="0.2">
      <c r="A921" s="4" t="s">
        <v>7</v>
      </c>
      <c r="B921" s="4" t="s">
        <v>486</v>
      </c>
      <c r="C921" s="4" t="s">
        <v>1279</v>
      </c>
      <c r="D921" s="4">
        <v>66785</v>
      </c>
      <c r="E921" s="8">
        <v>150.85123050000001</v>
      </c>
      <c r="F921" s="26">
        <v>21058.672492196718</v>
      </c>
      <c r="G921" s="8">
        <v>0.28481930999999999</v>
      </c>
    </row>
    <row r="922" spans="1:7" x14ac:dyDescent="0.2">
      <c r="A922" s="4" t="s">
        <v>7</v>
      </c>
      <c r="B922" s="4" t="s">
        <v>486</v>
      </c>
      <c r="C922" s="4" t="s">
        <v>1279</v>
      </c>
      <c r="D922" s="4">
        <v>66804</v>
      </c>
      <c r="E922" s="8">
        <v>147.62969670000001</v>
      </c>
      <c r="F922" s="26">
        <v>22878.37479892273</v>
      </c>
      <c r="G922" s="8">
        <v>0.28288434000000001</v>
      </c>
    </row>
    <row r="923" spans="1:7" x14ac:dyDescent="0.2">
      <c r="A923" s="4" t="s">
        <v>7</v>
      </c>
      <c r="B923" s="4" t="s">
        <v>487</v>
      </c>
      <c r="C923" s="4" t="s">
        <v>1279</v>
      </c>
      <c r="D923" s="4">
        <v>78789</v>
      </c>
      <c r="E923" s="8">
        <v>198.38881599999999</v>
      </c>
      <c r="F923" s="26">
        <v>33979.182420487799</v>
      </c>
      <c r="G923" s="8">
        <v>0.25629890799999999</v>
      </c>
    </row>
    <row r="924" spans="1:7" x14ac:dyDescent="0.2">
      <c r="A924" s="4" t="s">
        <v>7</v>
      </c>
      <c r="B924" s="4" t="s">
        <v>487</v>
      </c>
      <c r="C924" s="4" t="s">
        <v>1279</v>
      </c>
      <c r="D924" s="4">
        <v>78791</v>
      </c>
      <c r="E924" s="8">
        <v>220.74992349999999</v>
      </c>
      <c r="F924" s="26">
        <v>45567.040526150857</v>
      </c>
      <c r="G924" s="8">
        <v>0.28070357400000001</v>
      </c>
    </row>
    <row r="925" spans="1:7" x14ac:dyDescent="0.2">
      <c r="A925" s="4" t="s">
        <v>7</v>
      </c>
      <c r="B925" s="4" t="s">
        <v>487</v>
      </c>
      <c r="C925" s="4" t="s">
        <v>1279</v>
      </c>
      <c r="D925" s="4">
        <v>85433</v>
      </c>
      <c r="E925" s="8">
        <v>211.14737460000001</v>
      </c>
      <c r="F925" s="26">
        <v>43945.367295623815</v>
      </c>
      <c r="G925" s="8">
        <v>0.27402178799999999</v>
      </c>
    </row>
    <row r="926" spans="1:7" x14ac:dyDescent="0.2">
      <c r="A926" s="4" t="s">
        <v>7</v>
      </c>
      <c r="B926" s="4" t="s">
        <v>487</v>
      </c>
      <c r="C926" s="4" t="s">
        <v>1279</v>
      </c>
      <c r="D926" s="4">
        <v>86442</v>
      </c>
      <c r="E926" s="8">
        <v>223.23919190000001</v>
      </c>
      <c r="F926" s="26">
        <v>45781.944967309639</v>
      </c>
      <c r="G926" s="8">
        <v>0.26432972100000002</v>
      </c>
    </row>
    <row r="927" spans="1:7" x14ac:dyDescent="0.2">
      <c r="A927" s="4" t="s">
        <v>7</v>
      </c>
      <c r="B927" s="4" t="s">
        <v>8</v>
      </c>
      <c r="C927" s="4" t="s">
        <v>1279</v>
      </c>
      <c r="D927" s="4">
        <v>48546</v>
      </c>
      <c r="E927" s="8">
        <v>171.79921479999999</v>
      </c>
      <c r="F927" s="26">
        <v>27666.668261960123</v>
      </c>
      <c r="G927" s="8">
        <v>0.27289046</v>
      </c>
    </row>
    <row r="928" spans="1:7" x14ac:dyDescent="0.2">
      <c r="A928" s="4" t="s">
        <v>7</v>
      </c>
      <c r="B928" s="4" t="s">
        <v>8</v>
      </c>
      <c r="C928" s="4" t="s">
        <v>1279</v>
      </c>
      <c r="D928" s="4">
        <v>48547</v>
      </c>
      <c r="E928" s="8">
        <v>166.20838380000001</v>
      </c>
      <c r="F928" s="26">
        <v>24467.923175974112</v>
      </c>
      <c r="G928" s="8">
        <v>0.26008500299999998</v>
      </c>
    </row>
    <row r="929" spans="1:7" x14ac:dyDescent="0.2">
      <c r="A929" s="4" t="s">
        <v>7</v>
      </c>
      <c r="B929" s="4" t="s">
        <v>8</v>
      </c>
      <c r="C929" s="4" t="s">
        <v>1279</v>
      </c>
      <c r="D929" s="4">
        <v>48550</v>
      </c>
      <c r="E929" s="8">
        <v>153.16187880000001</v>
      </c>
      <c r="F929" s="26">
        <v>20691.718526659599</v>
      </c>
      <c r="G929" s="8">
        <v>0.260827806</v>
      </c>
    </row>
    <row r="930" spans="1:7" x14ac:dyDescent="0.2">
      <c r="A930" s="4" t="s">
        <v>7</v>
      </c>
      <c r="B930" s="4" t="s">
        <v>8</v>
      </c>
      <c r="C930" s="4" t="s">
        <v>1279</v>
      </c>
      <c r="D930" s="4">
        <v>48551</v>
      </c>
      <c r="E930" s="8">
        <v>166.70657449999999</v>
      </c>
      <c r="F930" s="26">
        <v>24627.897098411846</v>
      </c>
      <c r="G930" s="8">
        <v>0.26459975800000002</v>
      </c>
    </row>
    <row r="931" spans="1:7" x14ac:dyDescent="0.2">
      <c r="A931" s="4" t="s">
        <v>7</v>
      </c>
      <c r="B931" s="4" t="s">
        <v>8</v>
      </c>
      <c r="C931" s="4" t="s">
        <v>1279</v>
      </c>
      <c r="D931" s="4">
        <v>48552</v>
      </c>
      <c r="E931" s="8">
        <v>171.35715210000001</v>
      </c>
      <c r="F931" s="26">
        <v>26383.768873587294</v>
      </c>
      <c r="G931" s="8">
        <v>0.25745741799999999</v>
      </c>
    </row>
    <row r="932" spans="1:7" x14ac:dyDescent="0.2">
      <c r="A932" s="4" t="s">
        <v>7</v>
      </c>
      <c r="B932" s="4" t="s">
        <v>8</v>
      </c>
      <c r="C932" s="4" t="s">
        <v>1279</v>
      </c>
      <c r="D932" s="4">
        <v>48553</v>
      </c>
      <c r="E932" s="8">
        <v>195.82179640000001</v>
      </c>
      <c r="F932" s="26">
        <v>34210.477546763672</v>
      </c>
      <c r="G932" s="8">
        <v>0.267079026</v>
      </c>
    </row>
    <row r="933" spans="1:7" x14ac:dyDescent="0.2">
      <c r="A933" s="4" t="s">
        <v>7</v>
      </c>
      <c r="B933" s="4" t="s">
        <v>8</v>
      </c>
      <c r="C933" s="4" t="s">
        <v>1279</v>
      </c>
      <c r="D933" s="4">
        <v>48605</v>
      </c>
      <c r="E933" s="8">
        <v>172.28043650000001</v>
      </c>
      <c r="F933" s="26">
        <v>27238.048007448968</v>
      </c>
      <c r="G933" s="8">
        <v>0.25964980399999998</v>
      </c>
    </row>
    <row r="934" spans="1:7" x14ac:dyDescent="0.2">
      <c r="A934" s="4" t="s">
        <v>7</v>
      </c>
      <c r="B934" s="4" t="s">
        <v>8</v>
      </c>
      <c r="C934" s="4" t="s">
        <v>1279</v>
      </c>
      <c r="D934" s="4">
        <v>64326</v>
      </c>
      <c r="E934" s="8">
        <v>201.0029797</v>
      </c>
      <c r="F934" s="26">
        <v>37380.811975246834</v>
      </c>
      <c r="G934" s="8">
        <v>0.27817767100000002</v>
      </c>
    </row>
    <row r="935" spans="1:7" x14ac:dyDescent="0.2">
      <c r="A935" s="4" t="s">
        <v>7</v>
      </c>
      <c r="B935" s="4" t="s">
        <v>8</v>
      </c>
      <c r="C935" s="4" t="s">
        <v>1279</v>
      </c>
      <c r="D935" s="4">
        <v>64327</v>
      </c>
      <c r="E935" s="8">
        <v>177.7812016</v>
      </c>
      <c r="F935" s="26">
        <v>30517.325509696351</v>
      </c>
      <c r="G935" s="8">
        <v>0.277907768</v>
      </c>
    </row>
    <row r="936" spans="1:7" x14ac:dyDescent="0.2">
      <c r="A936" s="4" t="s">
        <v>7</v>
      </c>
      <c r="B936" s="4" t="s">
        <v>8</v>
      </c>
      <c r="C936" s="4" t="s">
        <v>1279</v>
      </c>
      <c r="D936" s="4">
        <v>64328</v>
      </c>
      <c r="E936" s="8">
        <v>174.10525029999999</v>
      </c>
      <c r="F936" s="26">
        <v>28490.474335212599</v>
      </c>
      <c r="G936" s="8">
        <v>0.27729400300000001</v>
      </c>
    </row>
    <row r="937" spans="1:7" x14ac:dyDescent="0.2">
      <c r="A937" s="4" t="s">
        <v>7</v>
      </c>
      <c r="B937" s="4" t="s">
        <v>8</v>
      </c>
      <c r="C937" s="4" t="s">
        <v>1279</v>
      </c>
      <c r="D937" s="4">
        <v>64329</v>
      </c>
      <c r="E937" s="8">
        <v>168.94060089999999</v>
      </c>
      <c r="F937" s="26">
        <v>26158.493042340597</v>
      </c>
      <c r="G937" s="8">
        <v>0.28330876900000002</v>
      </c>
    </row>
    <row r="938" spans="1:7" x14ac:dyDescent="0.2">
      <c r="A938" s="4" t="s">
        <v>7</v>
      </c>
      <c r="B938" s="4" t="s">
        <v>8</v>
      </c>
      <c r="C938" s="4" t="s">
        <v>1279</v>
      </c>
      <c r="D938" s="4">
        <v>64334</v>
      </c>
      <c r="E938" s="8">
        <v>187.11411910000001</v>
      </c>
      <c r="F938" s="26">
        <v>30932.166770784595</v>
      </c>
      <c r="G938" s="8">
        <v>0.28183656800000001</v>
      </c>
    </row>
    <row r="939" spans="1:7" x14ac:dyDescent="0.2">
      <c r="A939" s="4" t="s">
        <v>7</v>
      </c>
      <c r="B939" s="4" t="s">
        <v>8</v>
      </c>
      <c r="C939" s="4" t="s">
        <v>1279</v>
      </c>
      <c r="D939" s="4">
        <v>64336</v>
      </c>
      <c r="E939" s="8">
        <v>201.39326539999999</v>
      </c>
      <c r="F939" s="26">
        <v>36782.801935677162</v>
      </c>
      <c r="G939" s="8">
        <v>0.29394516399999998</v>
      </c>
    </row>
    <row r="940" spans="1:7" x14ac:dyDescent="0.2">
      <c r="A940" s="4" t="s">
        <v>7</v>
      </c>
      <c r="B940" s="4" t="s">
        <v>8</v>
      </c>
      <c r="C940" s="4" t="s">
        <v>1279</v>
      </c>
      <c r="D940" s="4">
        <v>64337</v>
      </c>
      <c r="E940" s="8">
        <v>192.13844850000001</v>
      </c>
      <c r="F940" s="26">
        <v>34664.191669379099</v>
      </c>
      <c r="G940" s="8">
        <v>0.28162557700000002</v>
      </c>
    </row>
    <row r="941" spans="1:7" x14ac:dyDescent="0.2">
      <c r="A941" s="4" t="s">
        <v>7</v>
      </c>
      <c r="B941" s="4" t="s">
        <v>8</v>
      </c>
      <c r="C941" s="4" t="s">
        <v>1279</v>
      </c>
      <c r="D941" s="4">
        <v>64338</v>
      </c>
      <c r="E941" s="8">
        <v>170.372736</v>
      </c>
      <c r="F941" s="26">
        <v>26785.787323177017</v>
      </c>
      <c r="G941" s="8">
        <v>0.27707614000000003</v>
      </c>
    </row>
    <row r="942" spans="1:7" x14ac:dyDescent="0.2">
      <c r="A942" s="4" t="s">
        <v>7</v>
      </c>
      <c r="B942" s="4" t="s">
        <v>8</v>
      </c>
      <c r="C942" s="4" t="s">
        <v>1279</v>
      </c>
      <c r="D942" s="4">
        <v>64341</v>
      </c>
      <c r="E942" s="8">
        <v>150.55518839999999</v>
      </c>
      <c r="F942" s="26">
        <v>20714.114249738366</v>
      </c>
      <c r="G942" s="8">
        <v>0.29147748299999998</v>
      </c>
    </row>
    <row r="943" spans="1:7" x14ac:dyDescent="0.2">
      <c r="A943" s="4" t="s">
        <v>7</v>
      </c>
      <c r="B943" s="4" t="s">
        <v>8</v>
      </c>
      <c r="C943" s="4" t="s">
        <v>1279</v>
      </c>
      <c r="D943" s="4">
        <v>64343</v>
      </c>
      <c r="E943" s="8">
        <v>158.96960759999999</v>
      </c>
      <c r="F943" s="26">
        <v>23204.565203340415</v>
      </c>
      <c r="G943" s="8">
        <v>0.30467119399999998</v>
      </c>
    </row>
    <row r="944" spans="1:7" x14ac:dyDescent="0.2">
      <c r="A944" s="4" t="s">
        <v>7</v>
      </c>
      <c r="B944" s="4" t="s">
        <v>8</v>
      </c>
      <c r="C944" s="4" t="s">
        <v>1279</v>
      </c>
      <c r="D944" s="4">
        <v>64346</v>
      </c>
      <c r="E944" s="8">
        <v>136.37742069999999</v>
      </c>
      <c r="F944" s="26">
        <v>17564.768317922055</v>
      </c>
      <c r="G944" s="8">
        <v>0.290731354</v>
      </c>
    </row>
    <row r="945" spans="1:7" x14ac:dyDescent="0.2">
      <c r="A945" s="4" t="s">
        <v>7</v>
      </c>
      <c r="B945" s="4" t="s">
        <v>8</v>
      </c>
      <c r="C945" s="4" t="s">
        <v>1279</v>
      </c>
      <c r="D945" s="4">
        <v>78982</v>
      </c>
      <c r="E945" s="8">
        <v>199.8828121</v>
      </c>
      <c r="F945" s="26">
        <v>39233.973470533339</v>
      </c>
      <c r="G945" s="8">
        <v>0.29664275499999998</v>
      </c>
    </row>
    <row r="946" spans="1:7" x14ac:dyDescent="0.2">
      <c r="A946" s="4" t="s">
        <v>7</v>
      </c>
      <c r="B946" s="4" t="s">
        <v>8</v>
      </c>
      <c r="C946" s="4" t="s">
        <v>1279</v>
      </c>
      <c r="D946" s="4">
        <v>86443</v>
      </c>
      <c r="E946" s="8">
        <v>187.48330229999999</v>
      </c>
      <c r="F946" s="26">
        <v>33809.35976630287</v>
      </c>
      <c r="G946" s="8">
        <v>0.27632389400000001</v>
      </c>
    </row>
    <row r="947" spans="1:7" x14ac:dyDescent="0.2">
      <c r="A947" s="4" t="s">
        <v>975</v>
      </c>
      <c r="B947" s="4" t="s">
        <v>976</v>
      </c>
      <c r="C947" s="4" t="s">
        <v>1279</v>
      </c>
      <c r="D947" s="4">
        <v>73907</v>
      </c>
      <c r="E947" s="8">
        <v>1905.7936119999999</v>
      </c>
      <c r="F947" s="26">
        <v>4471546.8055547569</v>
      </c>
      <c r="G947" s="8">
        <v>0.27200711799999999</v>
      </c>
    </row>
    <row r="948" spans="1:7" x14ac:dyDescent="0.2">
      <c r="A948" s="4" t="s">
        <v>975</v>
      </c>
      <c r="B948" s="4" t="s">
        <v>104</v>
      </c>
      <c r="C948" s="4" t="s">
        <v>1280</v>
      </c>
      <c r="D948" s="4">
        <v>21991</v>
      </c>
      <c r="E948" s="8">
        <v>1416.936823</v>
      </c>
      <c r="F948" s="26">
        <v>2434150.2673015445</v>
      </c>
      <c r="G948" s="8">
        <v>0.24019030699999999</v>
      </c>
    </row>
    <row r="949" spans="1:7" x14ac:dyDescent="0.2">
      <c r="A949" s="4" t="s">
        <v>975</v>
      </c>
      <c r="B949" s="4" t="s">
        <v>104</v>
      </c>
      <c r="C949" s="4" t="s">
        <v>1279</v>
      </c>
      <c r="D949" s="4">
        <v>57092</v>
      </c>
      <c r="E949" s="8">
        <v>1477.1876870000001</v>
      </c>
      <c r="F949" s="26">
        <v>2808742.0119871497</v>
      </c>
      <c r="G949" s="8">
        <v>0.22968481399999999</v>
      </c>
    </row>
    <row r="950" spans="1:7" x14ac:dyDescent="0.2">
      <c r="A950" s="4" t="s">
        <v>975</v>
      </c>
      <c r="B950" s="4" t="s">
        <v>104</v>
      </c>
      <c r="C950" s="4" t="s">
        <v>1279</v>
      </c>
      <c r="D950" s="4">
        <v>67553</v>
      </c>
      <c r="E950" s="8">
        <v>1539.283437</v>
      </c>
      <c r="F950" s="26">
        <v>3160627.0405594124</v>
      </c>
      <c r="G950" s="8">
        <v>0.23953918799999999</v>
      </c>
    </row>
    <row r="951" spans="1:7" x14ac:dyDescent="0.2">
      <c r="A951" s="4" t="s">
        <v>975</v>
      </c>
      <c r="B951" s="4" t="s">
        <v>104</v>
      </c>
      <c r="C951" s="4" t="s">
        <v>1279</v>
      </c>
      <c r="D951" s="4">
        <v>68948</v>
      </c>
      <c r="E951" s="8">
        <v>1324.151173</v>
      </c>
      <c r="F951" s="26">
        <v>2309015.6426375713</v>
      </c>
      <c r="G951" s="8">
        <v>0.237407907</v>
      </c>
    </row>
    <row r="952" spans="1:7" x14ac:dyDescent="0.2">
      <c r="A952" s="4" t="s">
        <v>975</v>
      </c>
      <c r="B952" s="4" t="s">
        <v>104</v>
      </c>
      <c r="C952" s="4" t="s">
        <v>1279</v>
      </c>
      <c r="D952" s="4" t="s">
        <v>1281</v>
      </c>
      <c r="E952" s="8">
        <v>1185.183135</v>
      </c>
      <c r="F952" s="26">
        <v>1701670.778720197</v>
      </c>
      <c r="G952" s="8">
        <v>0.19929013300000001</v>
      </c>
    </row>
    <row r="953" spans="1:7" x14ac:dyDescent="0.2">
      <c r="A953" s="4" t="s">
        <v>975</v>
      </c>
      <c r="B953" s="4" t="s">
        <v>104</v>
      </c>
      <c r="C953" s="4" t="s">
        <v>1279</v>
      </c>
      <c r="D953" s="4" t="s">
        <v>1282</v>
      </c>
      <c r="E953" s="8">
        <v>1098.1631319999999</v>
      </c>
      <c r="F953" s="26">
        <v>1366120.4173514643</v>
      </c>
      <c r="G953" s="8">
        <v>0.21032179100000001</v>
      </c>
    </row>
    <row r="954" spans="1:7" x14ac:dyDescent="0.2">
      <c r="A954" s="4" t="s">
        <v>9</v>
      </c>
      <c r="B954" s="4" t="s">
        <v>1</v>
      </c>
      <c r="C954" s="4" t="s">
        <v>1279</v>
      </c>
      <c r="D954" s="4">
        <v>59305</v>
      </c>
      <c r="E954" s="8">
        <v>257.28504099999998</v>
      </c>
      <c r="F954" s="26">
        <v>39665.027077383696</v>
      </c>
      <c r="G954" s="8">
        <v>0.237876478</v>
      </c>
    </row>
    <row r="955" spans="1:7" x14ac:dyDescent="0.2">
      <c r="A955" s="4" t="s">
        <v>9</v>
      </c>
      <c r="B955" s="4" t="s">
        <v>1</v>
      </c>
      <c r="C955" s="4" t="s">
        <v>1279</v>
      </c>
      <c r="D955" s="4">
        <v>63673</v>
      </c>
      <c r="E955" s="8">
        <v>249.08316869999999</v>
      </c>
      <c r="F955" s="26">
        <v>42963.893801324979</v>
      </c>
      <c r="G955" s="8">
        <v>0.26369441399999999</v>
      </c>
    </row>
    <row r="956" spans="1:7" x14ac:dyDescent="0.2">
      <c r="A956" s="4" t="s">
        <v>9</v>
      </c>
      <c r="B956" s="4" t="s">
        <v>1</v>
      </c>
      <c r="C956" s="4" t="s">
        <v>1279</v>
      </c>
      <c r="D956" s="4">
        <v>65185</v>
      </c>
      <c r="E956" s="8">
        <v>229.37852989999999</v>
      </c>
      <c r="F956" s="26">
        <v>32450.916987489283</v>
      </c>
      <c r="G956" s="8">
        <v>0.245662556</v>
      </c>
    </row>
    <row r="957" spans="1:7" x14ac:dyDescent="0.2">
      <c r="A957" s="4" t="s">
        <v>9</v>
      </c>
      <c r="B957" s="4" t="s">
        <v>1</v>
      </c>
      <c r="C957" s="4" t="s">
        <v>1279</v>
      </c>
      <c r="D957" s="4">
        <v>79303</v>
      </c>
      <c r="E957" s="8">
        <v>247.49679029999999</v>
      </c>
      <c r="F957" s="26">
        <v>40073.464332847383</v>
      </c>
      <c r="G957" s="8">
        <v>0.26151524799999998</v>
      </c>
    </row>
    <row r="958" spans="1:7" x14ac:dyDescent="0.2">
      <c r="A958" s="4" t="s">
        <v>9</v>
      </c>
      <c r="B958" s="4" t="s">
        <v>1</v>
      </c>
      <c r="C958" s="4" t="s">
        <v>1279</v>
      </c>
      <c r="D958" s="4">
        <v>81633</v>
      </c>
      <c r="E958" s="8">
        <v>226.03151500000001</v>
      </c>
      <c r="F958" s="26">
        <v>35974.596447742209</v>
      </c>
      <c r="G958" s="8">
        <v>0.26106935199999998</v>
      </c>
    </row>
    <row r="959" spans="1:7" x14ac:dyDescent="0.2">
      <c r="A959" s="4" t="s">
        <v>9</v>
      </c>
      <c r="B959" s="4" t="s">
        <v>10</v>
      </c>
      <c r="C959" s="4" t="s">
        <v>1279</v>
      </c>
      <c r="D959" s="4">
        <v>56917</v>
      </c>
      <c r="E959" s="8">
        <v>213.7446965</v>
      </c>
      <c r="F959" s="26">
        <v>34190.144400372053</v>
      </c>
      <c r="G959" s="8">
        <v>0.26364073199999999</v>
      </c>
    </row>
    <row r="960" spans="1:7" x14ac:dyDescent="0.2">
      <c r="A960" s="4" t="s">
        <v>9</v>
      </c>
      <c r="B960" s="4" t="s">
        <v>10</v>
      </c>
      <c r="C960" s="4" t="s">
        <v>1279</v>
      </c>
      <c r="D960" s="4">
        <v>71979</v>
      </c>
      <c r="E960" s="8">
        <v>258.23095069999999</v>
      </c>
      <c r="F960" s="26">
        <v>48649.924917184246</v>
      </c>
      <c r="G960" s="8">
        <v>0.26057959600000002</v>
      </c>
    </row>
    <row r="961" spans="1:7" x14ac:dyDescent="0.2">
      <c r="A961" s="4" t="s">
        <v>277</v>
      </c>
      <c r="B961" s="4" t="s">
        <v>1254</v>
      </c>
      <c r="C961" s="4" t="s">
        <v>1280</v>
      </c>
      <c r="D961" s="4">
        <v>23021</v>
      </c>
      <c r="E961" s="8">
        <v>408.9490922</v>
      </c>
      <c r="F961" s="26">
        <v>201030.552807122</v>
      </c>
      <c r="G961" s="8">
        <v>0.261829066</v>
      </c>
    </row>
    <row r="962" spans="1:7" x14ac:dyDescent="0.2">
      <c r="A962" s="4" t="s">
        <v>277</v>
      </c>
      <c r="B962" s="4" t="s">
        <v>278</v>
      </c>
      <c r="C962" s="4" t="s">
        <v>1279</v>
      </c>
      <c r="D962" s="4">
        <v>38025</v>
      </c>
      <c r="E962" s="8">
        <v>455.51045390000002</v>
      </c>
      <c r="F962" s="26">
        <v>232734.58836191613</v>
      </c>
      <c r="G962" s="8">
        <v>0.24412747600000001</v>
      </c>
    </row>
    <row r="963" spans="1:7" x14ac:dyDescent="0.2">
      <c r="A963" s="4" t="s">
        <v>1205</v>
      </c>
      <c r="B963" s="4" t="s">
        <v>831</v>
      </c>
      <c r="C963" s="4" t="s">
        <v>1279</v>
      </c>
      <c r="D963" s="4">
        <v>54501</v>
      </c>
      <c r="E963" s="8">
        <v>77.979957920000004</v>
      </c>
      <c r="F963" s="26">
        <v>2644.8008737438736</v>
      </c>
      <c r="G963" s="8">
        <v>0.249364318</v>
      </c>
    </row>
    <row r="964" spans="1:7" x14ac:dyDescent="0.2">
      <c r="A964" s="4" t="s">
        <v>279</v>
      </c>
      <c r="B964" s="4" t="s">
        <v>280</v>
      </c>
      <c r="C964" s="4" t="s">
        <v>1279</v>
      </c>
      <c r="D964" s="4">
        <v>64933</v>
      </c>
      <c r="E964" s="8">
        <v>243.8821787</v>
      </c>
      <c r="F964" s="26">
        <v>34465.107767340836</v>
      </c>
      <c r="G964" s="8">
        <v>0.28876274000000002</v>
      </c>
    </row>
    <row r="965" spans="1:7" x14ac:dyDescent="0.2">
      <c r="A965" s="4" t="s">
        <v>279</v>
      </c>
      <c r="B965" s="4" t="s">
        <v>280</v>
      </c>
      <c r="C965" s="4" t="s">
        <v>1279</v>
      </c>
      <c r="D965" s="4">
        <v>83548</v>
      </c>
      <c r="E965" s="8">
        <v>233.72284070000001</v>
      </c>
      <c r="F965" s="26">
        <v>34232.189400962314</v>
      </c>
      <c r="G965" s="8">
        <v>0.269137817</v>
      </c>
    </row>
    <row r="966" spans="1:7" x14ac:dyDescent="0.2">
      <c r="A966" s="4" t="s">
        <v>488</v>
      </c>
      <c r="B966" s="4" t="s">
        <v>489</v>
      </c>
      <c r="C966" s="4" t="s">
        <v>1279</v>
      </c>
      <c r="D966" s="4">
        <v>46452</v>
      </c>
      <c r="E966" s="8">
        <v>106.5056713</v>
      </c>
      <c r="F966" s="26">
        <v>9012.8672966981849</v>
      </c>
      <c r="G966" s="8">
        <v>0.25366008299999998</v>
      </c>
    </row>
    <row r="967" spans="1:7" x14ac:dyDescent="0.2">
      <c r="A967" s="4" t="s">
        <v>488</v>
      </c>
      <c r="B967" s="4" t="s">
        <v>489</v>
      </c>
      <c r="C967" s="4" t="s">
        <v>1279</v>
      </c>
      <c r="D967" s="4">
        <v>49532</v>
      </c>
      <c r="E967" s="8">
        <v>91.872513319999996</v>
      </c>
      <c r="F967" s="26">
        <v>6253.381377073275</v>
      </c>
      <c r="G967" s="8">
        <v>0.267966223</v>
      </c>
    </row>
    <row r="968" spans="1:7" x14ac:dyDescent="0.2">
      <c r="A968" s="4" t="s">
        <v>488</v>
      </c>
      <c r="B968" s="4" t="s">
        <v>489</v>
      </c>
      <c r="C968" s="4" t="s">
        <v>1279</v>
      </c>
      <c r="D968" s="4">
        <v>52619</v>
      </c>
      <c r="E968" s="8">
        <v>96.916574420000003</v>
      </c>
      <c r="F968" s="26">
        <v>6869.3796139646884</v>
      </c>
      <c r="G968" s="8">
        <v>0.239463339</v>
      </c>
    </row>
    <row r="969" spans="1:7" x14ac:dyDescent="0.2">
      <c r="A969" s="4" t="s">
        <v>488</v>
      </c>
      <c r="B969" s="4" t="s">
        <v>492</v>
      </c>
      <c r="C969" s="4" t="s">
        <v>1279</v>
      </c>
      <c r="D969" s="4">
        <v>46942</v>
      </c>
      <c r="E969" s="8">
        <v>133.74746329999999</v>
      </c>
      <c r="F969" s="26">
        <v>13972.690498431239</v>
      </c>
      <c r="G969" s="8">
        <v>0.27676435300000002</v>
      </c>
    </row>
    <row r="970" spans="1:7" x14ac:dyDescent="0.2">
      <c r="A970" s="4" t="s">
        <v>488</v>
      </c>
      <c r="B970" s="4" t="s">
        <v>492</v>
      </c>
      <c r="C970" s="4" t="s">
        <v>1279</v>
      </c>
      <c r="D970" s="4">
        <v>47576</v>
      </c>
      <c r="E970" s="8">
        <v>142.57153270000001</v>
      </c>
      <c r="F970" s="26">
        <v>16091.973933663792</v>
      </c>
      <c r="G970" s="8">
        <v>0.25262594900000002</v>
      </c>
    </row>
    <row r="971" spans="1:7" x14ac:dyDescent="0.2">
      <c r="A971" s="4" t="s">
        <v>488</v>
      </c>
      <c r="B971" s="4" t="s">
        <v>493</v>
      </c>
      <c r="C971" s="4" t="s">
        <v>1279</v>
      </c>
      <c r="D971" s="4">
        <v>56761</v>
      </c>
      <c r="E971" s="8">
        <v>116.009283</v>
      </c>
      <c r="F971" s="26">
        <v>10511.603332988829</v>
      </c>
      <c r="G971" s="8">
        <v>0.25529387199999998</v>
      </c>
    </row>
    <row r="972" spans="1:7" x14ac:dyDescent="0.2">
      <c r="A972" s="4" t="s">
        <v>488</v>
      </c>
      <c r="B972" s="4" t="s">
        <v>493</v>
      </c>
      <c r="C972" s="4" t="s">
        <v>1279</v>
      </c>
      <c r="D972" s="4">
        <v>86304</v>
      </c>
      <c r="E972" s="8">
        <v>146.27408360000001</v>
      </c>
      <c r="F972" s="26">
        <v>15944.633731918071</v>
      </c>
      <c r="G972" s="8">
        <v>0.24262236500000001</v>
      </c>
    </row>
    <row r="973" spans="1:7" x14ac:dyDescent="0.2">
      <c r="A973" s="4" t="s">
        <v>488</v>
      </c>
      <c r="B973" s="4" t="s">
        <v>494</v>
      </c>
      <c r="C973" s="4" t="s">
        <v>1279</v>
      </c>
      <c r="D973" s="4">
        <v>57928</v>
      </c>
      <c r="E973" s="8">
        <v>124.5653975</v>
      </c>
      <c r="F973" s="26">
        <v>10855.257935555597</v>
      </c>
      <c r="G973" s="8">
        <v>0.24136181700000001</v>
      </c>
    </row>
    <row r="974" spans="1:7" x14ac:dyDescent="0.2">
      <c r="A974" s="4" t="s">
        <v>488</v>
      </c>
      <c r="B974" s="4" t="s">
        <v>494</v>
      </c>
      <c r="C974" s="4" t="s">
        <v>1279</v>
      </c>
      <c r="D974" s="4">
        <v>57929</v>
      </c>
      <c r="E974" s="8">
        <v>120.92533330000001</v>
      </c>
      <c r="F974" s="26">
        <v>10156.154492226369</v>
      </c>
      <c r="G974" s="8">
        <v>0.24421132700000001</v>
      </c>
    </row>
    <row r="975" spans="1:7" x14ac:dyDescent="0.2">
      <c r="A975" s="4" t="s">
        <v>488</v>
      </c>
      <c r="B975" s="4" t="s">
        <v>495</v>
      </c>
      <c r="C975" s="4" t="s">
        <v>1279</v>
      </c>
      <c r="D975" s="4">
        <v>52823</v>
      </c>
      <c r="E975" s="8">
        <v>129.03471160000001</v>
      </c>
      <c r="F975" s="26">
        <v>11301.878187377075</v>
      </c>
      <c r="G975" s="8">
        <v>0.25836239300000002</v>
      </c>
    </row>
    <row r="976" spans="1:7" x14ac:dyDescent="0.2">
      <c r="A976" s="4" t="s">
        <v>488</v>
      </c>
      <c r="B976" s="4" t="s">
        <v>496</v>
      </c>
      <c r="C976" s="4" t="s">
        <v>1279</v>
      </c>
      <c r="D976" s="4">
        <v>51675</v>
      </c>
      <c r="E976" s="8">
        <v>106.08084890000001</v>
      </c>
      <c r="F976" s="26">
        <v>8373.7556881477612</v>
      </c>
      <c r="G976" s="8">
        <v>0.246860261</v>
      </c>
    </row>
    <row r="977" spans="1:7" x14ac:dyDescent="0.2">
      <c r="A977" s="4" t="s">
        <v>488</v>
      </c>
      <c r="B977" s="4" t="s">
        <v>496</v>
      </c>
      <c r="C977" s="4" t="s">
        <v>1279</v>
      </c>
      <c r="D977" s="4">
        <v>51859</v>
      </c>
      <c r="E977" s="8">
        <v>117.8741189</v>
      </c>
      <c r="F977" s="26">
        <v>10100.383146549006</v>
      </c>
      <c r="G977" s="8">
        <v>0.26019756700000002</v>
      </c>
    </row>
    <row r="978" spans="1:7" x14ac:dyDescent="0.2">
      <c r="A978" s="4" t="s">
        <v>488</v>
      </c>
      <c r="B978" s="4" t="s">
        <v>496</v>
      </c>
      <c r="C978" s="4" t="s">
        <v>1279</v>
      </c>
      <c r="D978" s="4">
        <v>51869</v>
      </c>
      <c r="E978" s="8">
        <v>114.56861859999999</v>
      </c>
      <c r="F978" s="26">
        <v>10223.044716883591</v>
      </c>
      <c r="G978" s="8">
        <v>0.260699719</v>
      </c>
    </row>
    <row r="979" spans="1:7" x14ac:dyDescent="0.2">
      <c r="A979" s="4" t="s">
        <v>11</v>
      </c>
      <c r="B979" s="4" t="s">
        <v>12</v>
      </c>
      <c r="C979" s="4" t="s">
        <v>1279</v>
      </c>
      <c r="D979" s="4">
        <v>43023</v>
      </c>
      <c r="E979" s="8">
        <v>169.3939762</v>
      </c>
      <c r="F979" s="26">
        <v>17066.457452109113</v>
      </c>
      <c r="G979" s="8">
        <v>0.25524079700000002</v>
      </c>
    </row>
    <row r="980" spans="1:7" x14ac:dyDescent="0.2">
      <c r="A980" s="4" t="s">
        <v>11</v>
      </c>
      <c r="B980" s="4" t="s">
        <v>12</v>
      </c>
      <c r="C980" s="4" t="s">
        <v>1279</v>
      </c>
      <c r="D980" s="4">
        <v>43024</v>
      </c>
      <c r="E980" s="8">
        <v>160.81247809999999</v>
      </c>
      <c r="F980" s="26">
        <v>14579.54029998529</v>
      </c>
      <c r="G980" s="8">
        <v>0.250817662</v>
      </c>
    </row>
    <row r="981" spans="1:7" x14ac:dyDescent="0.2">
      <c r="A981" s="4" t="s">
        <v>11</v>
      </c>
      <c r="B981" s="4" t="s">
        <v>12</v>
      </c>
      <c r="C981" s="4" t="s">
        <v>1279</v>
      </c>
      <c r="D981" s="4">
        <v>43027</v>
      </c>
      <c r="E981" s="8">
        <v>188.32152450000001</v>
      </c>
      <c r="F981" s="26">
        <v>21237.137333664454</v>
      </c>
      <c r="G981" s="8">
        <v>0.247912995</v>
      </c>
    </row>
    <row r="982" spans="1:7" x14ac:dyDescent="0.2">
      <c r="A982" s="4" t="s">
        <v>11</v>
      </c>
      <c r="B982" s="4" t="s">
        <v>12</v>
      </c>
      <c r="C982" s="4" t="s">
        <v>1279</v>
      </c>
      <c r="D982" s="4">
        <v>53742</v>
      </c>
      <c r="E982" s="8">
        <v>180.1997107</v>
      </c>
      <c r="F982" s="26">
        <v>18310.350453387578</v>
      </c>
      <c r="G982" s="8">
        <v>0.25742293599999999</v>
      </c>
    </row>
    <row r="983" spans="1:7" x14ac:dyDescent="0.2">
      <c r="A983" s="4" t="s">
        <v>11</v>
      </c>
      <c r="B983" s="4" t="s">
        <v>12</v>
      </c>
      <c r="C983" s="4" t="s">
        <v>1279</v>
      </c>
      <c r="D983" s="4">
        <v>63754</v>
      </c>
      <c r="E983" s="8">
        <v>197.31310529999999</v>
      </c>
      <c r="F983" s="26">
        <v>24464.74000692847</v>
      </c>
      <c r="G983" s="8">
        <v>0.26090095499999999</v>
      </c>
    </row>
    <row r="984" spans="1:7" x14ac:dyDescent="0.2">
      <c r="A984" s="4" t="s">
        <v>11</v>
      </c>
      <c r="B984" s="4" t="s">
        <v>12</v>
      </c>
      <c r="C984" s="4" t="s">
        <v>1279</v>
      </c>
      <c r="D984" s="4">
        <v>63759</v>
      </c>
      <c r="E984" s="8">
        <v>186.8724205</v>
      </c>
      <c r="F984" s="26">
        <v>20537.564332292412</v>
      </c>
      <c r="G984" s="8">
        <v>0.25446121900000002</v>
      </c>
    </row>
    <row r="985" spans="1:7" x14ac:dyDescent="0.2">
      <c r="A985" s="4" t="s">
        <v>11</v>
      </c>
      <c r="B985" s="4" t="s">
        <v>12</v>
      </c>
      <c r="C985" s="4" t="s">
        <v>1279</v>
      </c>
      <c r="D985" s="4">
        <v>73830</v>
      </c>
      <c r="E985" s="8">
        <v>189.8482941</v>
      </c>
      <c r="F985" s="26">
        <v>22121.548311586452</v>
      </c>
      <c r="G985" s="8">
        <v>0.27171553500000001</v>
      </c>
    </row>
    <row r="986" spans="1:7" x14ac:dyDescent="0.2">
      <c r="A986" s="4" t="s">
        <v>11</v>
      </c>
      <c r="B986" s="4" t="s">
        <v>12</v>
      </c>
      <c r="C986" s="4" t="s">
        <v>1279</v>
      </c>
      <c r="D986" s="4">
        <v>73833</v>
      </c>
      <c r="E986" s="8">
        <v>190.02516270000001</v>
      </c>
      <c r="F986" s="26">
        <v>25019.898003409537</v>
      </c>
      <c r="G986" s="8">
        <v>0.27969772900000001</v>
      </c>
    </row>
    <row r="987" spans="1:7" x14ac:dyDescent="0.2">
      <c r="A987" s="4" t="s">
        <v>11</v>
      </c>
      <c r="B987" s="4" t="s">
        <v>12</v>
      </c>
      <c r="C987" s="4" t="s">
        <v>1279</v>
      </c>
      <c r="D987" s="4">
        <v>73870</v>
      </c>
      <c r="E987" s="8">
        <v>162.39646350000001</v>
      </c>
      <c r="F987" s="26">
        <v>16244.400665423504</v>
      </c>
      <c r="G987" s="8">
        <v>0.26111098500000002</v>
      </c>
    </row>
    <row r="988" spans="1:7" x14ac:dyDescent="0.2">
      <c r="A988" s="4" t="s">
        <v>11</v>
      </c>
      <c r="B988" s="4" t="s">
        <v>12</v>
      </c>
      <c r="C988" s="4" t="s">
        <v>1279</v>
      </c>
      <c r="D988" s="4">
        <v>73906</v>
      </c>
      <c r="E988" s="8">
        <v>147.93892579999999</v>
      </c>
      <c r="F988" s="26">
        <v>13332.178570229355</v>
      </c>
      <c r="G988" s="8">
        <v>0.27071924200000003</v>
      </c>
    </row>
    <row r="989" spans="1:7" x14ac:dyDescent="0.2">
      <c r="A989" s="4" t="s">
        <v>281</v>
      </c>
      <c r="B989" s="4" t="s">
        <v>282</v>
      </c>
      <c r="C989" s="4" t="s">
        <v>1279</v>
      </c>
      <c r="D989" s="4">
        <v>42863</v>
      </c>
      <c r="E989" s="8">
        <v>124.5332276</v>
      </c>
      <c r="F989" s="26">
        <v>8000.0187602370506</v>
      </c>
      <c r="G989" s="8">
        <v>0.25797239100000002</v>
      </c>
    </row>
    <row r="990" spans="1:7" x14ac:dyDescent="0.2">
      <c r="A990" s="4" t="s">
        <v>281</v>
      </c>
      <c r="B990" s="4" t="s">
        <v>282</v>
      </c>
      <c r="C990" s="4" t="s">
        <v>1279</v>
      </c>
      <c r="D990" s="4">
        <v>42864</v>
      </c>
      <c r="E990" s="8">
        <v>128.48437680000001</v>
      </c>
      <c r="F990" s="26">
        <v>9206.3238810774983</v>
      </c>
      <c r="G990" s="8">
        <v>0.25008877299999999</v>
      </c>
    </row>
    <row r="991" spans="1:7" x14ac:dyDescent="0.2">
      <c r="A991" s="4" t="s">
        <v>281</v>
      </c>
      <c r="B991" s="4" t="s">
        <v>282</v>
      </c>
      <c r="C991" s="4" t="s">
        <v>1279</v>
      </c>
      <c r="D991" s="4">
        <v>42865</v>
      </c>
      <c r="E991" s="8">
        <v>136.28029470000001</v>
      </c>
      <c r="F991" s="26">
        <v>10058.488736868132</v>
      </c>
      <c r="G991" s="8">
        <v>0.25007325699999999</v>
      </c>
    </row>
    <row r="992" spans="1:7" x14ac:dyDescent="0.2">
      <c r="A992" s="4" t="s">
        <v>281</v>
      </c>
      <c r="B992" s="4" t="s">
        <v>282</v>
      </c>
      <c r="C992" s="4" t="s">
        <v>1279</v>
      </c>
      <c r="D992" s="4">
        <v>62963</v>
      </c>
      <c r="E992" s="8">
        <v>159.51047209999999</v>
      </c>
      <c r="F992" s="26">
        <v>15747.974517537374</v>
      </c>
      <c r="G992" s="8">
        <v>0.26237706500000002</v>
      </c>
    </row>
    <row r="993" spans="1:7" x14ac:dyDescent="0.2">
      <c r="A993" s="4" t="s">
        <v>281</v>
      </c>
      <c r="B993" s="4" t="s">
        <v>282</v>
      </c>
      <c r="C993" s="4" t="s">
        <v>1279</v>
      </c>
      <c r="D993" s="4">
        <v>62975</v>
      </c>
      <c r="E993" s="8">
        <v>162.1788497</v>
      </c>
      <c r="F993" s="26">
        <v>17721.436166140804</v>
      </c>
      <c r="G993" s="8">
        <v>0.26853772599999998</v>
      </c>
    </row>
    <row r="994" spans="1:7" x14ac:dyDescent="0.2">
      <c r="A994" s="4" t="s">
        <v>283</v>
      </c>
      <c r="B994" s="4" t="s">
        <v>284</v>
      </c>
      <c r="C994" s="4" t="s">
        <v>1279</v>
      </c>
      <c r="D994" s="4">
        <v>66823</v>
      </c>
      <c r="E994" s="8">
        <v>347.58787690000003</v>
      </c>
      <c r="F994" s="26">
        <v>63397.177724388806</v>
      </c>
      <c r="G994" s="8">
        <v>0.28045925500000002</v>
      </c>
    </row>
    <row r="995" spans="1:7" x14ac:dyDescent="0.2">
      <c r="A995" s="4" t="s">
        <v>283</v>
      </c>
      <c r="B995" s="4" t="s">
        <v>285</v>
      </c>
      <c r="C995" s="4" t="s">
        <v>1279</v>
      </c>
      <c r="D995" s="4">
        <v>79256</v>
      </c>
      <c r="E995" s="8">
        <v>343.08354910000003</v>
      </c>
      <c r="F995" s="26">
        <v>59577.596072318265</v>
      </c>
      <c r="G995" s="8">
        <v>0.27860964999999999</v>
      </c>
    </row>
    <row r="996" spans="1:7" x14ac:dyDescent="0.2">
      <c r="A996" s="4" t="s">
        <v>283</v>
      </c>
      <c r="B996" s="4" t="s">
        <v>285</v>
      </c>
      <c r="C996" s="4" t="s">
        <v>1279</v>
      </c>
      <c r="D996" s="4">
        <v>79257</v>
      </c>
      <c r="E996" s="8">
        <v>329.87995569999998</v>
      </c>
      <c r="F996" s="26">
        <v>51737.906355880805</v>
      </c>
      <c r="G996" s="8">
        <v>0.25527227299999999</v>
      </c>
    </row>
    <row r="997" spans="1:7" x14ac:dyDescent="0.2">
      <c r="A997" s="4" t="s">
        <v>283</v>
      </c>
      <c r="B997" s="4" t="s">
        <v>285</v>
      </c>
      <c r="C997" s="4" t="s">
        <v>1279</v>
      </c>
      <c r="D997" s="4">
        <v>79258</v>
      </c>
      <c r="E997" s="8">
        <v>345.2397489</v>
      </c>
      <c r="F997" s="26">
        <v>52269.501533987561</v>
      </c>
      <c r="G997" s="8">
        <v>0.26518972400000002</v>
      </c>
    </row>
    <row r="998" spans="1:7" x14ac:dyDescent="0.2">
      <c r="A998" s="4" t="s">
        <v>52</v>
      </c>
      <c r="B998" s="4" t="s">
        <v>286</v>
      </c>
      <c r="C998" s="4" t="s">
        <v>1280</v>
      </c>
      <c r="D998" s="4">
        <v>24150</v>
      </c>
      <c r="E998" s="8">
        <v>717.80339389999995</v>
      </c>
      <c r="F998" s="26">
        <v>498064.61874545831</v>
      </c>
      <c r="G998" s="8">
        <v>0.240488019</v>
      </c>
    </row>
    <row r="999" spans="1:7" x14ac:dyDescent="0.2">
      <c r="A999" s="4" t="s">
        <v>52</v>
      </c>
      <c r="B999" s="4" t="s">
        <v>286</v>
      </c>
      <c r="C999" s="4" t="s">
        <v>1279</v>
      </c>
      <c r="D999" s="4">
        <v>57001</v>
      </c>
      <c r="E999" s="8">
        <v>718.3766766</v>
      </c>
      <c r="F999" s="26">
        <v>502157.67126416578</v>
      </c>
      <c r="G999" s="8">
        <v>0.23936124</v>
      </c>
    </row>
    <row r="1000" spans="1:7" x14ac:dyDescent="0.2">
      <c r="A1000" s="4" t="s">
        <v>52</v>
      </c>
      <c r="B1000" s="4" t="s">
        <v>286</v>
      </c>
      <c r="C1000" s="4" t="s">
        <v>1279</v>
      </c>
      <c r="D1000" s="4">
        <v>60479</v>
      </c>
      <c r="E1000" s="8">
        <v>759.51313059999995</v>
      </c>
      <c r="F1000" s="26">
        <v>616557.57635614695</v>
      </c>
      <c r="G1000" s="8">
        <v>0.253792605</v>
      </c>
    </row>
    <row r="1001" spans="1:7" x14ac:dyDescent="0.2">
      <c r="A1001" s="4" t="s">
        <v>52</v>
      </c>
      <c r="B1001" s="4" t="s">
        <v>288</v>
      </c>
      <c r="C1001" s="4" t="s">
        <v>1280</v>
      </c>
      <c r="D1001" s="4">
        <v>20917</v>
      </c>
      <c r="E1001" s="8">
        <v>572.16444860000001</v>
      </c>
      <c r="F1001" s="26">
        <v>368114.01281551184</v>
      </c>
      <c r="G1001" s="8">
        <v>0.24823424699999999</v>
      </c>
    </row>
    <row r="1002" spans="1:7" x14ac:dyDescent="0.2">
      <c r="A1002" s="4" t="s">
        <v>52</v>
      </c>
      <c r="B1002" s="4" t="s">
        <v>288</v>
      </c>
      <c r="C1002" s="4" t="s">
        <v>1279</v>
      </c>
      <c r="D1002" s="4">
        <v>50556</v>
      </c>
      <c r="E1002" s="8">
        <v>584.03184220000003</v>
      </c>
      <c r="F1002" s="26">
        <v>288882.82378214243</v>
      </c>
      <c r="G1002" s="8">
        <v>0.24357883599999999</v>
      </c>
    </row>
    <row r="1003" spans="1:7" x14ac:dyDescent="0.2">
      <c r="A1003" s="4" t="s">
        <v>52</v>
      </c>
      <c r="B1003" s="4" t="s">
        <v>288</v>
      </c>
      <c r="C1003" s="4" t="s">
        <v>1279</v>
      </c>
      <c r="D1003" s="4">
        <v>50557</v>
      </c>
      <c r="E1003" s="8">
        <v>682.47813259999998</v>
      </c>
      <c r="F1003" s="26">
        <v>464561.32531849417</v>
      </c>
      <c r="G1003" s="8">
        <v>0.24316365500000001</v>
      </c>
    </row>
    <row r="1004" spans="1:7" x14ac:dyDescent="0.2">
      <c r="A1004" s="4" t="s">
        <v>52</v>
      </c>
      <c r="B1004" s="4" t="s">
        <v>288</v>
      </c>
      <c r="C1004" s="4" t="s">
        <v>1279</v>
      </c>
      <c r="D1004" s="4">
        <v>50558</v>
      </c>
      <c r="E1004" s="8">
        <v>594.25788969999996</v>
      </c>
      <c r="F1004" s="26">
        <v>321740.8568656008</v>
      </c>
      <c r="G1004" s="8">
        <v>0.24051730499999999</v>
      </c>
    </row>
    <row r="1005" spans="1:7" x14ac:dyDescent="0.2">
      <c r="A1005" s="4" t="s">
        <v>52</v>
      </c>
      <c r="B1005" s="4" t="s">
        <v>288</v>
      </c>
      <c r="C1005" s="4" t="s">
        <v>1279</v>
      </c>
      <c r="D1005" s="4">
        <v>50559</v>
      </c>
      <c r="E1005" s="8">
        <v>662.96085630000005</v>
      </c>
      <c r="F1005" s="26">
        <v>379627.99045334966</v>
      </c>
      <c r="G1005" s="8">
        <v>0.25406245999999999</v>
      </c>
    </row>
    <row r="1006" spans="1:7" x14ac:dyDescent="0.2">
      <c r="A1006" s="4" t="s">
        <v>52</v>
      </c>
      <c r="B1006" s="4" t="s">
        <v>53</v>
      </c>
      <c r="C1006" s="4" t="s">
        <v>1280</v>
      </c>
      <c r="D1006" s="4">
        <v>21487</v>
      </c>
      <c r="E1006" s="8">
        <v>376.07717810000003</v>
      </c>
      <c r="F1006" s="26">
        <v>156865.53679033302</v>
      </c>
      <c r="G1006" s="8">
        <v>0.24595217</v>
      </c>
    </row>
    <row r="1007" spans="1:7" x14ac:dyDescent="0.2">
      <c r="A1007" s="4" t="s">
        <v>52</v>
      </c>
      <c r="B1007" s="4" t="s">
        <v>53</v>
      </c>
      <c r="C1007" s="4" t="s">
        <v>1279</v>
      </c>
      <c r="D1007" s="4">
        <v>50631</v>
      </c>
      <c r="E1007" s="8">
        <v>507.99020960000001</v>
      </c>
      <c r="F1007" s="26">
        <v>278764.64205286361</v>
      </c>
      <c r="G1007" s="8">
        <v>0.251539236</v>
      </c>
    </row>
    <row r="1008" spans="1:7" x14ac:dyDescent="0.2">
      <c r="A1008" s="4" t="s">
        <v>52</v>
      </c>
      <c r="B1008" s="4" t="s">
        <v>53</v>
      </c>
      <c r="C1008" s="4" t="s">
        <v>1279</v>
      </c>
      <c r="D1008" s="4">
        <v>50633</v>
      </c>
      <c r="E1008" s="8">
        <v>429.44920339999999</v>
      </c>
      <c r="F1008" s="26">
        <v>187414.66100010555</v>
      </c>
      <c r="G1008" s="8">
        <v>0.25107468100000002</v>
      </c>
    </row>
    <row r="1009" spans="1:7" x14ac:dyDescent="0.2">
      <c r="A1009" s="4" t="s">
        <v>52</v>
      </c>
      <c r="B1009" s="4" t="s">
        <v>53</v>
      </c>
      <c r="C1009" s="4" t="s">
        <v>1279</v>
      </c>
      <c r="D1009" s="4">
        <v>50635</v>
      </c>
      <c r="E1009" s="8">
        <v>362.33798610000002</v>
      </c>
      <c r="F1009" s="26">
        <v>141662.81874146749</v>
      </c>
      <c r="G1009" s="8">
        <v>0.24221970100000001</v>
      </c>
    </row>
    <row r="1010" spans="1:7" x14ac:dyDescent="0.2">
      <c r="A1010" s="4" t="s">
        <v>52</v>
      </c>
      <c r="B1010" s="4" t="s">
        <v>53</v>
      </c>
      <c r="C1010" s="4" t="s">
        <v>1279</v>
      </c>
      <c r="D1010" s="4">
        <v>50636</v>
      </c>
      <c r="E1010" s="8">
        <v>364.23140869999997</v>
      </c>
      <c r="F1010" s="26">
        <v>141996.18191336258</v>
      </c>
      <c r="G1010" s="8">
        <v>0.25382926</v>
      </c>
    </row>
    <row r="1011" spans="1:7" x14ac:dyDescent="0.2">
      <c r="A1011" s="4" t="s">
        <v>52</v>
      </c>
      <c r="B1011" s="4" t="s">
        <v>53</v>
      </c>
      <c r="C1011" s="4" t="s">
        <v>1279</v>
      </c>
      <c r="D1011" s="4">
        <v>50637</v>
      </c>
      <c r="E1011" s="8">
        <v>457.32075689999999</v>
      </c>
      <c r="F1011" s="26">
        <v>213986.42061236975</v>
      </c>
      <c r="G1011" s="8">
        <v>0.23959419700000001</v>
      </c>
    </row>
    <row r="1012" spans="1:7" x14ac:dyDescent="0.2">
      <c r="A1012" s="4" t="s">
        <v>52</v>
      </c>
      <c r="B1012" s="4" t="s">
        <v>53</v>
      </c>
      <c r="C1012" s="4" t="s">
        <v>1279</v>
      </c>
      <c r="D1012" s="4">
        <v>50638</v>
      </c>
      <c r="E1012" s="8">
        <v>467.15274720000002</v>
      </c>
      <c r="F1012" s="26">
        <v>204555.24529702376</v>
      </c>
      <c r="G1012" s="8">
        <v>0.23297123</v>
      </c>
    </row>
    <row r="1013" spans="1:7" x14ac:dyDescent="0.2">
      <c r="A1013" s="4" t="s">
        <v>52</v>
      </c>
      <c r="B1013" s="4" t="s">
        <v>53</v>
      </c>
      <c r="C1013" s="4" t="s">
        <v>1279</v>
      </c>
      <c r="D1013" s="4">
        <v>50658</v>
      </c>
      <c r="E1013" s="8">
        <v>445.08914709999999</v>
      </c>
      <c r="F1013" s="26">
        <v>200178.00272326474</v>
      </c>
      <c r="G1013" s="8">
        <v>0.23323382100000001</v>
      </c>
    </row>
    <row r="1014" spans="1:7" x14ac:dyDescent="0.2">
      <c r="A1014" s="4" t="s">
        <v>52</v>
      </c>
      <c r="B1014" s="4" t="s">
        <v>53</v>
      </c>
      <c r="C1014" s="4" t="s">
        <v>1279</v>
      </c>
      <c r="D1014" s="4">
        <v>50663</v>
      </c>
      <c r="E1014" s="8">
        <v>461.1742582</v>
      </c>
      <c r="F1014" s="26">
        <v>198520.30971656958</v>
      </c>
      <c r="G1014" s="8">
        <v>0.23831734600000001</v>
      </c>
    </row>
    <row r="1015" spans="1:7" x14ac:dyDescent="0.2">
      <c r="A1015" s="4" t="s">
        <v>52</v>
      </c>
      <c r="B1015" s="4" t="s">
        <v>53</v>
      </c>
      <c r="C1015" s="4" t="s">
        <v>1279</v>
      </c>
      <c r="D1015" s="4">
        <v>50665</v>
      </c>
      <c r="E1015" s="8">
        <v>429.9186095</v>
      </c>
      <c r="F1015" s="26">
        <v>179455.57855676211</v>
      </c>
      <c r="G1015" s="8">
        <v>0.23270099499999999</v>
      </c>
    </row>
    <row r="1016" spans="1:7" x14ac:dyDescent="0.2">
      <c r="A1016" s="4" t="s">
        <v>52</v>
      </c>
      <c r="B1016" s="4" t="s">
        <v>53</v>
      </c>
      <c r="C1016" s="4" t="s">
        <v>1279</v>
      </c>
      <c r="D1016" s="4">
        <v>50666</v>
      </c>
      <c r="E1016" s="8">
        <v>391.5558628</v>
      </c>
      <c r="F1016" s="26">
        <v>163243.09722338466</v>
      </c>
      <c r="G1016" s="8">
        <v>0.231451666</v>
      </c>
    </row>
    <row r="1017" spans="1:7" x14ac:dyDescent="0.2">
      <c r="A1017" s="4" t="s">
        <v>52</v>
      </c>
      <c r="B1017" s="4" t="s">
        <v>53</v>
      </c>
      <c r="C1017" s="4" t="s">
        <v>1279</v>
      </c>
      <c r="D1017" s="4">
        <v>52080</v>
      </c>
      <c r="E1017" s="8">
        <v>432.9718049</v>
      </c>
      <c r="F1017" s="26">
        <v>178068.41786258703</v>
      </c>
      <c r="G1017" s="8">
        <v>0.23578020999999999</v>
      </c>
    </row>
    <row r="1018" spans="1:7" x14ac:dyDescent="0.2">
      <c r="A1018" s="4" t="s">
        <v>52</v>
      </c>
      <c r="B1018" s="4" t="s">
        <v>53</v>
      </c>
      <c r="C1018" s="4" t="s">
        <v>1279</v>
      </c>
      <c r="D1018" s="4">
        <v>65176</v>
      </c>
      <c r="E1018" s="8">
        <v>416.6096814</v>
      </c>
      <c r="F1018" s="26">
        <v>173357.75079519767</v>
      </c>
      <c r="G1018" s="8">
        <v>0.23326972200000001</v>
      </c>
    </row>
    <row r="1019" spans="1:7" x14ac:dyDescent="0.2">
      <c r="A1019" s="4" t="s">
        <v>52</v>
      </c>
      <c r="B1019" s="4" t="s">
        <v>55</v>
      </c>
      <c r="C1019" s="4" t="s">
        <v>1280</v>
      </c>
      <c r="D1019" s="4">
        <v>12330</v>
      </c>
      <c r="E1019" s="8">
        <v>352.09419680000002</v>
      </c>
      <c r="F1019" s="26">
        <v>136906.51685741017</v>
      </c>
      <c r="G1019" s="8">
        <v>0.24933601899999999</v>
      </c>
    </row>
    <row r="1020" spans="1:7" x14ac:dyDescent="0.2">
      <c r="A1020" s="4" t="s">
        <v>52</v>
      </c>
      <c r="B1020" s="4" t="s">
        <v>55</v>
      </c>
      <c r="C1020" s="4" t="s">
        <v>1280</v>
      </c>
      <c r="D1020" s="4">
        <v>21481</v>
      </c>
      <c r="E1020" s="8">
        <v>292.73754509999998</v>
      </c>
      <c r="F1020" s="26">
        <v>87947.462084157989</v>
      </c>
      <c r="G1020" s="8">
        <v>0.228910536</v>
      </c>
    </row>
    <row r="1021" spans="1:7" x14ac:dyDescent="0.2">
      <c r="A1021" s="4" t="s">
        <v>52</v>
      </c>
      <c r="B1021" s="4" t="s">
        <v>55</v>
      </c>
      <c r="C1021" s="4" t="s">
        <v>1279</v>
      </c>
      <c r="D1021" s="4">
        <v>43925</v>
      </c>
      <c r="E1021" s="8">
        <v>335.47622919999998</v>
      </c>
      <c r="F1021" s="26">
        <v>104650.64173575713</v>
      </c>
      <c r="G1021" s="8">
        <v>0.233420077</v>
      </c>
    </row>
    <row r="1022" spans="1:7" x14ac:dyDescent="0.2">
      <c r="A1022" s="4" t="s">
        <v>52</v>
      </c>
      <c r="B1022" s="4" t="s">
        <v>55</v>
      </c>
      <c r="C1022" s="4" t="s">
        <v>1279</v>
      </c>
      <c r="D1022" s="4">
        <v>44261</v>
      </c>
      <c r="E1022" s="8">
        <v>368.45844390000002</v>
      </c>
      <c r="F1022" s="26">
        <v>135500.23136207846</v>
      </c>
      <c r="G1022" s="8">
        <v>0.241610239</v>
      </c>
    </row>
    <row r="1023" spans="1:7" x14ac:dyDescent="0.2">
      <c r="A1023" s="4" t="s">
        <v>52</v>
      </c>
      <c r="B1023" s="4" t="s">
        <v>55</v>
      </c>
      <c r="C1023" s="4" t="s">
        <v>1279</v>
      </c>
      <c r="D1023" s="4">
        <v>50642</v>
      </c>
      <c r="E1023" s="8">
        <v>350.7039006</v>
      </c>
      <c r="F1023" s="26">
        <v>127652.12289856726</v>
      </c>
      <c r="G1023" s="8">
        <v>0.24113569000000001</v>
      </c>
    </row>
    <row r="1024" spans="1:7" x14ac:dyDescent="0.2">
      <c r="A1024" s="4" t="s">
        <v>52</v>
      </c>
      <c r="B1024" s="4" t="s">
        <v>55</v>
      </c>
      <c r="C1024" s="4" t="s">
        <v>1279</v>
      </c>
      <c r="D1024" s="4">
        <v>50643</v>
      </c>
      <c r="E1024" s="8">
        <v>359.34365580000002</v>
      </c>
      <c r="F1024" s="26">
        <v>130222.42885023965</v>
      </c>
      <c r="G1024" s="8">
        <v>0.24227326299999999</v>
      </c>
    </row>
    <row r="1025" spans="1:7" x14ac:dyDescent="0.2">
      <c r="A1025" s="4" t="s">
        <v>52</v>
      </c>
      <c r="B1025" s="4" t="s">
        <v>55</v>
      </c>
      <c r="C1025" s="4" t="s">
        <v>1279</v>
      </c>
      <c r="D1025" s="4">
        <v>55352</v>
      </c>
      <c r="E1025" s="8">
        <v>374.19822620000002</v>
      </c>
      <c r="F1025" s="26">
        <v>157729.69850617094</v>
      </c>
      <c r="G1025" s="8">
        <v>0.24949956700000001</v>
      </c>
    </row>
    <row r="1026" spans="1:7" x14ac:dyDescent="0.2">
      <c r="A1026" s="4" t="s">
        <v>52</v>
      </c>
      <c r="B1026" s="4" t="s">
        <v>55</v>
      </c>
      <c r="C1026" s="4" t="s">
        <v>1279</v>
      </c>
      <c r="D1026" s="4">
        <v>66920</v>
      </c>
      <c r="E1026" s="8">
        <v>338.44697009999999</v>
      </c>
      <c r="F1026" s="26">
        <v>110644.4589699083</v>
      </c>
      <c r="G1026" s="8">
        <v>0.22799892799999999</v>
      </c>
    </row>
    <row r="1027" spans="1:7" x14ac:dyDescent="0.2">
      <c r="A1027" s="4" t="s">
        <v>52</v>
      </c>
      <c r="B1027" s="4" t="s">
        <v>55</v>
      </c>
      <c r="C1027" s="4" t="s">
        <v>1279</v>
      </c>
      <c r="D1027" s="4">
        <v>80863</v>
      </c>
      <c r="E1027" s="8">
        <v>340.1707227</v>
      </c>
      <c r="F1027" s="26">
        <v>127584.13587377642</v>
      </c>
      <c r="G1027" s="8">
        <v>0.25617095699999998</v>
      </c>
    </row>
    <row r="1028" spans="1:7" x14ac:dyDescent="0.2">
      <c r="A1028" s="4" t="s">
        <v>52</v>
      </c>
      <c r="B1028" s="4" t="s">
        <v>55</v>
      </c>
      <c r="C1028" s="4" t="s">
        <v>1279</v>
      </c>
      <c r="D1028" s="4">
        <v>87231</v>
      </c>
      <c r="E1028" s="8">
        <v>343.19448549999998</v>
      </c>
      <c r="F1028" s="26">
        <v>113745.3896521186</v>
      </c>
      <c r="G1028" s="8">
        <v>0.2430843</v>
      </c>
    </row>
    <row r="1029" spans="1:7" x14ac:dyDescent="0.2">
      <c r="A1029" s="4" t="s">
        <v>696</v>
      </c>
      <c r="B1029" s="4" t="s">
        <v>697</v>
      </c>
      <c r="C1029" s="4" t="s">
        <v>1280</v>
      </c>
      <c r="D1029" s="4">
        <v>25350</v>
      </c>
      <c r="E1029" s="8">
        <v>290.08182849999997</v>
      </c>
      <c r="F1029" s="26">
        <v>36714.426629648646</v>
      </c>
      <c r="G1029" s="8">
        <v>0.27365641099999999</v>
      </c>
    </row>
    <row r="1030" spans="1:7" x14ac:dyDescent="0.2">
      <c r="A1030" s="4" t="s">
        <v>696</v>
      </c>
      <c r="B1030" s="4" t="s">
        <v>697</v>
      </c>
      <c r="C1030" s="4" t="s">
        <v>1279</v>
      </c>
      <c r="D1030" s="4">
        <v>81360</v>
      </c>
      <c r="E1030" s="8">
        <v>232.29724519999999</v>
      </c>
      <c r="F1030" s="26">
        <v>18899.436652305951</v>
      </c>
      <c r="G1030" s="8">
        <v>0.24341543500000001</v>
      </c>
    </row>
    <row r="1031" spans="1:7" x14ac:dyDescent="0.2">
      <c r="A1031" s="4" t="s">
        <v>696</v>
      </c>
      <c r="B1031" s="4" t="s">
        <v>698</v>
      </c>
      <c r="C1031" s="4" t="s">
        <v>1279</v>
      </c>
      <c r="D1031" s="4">
        <v>68990</v>
      </c>
      <c r="E1031" s="8">
        <v>185.87192680000001</v>
      </c>
      <c r="F1031" s="26">
        <v>13582.702884852244</v>
      </c>
      <c r="G1031" s="8">
        <v>0.257457298</v>
      </c>
    </row>
    <row r="1032" spans="1:7" x14ac:dyDescent="0.2">
      <c r="A1032" s="4" t="s">
        <v>696</v>
      </c>
      <c r="B1032" s="4" t="s">
        <v>698</v>
      </c>
      <c r="C1032" s="4" t="s">
        <v>1279</v>
      </c>
      <c r="D1032" s="4">
        <v>69014</v>
      </c>
      <c r="E1032" s="8">
        <v>205.3850223</v>
      </c>
      <c r="F1032" s="26">
        <v>17598.65004763296</v>
      </c>
      <c r="G1032" s="8">
        <v>0.27333959099999999</v>
      </c>
    </row>
    <row r="1033" spans="1:7" x14ac:dyDescent="0.2">
      <c r="A1033" s="4" t="s">
        <v>922</v>
      </c>
      <c r="B1033" s="4" t="s">
        <v>923</v>
      </c>
      <c r="C1033" s="4" t="s">
        <v>1279</v>
      </c>
      <c r="D1033" s="4">
        <v>60223</v>
      </c>
      <c r="E1033" s="8">
        <v>156.72800100000001</v>
      </c>
      <c r="F1033" s="26">
        <v>15935.385423555024</v>
      </c>
      <c r="G1033" s="8">
        <v>0.24156625700000001</v>
      </c>
    </row>
    <row r="1034" spans="1:7" x14ac:dyDescent="0.2">
      <c r="A1034" s="4" t="s">
        <v>699</v>
      </c>
      <c r="B1034" s="4" t="s">
        <v>700</v>
      </c>
      <c r="C1034" s="4" t="s">
        <v>1279</v>
      </c>
      <c r="D1034" s="4">
        <v>62957</v>
      </c>
      <c r="E1034" s="8">
        <v>143.38541470000001</v>
      </c>
      <c r="F1034" s="26">
        <v>12019.921402850261</v>
      </c>
      <c r="G1034" s="8">
        <v>0.25827497599999999</v>
      </c>
    </row>
    <row r="1035" spans="1:7" x14ac:dyDescent="0.2">
      <c r="A1035" s="4" t="s">
        <v>701</v>
      </c>
      <c r="B1035" s="4" t="s">
        <v>702</v>
      </c>
      <c r="C1035" s="4" t="s">
        <v>1279</v>
      </c>
      <c r="D1035" s="4">
        <v>60819</v>
      </c>
      <c r="E1035" s="8">
        <v>98.793961469999999</v>
      </c>
      <c r="F1035" s="26">
        <v>5676.0047645852637</v>
      </c>
      <c r="G1035" s="8">
        <v>0.26739008399999997</v>
      </c>
    </row>
    <row r="1036" spans="1:7" x14ac:dyDescent="0.2">
      <c r="A1036" s="4" t="s">
        <v>703</v>
      </c>
      <c r="B1036" s="4" t="s">
        <v>704</v>
      </c>
      <c r="C1036" s="4" t="s">
        <v>1279</v>
      </c>
      <c r="D1036" s="4">
        <v>47619</v>
      </c>
      <c r="E1036" s="8">
        <v>163.6135032</v>
      </c>
      <c r="F1036" s="26">
        <v>15359.813179331626</v>
      </c>
      <c r="G1036" s="8">
        <v>0.26353948700000002</v>
      </c>
    </row>
    <row r="1037" spans="1:7" x14ac:dyDescent="0.2">
      <c r="A1037" s="4" t="s">
        <v>703</v>
      </c>
      <c r="B1037" s="4" t="s">
        <v>705</v>
      </c>
      <c r="C1037" s="4" t="s">
        <v>1279</v>
      </c>
      <c r="D1037" s="4">
        <v>76970</v>
      </c>
      <c r="E1037" s="8">
        <v>148.3555787</v>
      </c>
      <c r="F1037" s="26">
        <v>12247.351763560671</v>
      </c>
      <c r="G1037" s="8">
        <v>0.25144695900000003</v>
      </c>
    </row>
    <row r="1038" spans="1:7" x14ac:dyDescent="0.2">
      <c r="A1038" s="4" t="s">
        <v>703</v>
      </c>
      <c r="B1038" s="4" t="s">
        <v>343</v>
      </c>
      <c r="C1038" s="4" t="s">
        <v>1279</v>
      </c>
      <c r="D1038" s="4">
        <v>56135</v>
      </c>
      <c r="E1038" s="8">
        <v>182.98023079999999</v>
      </c>
      <c r="F1038" s="26">
        <v>16081.58367374565</v>
      </c>
      <c r="G1038" s="8">
        <v>0.249056257</v>
      </c>
    </row>
    <row r="1039" spans="1:7" x14ac:dyDescent="0.2">
      <c r="A1039" s="4" t="s">
        <v>1206</v>
      </c>
      <c r="B1039" s="4" t="s">
        <v>1207</v>
      </c>
      <c r="C1039" s="4" t="s">
        <v>1279</v>
      </c>
      <c r="D1039" s="4">
        <v>58737</v>
      </c>
      <c r="E1039" s="8">
        <v>23.749844159999999</v>
      </c>
      <c r="F1039" s="26">
        <v>264.96443501968912</v>
      </c>
      <c r="G1039" s="8">
        <v>0.26482098100000001</v>
      </c>
    </row>
    <row r="1040" spans="1:7" x14ac:dyDescent="0.2">
      <c r="A1040" s="4" t="s">
        <v>1206</v>
      </c>
      <c r="B1040" s="4" t="s">
        <v>1207</v>
      </c>
      <c r="C1040" s="4" t="s">
        <v>1279</v>
      </c>
      <c r="D1040" s="4">
        <v>58738</v>
      </c>
      <c r="E1040" s="8">
        <v>24.19211232</v>
      </c>
      <c r="F1040" s="26">
        <v>273.29796727831172</v>
      </c>
      <c r="G1040" s="8">
        <v>0.26815640899999998</v>
      </c>
    </row>
    <row r="1041" spans="1:7" x14ac:dyDescent="0.2">
      <c r="A1041" s="4" t="s">
        <v>1206</v>
      </c>
      <c r="B1041" s="4" t="s">
        <v>1207</v>
      </c>
      <c r="C1041" s="4" t="s">
        <v>1279</v>
      </c>
      <c r="D1041" s="4">
        <v>58739</v>
      </c>
      <c r="E1041" s="8">
        <v>25.199622900000001</v>
      </c>
      <c r="F1041" s="26">
        <v>301.70805723634965</v>
      </c>
      <c r="G1041" s="8">
        <v>0.27781724800000002</v>
      </c>
    </row>
    <row r="1042" spans="1:7" x14ac:dyDescent="0.2">
      <c r="A1042" s="4" t="s">
        <v>497</v>
      </c>
      <c r="B1042" s="4" t="s">
        <v>498</v>
      </c>
      <c r="C1042" s="4" t="s">
        <v>1279</v>
      </c>
      <c r="D1042" s="4">
        <v>56901</v>
      </c>
      <c r="E1042" s="8">
        <v>153.9545171</v>
      </c>
      <c r="F1042" s="26">
        <v>22545.442604474545</v>
      </c>
      <c r="G1042" s="8">
        <v>0.21938776800000001</v>
      </c>
    </row>
    <row r="1043" spans="1:7" x14ac:dyDescent="0.2">
      <c r="A1043" s="4" t="s">
        <v>497</v>
      </c>
      <c r="B1043" s="4" t="s">
        <v>498</v>
      </c>
      <c r="C1043" s="4" t="s">
        <v>1279</v>
      </c>
      <c r="D1043" s="4">
        <v>56915</v>
      </c>
      <c r="E1043" s="8">
        <v>151.09640379999999</v>
      </c>
      <c r="F1043" s="26">
        <v>22041.719107995112</v>
      </c>
      <c r="G1043" s="8">
        <v>0.218045722</v>
      </c>
    </row>
    <row r="1044" spans="1:7" x14ac:dyDescent="0.2">
      <c r="A1044" s="4" t="s">
        <v>497</v>
      </c>
      <c r="B1044" s="4" t="s">
        <v>499</v>
      </c>
      <c r="C1044" s="4" t="s">
        <v>1279</v>
      </c>
      <c r="D1044" s="4">
        <v>46260</v>
      </c>
      <c r="E1044" s="8">
        <v>139.6060205</v>
      </c>
      <c r="F1044" s="26">
        <v>17581.652422426618</v>
      </c>
      <c r="G1044" s="8">
        <v>0.22844632000000001</v>
      </c>
    </row>
    <row r="1045" spans="1:7" x14ac:dyDescent="0.2">
      <c r="A1045" s="4" t="s">
        <v>706</v>
      </c>
      <c r="B1045" s="4" t="s">
        <v>707</v>
      </c>
      <c r="C1045" s="4" t="s">
        <v>1279</v>
      </c>
      <c r="D1045" s="4">
        <v>85996</v>
      </c>
      <c r="E1045" s="8">
        <v>85.456979050000001</v>
      </c>
      <c r="F1045" s="26">
        <v>4743.87734214384</v>
      </c>
      <c r="G1045" s="8">
        <v>0.26800351500000003</v>
      </c>
    </row>
    <row r="1046" spans="1:7" x14ac:dyDescent="0.2">
      <c r="A1046" s="4" t="s">
        <v>706</v>
      </c>
      <c r="B1046" s="4" t="s">
        <v>707</v>
      </c>
      <c r="C1046" s="4" t="s">
        <v>1279</v>
      </c>
      <c r="D1046" s="4">
        <v>121518</v>
      </c>
      <c r="E1046" s="8">
        <v>79.463552379999996</v>
      </c>
      <c r="F1046" s="26">
        <v>3475.1050183738848</v>
      </c>
      <c r="G1046" s="8">
        <v>0.25929323199999998</v>
      </c>
    </row>
    <row r="1047" spans="1:7" x14ac:dyDescent="0.2">
      <c r="A1047" s="4" t="s">
        <v>998</v>
      </c>
      <c r="B1047" s="4" t="s">
        <v>999</v>
      </c>
      <c r="C1047" s="4" t="s">
        <v>1279</v>
      </c>
      <c r="D1047" s="4">
        <v>76864</v>
      </c>
      <c r="E1047" s="8">
        <v>41.344606740000003</v>
      </c>
      <c r="F1047" s="26">
        <v>934.60027473457887</v>
      </c>
      <c r="G1047" s="8">
        <v>0.26184588199999997</v>
      </c>
    </row>
    <row r="1048" spans="1:7" x14ac:dyDescent="0.2">
      <c r="A1048" s="4" t="s">
        <v>998</v>
      </c>
      <c r="B1048" s="4" t="s">
        <v>999</v>
      </c>
      <c r="C1048" s="4" t="s">
        <v>1279</v>
      </c>
      <c r="D1048" s="4">
        <v>76918</v>
      </c>
      <c r="E1048" s="8">
        <v>34.653269539999997</v>
      </c>
      <c r="F1048" s="26">
        <v>563.78123664364398</v>
      </c>
      <c r="G1048" s="8">
        <v>0.25596208599999998</v>
      </c>
    </row>
    <row r="1049" spans="1:7" x14ac:dyDescent="0.2">
      <c r="A1049" s="4" t="s">
        <v>978</v>
      </c>
      <c r="B1049" s="4" t="s">
        <v>1</v>
      </c>
      <c r="C1049" s="4" t="s">
        <v>1280</v>
      </c>
      <c r="D1049" s="4">
        <v>22693</v>
      </c>
      <c r="E1049" s="8">
        <v>2162.4906740000001</v>
      </c>
      <c r="F1049" s="26">
        <v>3354206.9300594139</v>
      </c>
      <c r="G1049" s="8">
        <v>0.24928148</v>
      </c>
    </row>
    <row r="1050" spans="1:7" x14ac:dyDescent="0.2">
      <c r="A1050" s="4" t="s">
        <v>978</v>
      </c>
      <c r="B1050" s="4" t="s">
        <v>255</v>
      </c>
      <c r="C1050" s="4" t="s">
        <v>1279</v>
      </c>
      <c r="D1050" s="4">
        <v>122409</v>
      </c>
      <c r="E1050" s="8">
        <v>2076.3731560000001</v>
      </c>
      <c r="F1050" s="26">
        <v>3181758.4382825806</v>
      </c>
      <c r="G1050" s="8">
        <v>0.245585427</v>
      </c>
    </row>
    <row r="1051" spans="1:7" x14ac:dyDescent="0.2">
      <c r="A1051" s="4" t="s">
        <v>978</v>
      </c>
      <c r="B1051" s="4" t="s">
        <v>979</v>
      </c>
      <c r="C1051" s="4" t="s">
        <v>1279</v>
      </c>
      <c r="D1051" s="4">
        <v>66956</v>
      </c>
      <c r="E1051" s="8">
        <v>2547.6178020000002</v>
      </c>
      <c r="F1051" s="26">
        <v>5972226.2371344361</v>
      </c>
      <c r="G1051" s="8">
        <v>0.25944263899999997</v>
      </c>
    </row>
    <row r="1052" spans="1:7" x14ac:dyDescent="0.2">
      <c r="A1052" s="4" t="s">
        <v>710</v>
      </c>
      <c r="B1052" s="4" t="s">
        <v>711</v>
      </c>
      <c r="C1052" s="4" t="s">
        <v>1279</v>
      </c>
      <c r="D1052" s="4">
        <v>54454</v>
      </c>
      <c r="E1052" s="8">
        <v>186.46111780000001</v>
      </c>
      <c r="F1052" s="26">
        <v>17591.672532489622</v>
      </c>
      <c r="G1052" s="8">
        <v>0.26278516499999999</v>
      </c>
    </row>
    <row r="1053" spans="1:7" x14ac:dyDescent="0.2">
      <c r="A1053" s="4" t="s">
        <v>500</v>
      </c>
      <c r="B1053" s="4" t="s">
        <v>379</v>
      </c>
      <c r="C1053" s="4" t="s">
        <v>1279</v>
      </c>
      <c r="D1053" s="4">
        <v>42496</v>
      </c>
      <c r="E1053" s="8">
        <v>168.38307470000001</v>
      </c>
      <c r="F1053" s="26">
        <v>33278.341440939817</v>
      </c>
      <c r="G1053" s="8">
        <v>0.233525492</v>
      </c>
    </row>
    <row r="1054" spans="1:7" x14ac:dyDescent="0.2">
      <c r="A1054" s="4" t="s">
        <v>500</v>
      </c>
      <c r="B1054" s="4" t="s">
        <v>379</v>
      </c>
      <c r="C1054" s="4" t="s">
        <v>1279</v>
      </c>
      <c r="D1054" s="4">
        <v>60647</v>
      </c>
      <c r="E1054" s="8">
        <v>156.6655264</v>
      </c>
      <c r="F1054" s="26">
        <v>24664.269042535267</v>
      </c>
      <c r="G1054" s="8">
        <v>0.248727802</v>
      </c>
    </row>
    <row r="1055" spans="1:7" x14ac:dyDescent="0.2">
      <c r="A1055" s="4" t="s">
        <v>500</v>
      </c>
      <c r="B1055" s="4" t="s">
        <v>379</v>
      </c>
      <c r="C1055" s="4" t="s">
        <v>1279</v>
      </c>
      <c r="D1055" s="4">
        <v>60659</v>
      </c>
      <c r="E1055" s="8">
        <v>155.55682229999999</v>
      </c>
      <c r="F1055" s="26">
        <v>23100.334024330354</v>
      </c>
      <c r="G1055" s="8">
        <v>0.26306660500000001</v>
      </c>
    </row>
    <row r="1056" spans="1:7" x14ac:dyDescent="0.2">
      <c r="A1056" s="4" t="s">
        <v>1000</v>
      </c>
      <c r="B1056" s="4" t="s">
        <v>1001</v>
      </c>
      <c r="C1056" s="4" t="s">
        <v>1279</v>
      </c>
      <c r="D1056" s="4">
        <v>76965</v>
      </c>
      <c r="E1056" s="8">
        <v>51.062208849999998</v>
      </c>
      <c r="F1056" s="26">
        <v>1162.6754915336924</v>
      </c>
      <c r="G1056" s="8">
        <v>0.26887443500000002</v>
      </c>
    </row>
    <row r="1057" spans="1:7" x14ac:dyDescent="0.2">
      <c r="A1057" s="4" t="s">
        <v>1000</v>
      </c>
      <c r="B1057" s="4" t="s">
        <v>1001</v>
      </c>
      <c r="C1057" s="4" t="s">
        <v>1279</v>
      </c>
      <c r="D1057" s="4">
        <v>76966</v>
      </c>
      <c r="E1057" s="8">
        <v>51.408293569999998</v>
      </c>
      <c r="F1057" s="26">
        <v>1214.4824837202686</v>
      </c>
      <c r="G1057" s="8">
        <v>0.26679912900000002</v>
      </c>
    </row>
    <row r="1058" spans="1:7" x14ac:dyDescent="0.2">
      <c r="A1058" s="4" t="s">
        <v>289</v>
      </c>
      <c r="B1058" s="4" t="s">
        <v>290</v>
      </c>
      <c r="C1058" s="4" t="s">
        <v>1279</v>
      </c>
      <c r="D1058" s="4">
        <v>36365</v>
      </c>
      <c r="E1058" s="8">
        <v>288.58338689999999</v>
      </c>
      <c r="F1058" s="26">
        <v>56869.011047966917</v>
      </c>
      <c r="G1058" s="8">
        <v>0.230414852</v>
      </c>
    </row>
    <row r="1059" spans="1:7" x14ac:dyDescent="0.2">
      <c r="A1059" s="4" t="s">
        <v>289</v>
      </c>
      <c r="B1059" s="4" t="s">
        <v>290</v>
      </c>
      <c r="C1059" s="4" t="s">
        <v>1279</v>
      </c>
      <c r="D1059" s="4">
        <v>58478</v>
      </c>
      <c r="E1059" s="8">
        <v>413.41081309999998</v>
      </c>
      <c r="F1059" s="26">
        <v>131028.21661695019</v>
      </c>
      <c r="G1059" s="8">
        <v>0.248693159</v>
      </c>
    </row>
    <row r="1060" spans="1:7" x14ac:dyDescent="0.2">
      <c r="A1060" s="4" t="s">
        <v>289</v>
      </c>
      <c r="B1060" s="4" t="s">
        <v>290</v>
      </c>
      <c r="C1060" s="4" t="s">
        <v>1279</v>
      </c>
      <c r="D1060" s="4">
        <v>80907</v>
      </c>
      <c r="E1060" s="8">
        <v>455.00293019999998</v>
      </c>
      <c r="F1060" s="26">
        <v>159876.06154002977</v>
      </c>
      <c r="G1060" s="8">
        <v>0.25715502000000001</v>
      </c>
    </row>
    <row r="1061" spans="1:7" x14ac:dyDescent="0.2">
      <c r="A1061" s="4" t="s">
        <v>289</v>
      </c>
      <c r="B1061" s="4" t="s">
        <v>291</v>
      </c>
      <c r="C1061" s="4" t="s">
        <v>1279</v>
      </c>
      <c r="D1061" s="4">
        <v>49539</v>
      </c>
      <c r="E1061" s="8">
        <v>329.83164119999998</v>
      </c>
      <c r="F1061" s="26">
        <v>95834.366911570745</v>
      </c>
      <c r="G1061" s="8">
        <v>0.22779682400000001</v>
      </c>
    </row>
    <row r="1062" spans="1:7" x14ac:dyDescent="0.2">
      <c r="A1062" s="4" t="s">
        <v>289</v>
      </c>
      <c r="B1062" s="4" t="s">
        <v>292</v>
      </c>
      <c r="C1062" s="4" t="s">
        <v>1279</v>
      </c>
      <c r="D1062" s="4">
        <v>63758</v>
      </c>
      <c r="E1062" s="8">
        <v>407.02886940000002</v>
      </c>
      <c r="F1062" s="26">
        <v>131765.10105454648</v>
      </c>
      <c r="G1062" s="8">
        <v>0.243742666</v>
      </c>
    </row>
    <row r="1063" spans="1:7" x14ac:dyDescent="0.2">
      <c r="A1063" s="4" t="s">
        <v>289</v>
      </c>
      <c r="B1063" s="4" t="s">
        <v>292</v>
      </c>
      <c r="C1063" s="4" t="s">
        <v>1279</v>
      </c>
      <c r="D1063" s="4">
        <v>79882</v>
      </c>
      <c r="E1063" s="8">
        <v>432.59875299999999</v>
      </c>
      <c r="F1063" s="26">
        <v>155262.00507134097</v>
      </c>
      <c r="G1063" s="8">
        <v>0.250812857</v>
      </c>
    </row>
    <row r="1064" spans="1:7" x14ac:dyDescent="0.2">
      <c r="A1064" s="4" t="s">
        <v>107</v>
      </c>
      <c r="B1064" s="4" t="s">
        <v>712</v>
      </c>
      <c r="C1064" s="4" t="s">
        <v>1279</v>
      </c>
      <c r="D1064" s="4">
        <v>76223</v>
      </c>
      <c r="E1064" s="8">
        <v>114.48945809999999</v>
      </c>
      <c r="F1064" s="26">
        <v>7955.1962896408368</v>
      </c>
      <c r="G1064" s="8">
        <v>0.26151853000000003</v>
      </c>
    </row>
    <row r="1065" spans="1:7" x14ac:dyDescent="0.2">
      <c r="A1065" s="4" t="s">
        <v>107</v>
      </c>
      <c r="B1065" s="4" t="s">
        <v>712</v>
      </c>
      <c r="C1065" s="4" t="s">
        <v>1279</v>
      </c>
      <c r="D1065" s="4">
        <v>83630</v>
      </c>
      <c r="E1065" s="8">
        <v>116.16710999999999</v>
      </c>
      <c r="F1065" s="26">
        <v>8445.8976925059615</v>
      </c>
      <c r="G1065" s="8">
        <v>0.26538887500000002</v>
      </c>
    </row>
    <row r="1066" spans="1:7" x14ac:dyDescent="0.2">
      <c r="A1066" s="4" t="s">
        <v>107</v>
      </c>
      <c r="B1066" s="4" t="s">
        <v>713</v>
      </c>
      <c r="C1066" s="4" t="s">
        <v>1279</v>
      </c>
      <c r="D1066" s="4">
        <v>64915</v>
      </c>
      <c r="E1066" s="8">
        <v>127.091538</v>
      </c>
      <c r="F1066" s="26">
        <v>9339.829424733296</v>
      </c>
      <c r="G1066" s="8">
        <v>0.274098919</v>
      </c>
    </row>
    <row r="1067" spans="1:7" x14ac:dyDescent="0.2">
      <c r="A1067" s="4" t="s">
        <v>107</v>
      </c>
      <c r="B1067" s="4" t="s">
        <v>713</v>
      </c>
      <c r="C1067" s="4" t="s">
        <v>1279</v>
      </c>
      <c r="D1067" s="4">
        <v>76200</v>
      </c>
      <c r="E1067" s="8">
        <v>136.63323779999999</v>
      </c>
      <c r="F1067" s="26">
        <v>11659.907109433234</v>
      </c>
      <c r="G1067" s="8">
        <v>0.26817875499999999</v>
      </c>
    </row>
    <row r="1068" spans="1:7" x14ac:dyDescent="0.2">
      <c r="A1068" s="4" t="s">
        <v>980</v>
      </c>
      <c r="B1068" s="4" t="s">
        <v>981</v>
      </c>
      <c r="C1068" s="4" t="s">
        <v>1279</v>
      </c>
      <c r="D1068" s="4">
        <v>63861</v>
      </c>
      <c r="E1068" s="8">
        <v>3118.0246000000002</v>
      </c>
      <c r="F1068" s="26">
        <v>5996698.5839057909</v>
      </c>
      <c r="G1068" s="8">
        <v>0.24387131400000001</v>
      </c>
    </row>
    <row r="1069" spans="1:7" x14ac:dyDescent="0.2">
      <c r="A1069" s="4" t="s">
        <v>293</v>
      </c>
      <c r="B1069" s="4" t="s">
        <v>294</v>
      </c>
      <c r="C1069" s="4" t="s">
        <v>1279</v>
      </c>
      <c r="D1069" s="4">
        <v>73850</v>
      </c>
      <c r="E1069" s="8">
        <v>1097.5455999999999</v>
      </c>
      <c r="F1069" s="26">
        <v>947840.67546539486</v>
      </c>
      <c r="G1069" s="8">
        <v>0.25857164900000001</v>
      </c>
    </row>
    <row r="1070" spans="1:7" x14ac:dyDescent="0.2">
      <c r="A1070" s="4" t="s">
        <v>293</v>
      </c>
      <c r="B1070" s="4" t="s">
        <v>294</v>
      </c>
      <c r="C1070" s="4" t="s">
        <v>1279</v>
      </c>
      <c r="D1070" s="4">
        <v>117116</v>
      </c>
      <c r="E1070" s="8">
        <v>1089.9628869999999</v>
      </c>
      <c r="F1070" s="26">
        <v>850577.12673438387</v>
      </c>
      <c r="G1070" s="8">
        <v>0.25200119100000001</v>
      </c>
    </row>
    <row r="1071" spans="1:7" x14ac:dyDescent="0.2">
      <c r="A1071" s="4" t="s">
        <v>293</v>
      </c>
      <c r="B1071" s="4" t="s">
        <v>294</v>
      </c>
      <c r="C1071" s="4" t="s">
        <v>1279</v>
      </c>
      <c r="D1071" s="4">
        <v>117120</v>
      </c>
      <c r="E1071" s="8">
        <v>1111.0572540000001</v>
      </c>
      <c r="F1071" s="26">
        <v>926544.31427331408</v>
      </c>
      <c r="G1071" s="8">
        <v>0.24574758499999999</v>
      </c>
    </row>
    <row r="1072" spans="1:7" x14ac:dyDescent="0.2">
      <c r="A1072" s="4" t="s">
        <v>295</v>
      </c>
      <c r="B1072" s="4" t="s">
        <v>257</v>
      </c>
      <c r="C1072" s="4" t="s">
        <v>1279</v>
      </c>
      <c r="D1072" s="4">
        <v>61675</v>
      </c>
      <c r="E1072" s="8">
        <v>229.87186650000001</v>
      </c>
      <c r="F1072" s="26">
        <v>57124.170132398933</v>
      </c>
      <c r="G1072" s="8">
        <v>0.26168123999999998</v>
      </c>
    </row>
    <row r="1073" spans="1:7" x14ac:dyDescent="0.2">
      <c r="A1073" s="4" t="s">
        <v>714</v>
      </c>
      <c r="B1073" s="4" t="s">
        <v>715</v>
      </c>
      <c r="C1073" s="4" t="s">
        <v>1279</v>
      </c>
      <c r="D1073" s="4">
        <v>67501</v>
      </c>
      <c r="E1073" s="8">
        <v>76.352413900000002</v>
      </c>
      <c r="F1073" s="26">
        <v>3234.236294856717</v>
      </c>
      <c r="G1073" s="8">
        <v>0.25875992399999997</v>
      </c>
    </row>
    <row r="1074" spans="1:7" x14ac:dyDescent="0.2">
      <c r="A1074" s="4" t="s">
        <v>716</v>
      </c>
      <c r="B1074" s="4" t="s">
        <v>717</v>
      </c>
      <c r="C1074" s="4" t="s">
        <v>1279</v>
      </c>
      <c r="D1074" s="4">
        <v>76935</v>
      </c>
      <c r="E1074" s="8">
        <v>12.75698045</v>
      </c>
      <c r="F1074" s="26">
        <v>160.994936154968</v>
      </c>
      <c r="G1074" s="8">
        <v>0.25565680800000001</v>
      </c>
    </row>
    <row r="1075" spans="1:7" x14ac:dyDescent="0.2">
      <c r="A1075" s="4" t="s">
        <v>718</v>
      </c>
      <c r="B1075" s="4" t="s">
        <v>71</v>
      </c>
      <c r="C1075" s="4" t="s">
        <v>1279</v>
      </c>
      <c r="D1075" s="4">
        <v>80402</v>
      </c>
      <c r="E1075" s="8">
        <v>471.13313210000001</v>
      </c>
      <c r="F1075" s="26">
        <v>130584.19978427241</v>
      </c>
      <c r="G1075" s="8">
        <v>0.25452362499999998</v>
      </c>
    </row>
    <row r="1076" spans="1:7" x14ac:dyDescent="0.2">
      <c r="A1076" s="4" t="s">
        <v>719</v>
      </c>
      <c r="B1076" s="4" t="s">
        <v>720</v>
      </c>
      <c r="C1076" s="4" t="s">
        <v>1279</v>
      </c>
      <c r="D1076" s="4">
        <v>68085</v>
      </c>
      <c r="E1076" s="8">
        <v>105.26762359999999</v>
      </c>
      <c r="F1076" s="26">
        <v>12351.395750557476</v>
      </c>
      <c r="G1076" s="8">
        <v>0.24987696600000001</v>
      </c>
    </row>
    <row r="1077" spans="1:7" x14ac:dyDescent="0.2">
      <c r="A1077" s="4" t="s">
        <v>719</v>
      </c>
      <c r="B1077" s="4" t="s">
        <v>720</v>
      </c>
      <c r="C1077" s="4" t="s">
        <v>1279</v>
      </c>
      <c r="D1077" s="4">
        <v>68086</v>
      </c>
      <c r="E1077" s="8">
        <v>94.41276963</v>
      </c>
      <c r="F1077" s="26">
        <v>9446.5582886728644</v>
      </c>
      <c r="G1077" s="8">
        <v>0.22873062</v>
      </c>
    </row>
    <row r="1078" spans="1:7" x14ac:dyDescent="0.2">
      <c r="A1078" s="4" t="s">
        <v>719</v>
      </c>
      <c r="B1078" s="4" t="s">
        <v>720</v>
      </c>
      <c r="C1078" s="4" t="s">
        <v>1279</v>
      </c>
      <c r="D1078" s="4">
        <v>68088</v>
      </c>
      <c r="E1078" s="8">
        <v>110.1959995</v>
      </c>
      <c r="F1078" s="26">
        <v>12373.101507052867</v>
      </c>
      <c r="G1078" s="8">
        <v>0.22125505200000001</v>
      </c>
    </row>
    <row r="1079" spans="1:7" x14ac:dyDescent="0.2">
      <c r="A1079" s="4" t="s">
        <v>501</v>
      </c>
      <c r="B1079" s="4" t="s">
        <v>502</v>
      </c>
      <c r="C1079" s="4" t="s">
        <v>1279</v>
      </c>
      <c r="D1079" s="4">
        <v>60132</v>
      </c>
      <c r="E1079" s="8">
        <v>129.64699400000001</v>
      </c>
      <c r="F1079" s="26">
        <v>14036.138275640005</v>
      </c>
      <c r="G1079" s="8">
        <v>0.22966534999999999</v>
      </c>
    </row>
    <row r="1080" spans="1:7" x14ac:dyDescent="0.2">
      <c r="A1080" s="4" t="s">
        <v>501</v>
      </c>
      <c r="B1080" s="4" t="s">
        <v>503</v>
      </c>
      <c r="C1080" s="4" t="s">
        <v>1280</v>
      </c>
      <c r="D1080" s="4">
        <v>20800</v>
      </c>
      <c r="E1080" s="8">
        <v>134.9970811</v>
      </c>
      <c r="F1080" s="26">
        <v>17380.696089059024</v>
      </c>
      <c r="G1080" s="8">
        <v>0.24554603699999999</v>
      </c>
    </row>
    <row r="1081" spans="1:7" x14ac:dyDescent="0.2">
      <c r="A1081" s="4" t="s">
        <v>501</v>
      </c>
      <c r="B1081" s="4" t="s">
        <v>503</v>
      </c>
      <c r="C1081" s="4" t="s">
        <v>1279</v>
      </c>
      <c r="D1081" s="4">
        <v>42564</v>
      </c>
      <c r="E1081" s="8">
        <v>124.3911726</v>
      </c>
      <c r="F1081" s="26">
        <v>13685.168550183218</v>
      </c>
      <c r="G1081" s="8">
        <v>0.22476360100000001</v>
      </c>
    </row>
    <row r="1082" spans="1:7" x14ac:dyDescent="0.2">
      <c r="A1082" s="4" t="s">
        <v>501</v>
      </c>
      <c r="B1082" s="4" t="s">
        <v>503</v>
      </c>
      <c r="C1082" s="4" t="s">
        <v>1279</v>
      </c>
      <c r="D1082" s="4">
        <v>47748</v>
      </c>
      <c r="E1082" s="8">
        <v>129.23388779999999</v>
      </c>
      <c r="F1082" s="26">
        <v>13924.626490176788</v>
      </c>
      <c r="G1082" s="8">
        <v>0.22795004799999999</v>
      </c>
    </row>
    <row r="1083" spans="1:7" x14ac:dyDescent="0.2">
      <c r="A1083" s="4" t="s">
        <v>501</v>
      </c>
      <c r="B1083" s="4" t="s">
        <v>503</v>
      </c>
      <c r="C1083" s="4" t="s">
        <v>1279</v>
      </c>
      <c r="D1083" s="4">
        <v>63775</v>
      </c>
      <c r="E1083" s="8">
        <v>135.1514602</v>
      </c>
      <c r="F1083" s="26">
        <v>16360.404068963391</v>
      </c>
      <c r="G1083" s="8">
        <v>0.23648092200000001</v>
      </c>
    </row>
    <row r="1084" spans="1:7" x14ac:dyDescent="0.2">
      <c r="A1084" s="4" t="s">
        <v>296</v>
      </c>
      <c r="B1084" s="4" t="s">
        <v>297</v>
      </c>
      <c r="C1084" s="4" t="s">
        <v>1279</v>
      </c>
      <c r="D1084" s="4">
        <v>56863</v>
      </c>
      <c r="E1084" s="8">
        <v>252.56415749999999</v>
      </c>
      <c r="F1084" s="26">
        <v>54911.310787992283</v>
      </c>
      <c r="G1084" s="8">
        <v>0.21765532800000001</v>
      </c>
    </row>
    <row r="1085" spans="1:7" x14ac:dyDescent="0.2">
      <c r="A1085" s="4" t="s">
        <v>296</v>
      </c>
      <c r="B1085" s="4" t="s">
        <v>297</v>
      </c>
      <c r="C1085" s="4" t="s">
        <v>1279</v>
      </c>
      <c r="D1085" s="4">
        <v>59944</v>
      </c>
      <c r="E1085" s="8">
        <v>215.3817339</v>
      </c>
      <c r="F1085" s="26">
        <v>39705.842754687059</v>
      </c>
      <c r="G1085" s="8">
        <v>0.23066134399999999</v>
      </c>
    </row>
    <row r="1086" spans="1:7" x14ac:dyDescent="0.2">
      <c r="A1086" s="4" t="s">
        <v>296</v>
      </c>
      <c r="B1086" s="4" t="s">
        <v>297</v>
      </c>
      <c r="C1086" s="4" t="s">
        <v>1279</v>
      </c>
      <c r="D1086" s="4">
        <v>59945</v>
      </c>
      <c r="E1086" s="8">
        <v>212.4505078</v>
      </c>
      <c r="F1086" s="26">
        <v>40141.084939107393</v>
      </c>
      <c r="G1086" s="8">
        <v>0.23054301199999999</v>
      </c>
    </row>
    <row r="1087" spans="1:7" x14ac:dyDescent="0.2">
      <c r="A1087" s="4" t="s">
        <v>296</v>
      </c>
      <c r="B1087" s="4" t="s">
        <v>4</v>
      </c>
      <c r="C1087" s="4" t="s">
        <v>1279</v>
      </c>
      <c r="D1087" s="4">
        <v>51196</v>
      </c>
      <c r="E1087" s="8">
        <v>223.20424679999999</v>
      </c>
      <c r="F1087" s="26">
        <v>44448.992776280968</v>
      </c>
      <c r="G1087" s="8">
        <v>0.22042763000000001</v>
      </c>
    </row>
    <row r="1088" spans="1:7" x14ac:dyDescent="0.2">
      <c r="A1088" s="4" t="s">
        <v>721</v>
      </c>
      <c r="B1088" s="4" t="s">
        <v>722</v>
      </c>
      <c r="C1088" s="4" t="s">
        <v>1279</v>
      </c>
      <c r="D1088" s="4">
        <v>47128</v>
      </c>
      <c r="E1088" s="8">
        <v>107.6860853</v>
      </c>
      <c r="F1088" s="26">
        <v>12974.089786949471</v>
      </c>
      <c r="G1088" s="8">
        <v>0.236476777</v>
      </c>
    </row>
    <row r="1089" spans="1:7" x14ac:dyDescent="0.2">
      <c r="A1089" s="4" t="s">
        <v>721</v>
      </c>
      <c r="B1089" s="4" t="s">
        <v>722</v>
      </c>
      <c r="C1089" s="4" t="s">
        <v>1279</v>
      </c>
      <c r="D1089" s="4">
        <v>47231</v>
      </c>
      <c r="E1089" s="8">
        <v>107.85520699999999</v>
      </c>
      <c r="F1089" s="26">
        <v>13385.831673809438</v>
      </c>
      <c r="G1089" s="8">
        <v>0.26394689500000001</v>
      </c>
    </row>
    <row r="1090" spans="1:7" x14ac:dyDescent="0.2">
      <c r="A1090" s="4" t="s">
        <v>721</v>
      </c>
      <c r="B1090" s="4" t="s">
        <v>722</v>
      </c>
      <c r="C1090" s="4" t="s">
        <v>1279</v>
      </c>
      <c r="D1090" s="4">
        <v>47345</v>
      </c>
      <c r="E1090" s="8">
        <v>104.9234731</v>
      </c>
      <c r="F1090" s="26">
        <v>11648.104041510996</v>
      </c>
      <c r="G1090" s="8">
        <v>0.24301167800000001</v>
      </c>
    </row>
    <row r="1091" spans="1:7" x14ac:dyDescent="0.2">
      <c r="A1091" s="4" t="s">
        <v>721</v>
      </c>
      <c r="B1091" s="4" t="s">
        <v>722</v>
      </c>
      <c r="C1091" s="4" t="s">
        <v>1279</v>
      </c>
      <c r="D1091" s="4">
        <v>47444</v>
      </c>
      <c r="E1091" s="8">
        <v>124.8787353</v>
      </c>
      <c r="F1091" s="26">
        <v>17241.77877881964</v>
      </c>
      <c r="G1091" s="8">
        <v>0.26852796600000001</v>
      </c>
    </row>
    <row r="1092" spans="1:7" x14ac:dyDescent="0.2">
      <c r="A1092" s="4" t="s">
        <v>1002</v>
      </c>
      <c r="B1092" s="4" t="s">
        <v>1003</v>
      </c>
      <c r="C1092" s="4" t="s">
        <v>1279</v>
      </c>
      <c r="D1092" s="4">
        <v>52754</v>
      </c>
      <c r="E1092" s="8">
        <v>66.781613899999996</v>
      </c>
      <c r="F1092" s="26">
        <v>3593.0102999615387</v>
      </c>
      <c r="G1092" s="8">
        <v>0.234570585</v>
      </c>
    </row>
    <row r="1093" spans="1:7" x14ac:dyDescent="0.2">
      <c r="A1093" s="4" t="s">
        <v>1002</v>
      </c>
      <c r="B1093" s="4" t="s">
        <v>1003</v>
      </c>
      <c r="C1093" s="4" t="s">
        <v>1279</v>
      </c>
      <c r="D1093" s="4">
        <v>53092</v>
      </c>
      <c r="E1093" s="8">
        <v>63.754470599999998</v>
      </c>
      <c r="F1093" s="26">
        <v>3246.9726007015001</v>
      </c>
      <c r="G1093" s="8">
        <v>0.226454391</v>
      </c>
    </row>
    <row r="1094" spans="1:7" x14ac:dyDescent="0.2">
      <c r="A1094" s="4" t="s">
        <v>1002</v>
      </c>
      <c r="B1094" s="4" t="s">
        <v>617</v>
      </c>
      <c r="C1094" s="4" t="s">
        <v>1279</v>
      </c>
      <c r="D1094" s="4">
        <v>66323</v>
      </c>
      <c r="E1094" s="8">
        <v>59.509662480000003</v>
      </c>
      <c r="F1094" s="26">
        <v>2791.6478381818556</v>
      </c>
      <c r="G1094" s="8">
        <v>0.22017828</v>
      </c>
    </row>
    <row r="1095" spans="1:7" x14ac:dyDescent="0.2">
      <c r="A1095" s="4" t="s">
        <v>1002</v>
      </c>
      <c r="B1095" s="4" t="s">
        <v>617</v>
      </c>
      <c r="C1095" s="4" t="s">
        <v>1279</v>
      </c>
      <c r="D1095" s="4">
        <v>66658</v>
      </c>
      <c r="E1095" s="8">
        <v>58.105340290000001</v>
      </c>
      <c r="F1095" s="26">
        <v>2746.8834516197799</v>
      </c>
      <c r="G1095" s="8">
        <v>0.233590679</v>
      </c>
    </row>
    <row r="1096" spans="1:7" x14ac:dyDescent="0.2">
      <c r="A1096" s="4" t="s">
        <v>1002</v>
      </c>
      <c r="B1096" s="4" t="s">
        <v>1004</v>
      </c>
      <c r="C1096" s="4" t="s">
        <v>1279</v>
      </c>
      <c r="D1096" s="4">
        <v>117311</v>
      </c>
      <c r="E1096" s="8">
        <v>47.462576429999999</v>
      </c>
      <c r="F1096" s="26">
        <v>1709.0922703501517</v>
      </c>
      <c r="G1096" s="8">
        <v>0.218147277</v>
      </c>
    </row>
    <row r="1097" spans="1:7" x14ac:dyDescent="0.2">
      <c r="A1097" s="4" t="s">
        <v>1002</v>
      </c>
      <c r="B1097" s="4" t="s">
        <v>1004</v>
      </c>
      <c r="C1097" s="4" t="s">
        <v>1279</v>
      </c>
      <c r="D1097" s="4">
        <v>117324</v>
      </c>
      <c r="E1097" s="8">
        <v>47.738609740000001</v>
      </c>
      <c r="F1097" s="26">
        <v>1693.7280383317841</v>
      </c>
      <c r="G1097" s="8">
        <v>0.22734873999999999</v>
      </c>
    </row>
    <row r="1098" spans="1:7" x14ac:dyDescent="0.2">
      <c r="A1098" s="4" t="s">
        <v>1002</v>
      </c>
      <c r="B1098" s="4" t="s">
        <v>1004</v>
      </c>
      <c r="C1098" s="4" t="s">
        <v>1279</v>
      </c>
      <c r="D1098" s="4">
        <v>117333</v>
      </c>
      <c r="E1098" s="8">
        <v>46.918634910000002</v>
      </c>
      <c r="F1098" s="26">
        <v>1626.0213316635125</v>
      </c>
      <c r="G1098" s="8">
        <v>0.224197487</v>
      </c>
    </row>
    <row r="1099" spans="1:7" x14ac:dyDescent="0.2">
      <c r="A1099" s="4" t="s">
        <v>1002</v>
      </c>
      <c r="B1099" s="4" t="s">
        <v>1007</v>
      </c>
      <c r="C1099" s="4" t="s">
        <v>1279</v>
      </c>
      <c r="D1099" s="4">
        <v>67977</v>
      </c>
      <c r="E1099" s="8">
        <v>52.930319699999998</v>
      </c>
      <c r="F1099" s="26">
        <v>2308.7640835435705</v>
      </c>
      <c r="G1099" s="8">
        <v>0.244680438</v>
      </c>
    </row>
    <row r="1100" spans="1:7" x14ac:dyDescent="0.2">
      <c r="A1100" s="4" t="s">
        <v>298</v>
      </c>
      <c r="B1100" s="4" t="s">
        <v>299</v>
      </c>
      <c r="C1100" s="4" t="s">
        <v>1279</v>
      </c>
      <c r="D1100" s="4">
        <v>48591</v>
      </c>
      <c r="E1100" s="8">
        <v>219.3355426</v>
      </c>
      <c r="F1100" s="26">
        <v>37215.557265055635</v>
      </c>
      <c r="G1100" s="8">
        <v>0.24354389100000001</v>
      </c>
    </row>
    <row r="1101" spans="1:7" x14ac:dyDescent="0.2">
      <c r="A1101" s="4" t="s">
        <v>298</v>
      </c>
      <c r="B1101" s="4" t="s">
        <v>299</v>
      </c>
      <c r="C1101" s="4" t="s">
        <v>1279</v>
      </c>
      <c r="D1101" s="4">
        <v>48593</v>
      </c>
      <c r="E1101" s="8">
        <v>226.7671072</v>
      </c>
      <c r="F1101" s="26">
        <v>38669.4901151796</v>
      </c>
      <c r="G1101" s="8">
        <v>0.24726942700000001</v>
      </c>
    </row>
    <row r="1102" spans="1:7" x14ac:dyDescent="0.2">
      <c r="A1102" s="4" t="s">
        <v>298</v>
      </c>
      <c r="B1102" s="4" t="s">
        <v>299</v>
      </c>
      <c r="C1102" s="4" t="s">
        <v>1279</v>
      </c>
      <c r="D1102" s="4">
        <v>48594</v>
      </c>
      <c r="E1102" s="8">
        <v>218.29279199999999</v>
      </c>
      <c r="F1102" s="26">
        <v>37919.676370369954</v>
      </c>
      <c r="G1102" s="8">
        <v>0.249056106</v>
      </c>
    </row>
    <row r="1103" spans="1:7" x14ac:dyDescent="0.2">
      <c r="A1103" s="4" t="s">
        <v>298</v>
      </c>
      <c r="B1103" s="4" t="s">
        <v>299</v>
      </c>
      <c r="C1103" s="4" t="s">
        <v>1279</v>
      </c>
      <c r="D1103" s="4">
        <v>51871</v>
      </c>
      <c r="E1103" s="8">
        <v>220.84104830000001</v>
      </c>
      <c r="F1103" s="26">
        <v>37821.451595164035</v>
      </c>
      <c r="G1103" s="8">
        <v>0.25203757900000001</v>
      </c>
    </row>
    <row r="1104" spans="1:7" x14ac:dyDescent="0.2">
      <c r="A1104" s="4" t="s">
        <v>298</v>
      </c>
      <c r="B1104" s="4" t="s">
        <v>299</v>
      </c>
      <c r="C1104" s="4" t="s">
        <v>1279</v>
      </c>
      <c r="D1104" s="4">
        <v>52049</v>
      </c>
      <c r="E1104" s="8">
        <v>192.231785</v>
      </c>
      <c r="F1104" s="26">
        <v>31042.258288658653</v>
      </c>
      <c r="G1104" s="8">
        <v>0.242331082</v>
      </c>
    </row>
    <row r="1105" spans="1:7" x14ac:dyDescent="0.2">
      <c r="A1105" s="4" t="s">
        <v>298</v>
      </c>
      <c r="B1105" s="4" t="s">
        <v>299</v>
      </c>
      <c r="C1105" s="4" t="s">
        <v>1279</v>
      </c>
      <c r="D1105" s="4">
        <v>52052</v>
      </c>
      <c r="E1105" s="8">
        <v>215.5980409</v>
      </c>
      <c r="F1105" s="26">
        <v>33779.553705648323</v>
      </c>
      <c r="G1105" s="8">
        <v>0.23896340699999999</v>
      </c>
    </row>
    <row r="1106" spans="1:7" x14ac:dyDescent="0.2">
      <c r="A1106" s="4" t="s">
        <v>298</v>
      </c>
      <c r="B1106" s="4" t="s">
        <v>299</v>
      </c>
      <c r="C1106" s="4" t="s">
        <v>1279</v>
      </c>
      <c r="D1106" s="4">
        <v>52065</v>
      </c>
      <c r="E1106" s="8">
        <v>227.38145460000001</v>
      </c>
      <c r="F1106" s="26">
        <v>37774.673010367274</v>
      </c>
      <c r="G1106" s="8">
        <v>0.235788264</v>
      </c>
    </row>
    <row r="1107" spans="1:7" x14ac:dyDescent="0.2">
      <c r="A1107" s="4" t="s">
        <v>298</v>
      </c>
      <c r="B1107" s="4" t="s">
        <v>299</v>
      </c>
      <c r="C1107" s="4" t="s">
        <v>1279</v>
      </c>
      <c r="D1107" s="4">
        <v>52067</v>
      </c>
      <c r="E1107" s="8">
        <v>213.0956612</v>
      </c>
      <c r="F1107" s="26">
        <v>33876.604831899553</v>
      </c>
      <c r="G1107" s="8">
        <v>0.24444983200000001</v>
      </c>
    </row>
    <row r="1108" spans="1:7" x14ac:dyDescent="0.2">
      <c r="A1108" s="4" t="s">
        <v>298</v>
      </c>
      <c r="B1108" s="4" t="s">
        <v>299</v>
      </c>
      <c r="C1108" s="4" t="s">
        <v>1279</v>
      </c>
      <c r="D1108" s="4">
        <v>52068</v>
      </c>
      <c r="E1108" s="8">
        <v>210.0695791</v>
      </c>
      <c r="F1108" s="26">
        <v>32293.275252147971</v>
      </c>
      <c r="G1108" s="8">
        <v>0.232564516</v>
      </c>
    </row>
    <row r="1109" spans="1:7" x14ac:dyDescent="0.2">
      <c r="A1109" s="4" t="s">
        <v>298</v>
      </c>
      <c r="B1109" s="4" t="s">
        <v>299</v>
      </c>
      <c r="C1109" s="4" t="s">
        <v>1279</v>
      </c>
      <c r="D1109" s="4">
        <v>64028</v>
      </c>
      <c r="E1109" s="8">
        <v>201.4642829</v>
      </c>
      <c r="F1109" s="26">
        <v>31220.098828667149</v>
      </c>
      <c r="G1109" s="8">
        <v>0.244527774</v>
      </c>
    </row>
    <row r="1110" spans="1:7" x14ac:dyDescent="0.2">
      <c r="A1110" s="4" t="s">
        <v>298</v>
      </c>
      <c r="B1110" s="4" t="s">
        <v>299</v>
      </c>
      <c r="C1110" s="4" t="s">
        <v>1279</v>
      </c>
      <c r="D1110" s="4">
        <v>121399</v>
      </c>
      <c r="E1110" s="8">
        <v>171.86102690000001</v>
      </c>
      <c r="F1110" s="26">
        <v>22507.13028047419</v>
      </c>
      <c r="G1110" s="8">
        <v>0.237305565</v>
      </c>
    </row>
    <row r="1111" spans="1:7" x14ac:dyDescent="0.2">
      <c r="A1111" s="4" t="s">
        <v>723</v>
      </c>
      <c r="B1111" s="4" t="s">
        <v>724</v>
      </c>
      <c r="C1111" s="4" t="s">
        <v>1279</v>
      </c>
      <c r="D1111" s="4">
        <v>69119</v>
      </c>
      <c r="E1111" s="8">
        <v>8.0261684100000004</v>
      </c>
      <c r="F1111" s="26">
        <v>62.902796944940164</v>
      </c>
      <c r="G1111" s="8">
        <v>0.26166069800000002</v>
      </c>
    </row>
    <row r="1112" spans="1:7" x14ac:dyDescent="0.2">
      <c r="A1112" s="4" t="s">
        <v>108</v>
      </c>
      <c r="B1112" s="4" t="s">
        <v>109</v>
      </c>
      <c r="C1112" s="4" t="s">
        <v>1279</v>
      </c>
      <c r="D1112" s="4">
        <v>55991</v>
      </c>
      <c r="E1112" s="8">
        <v>75.291408390000001</v>
      </c>
      <c r="F1112" s="26">
        <v>2991.3869509903534</v>
      </c>
      <c r="G1112" s="8">
        <v>0.248404178</v>
      </c>
    </row>
    <row r="1113" spans="1:7" x14ac:dyDescent="0.2">
      <c r="A1113" s="4" t="s">
        <v>108</v>
      </c>
      <c r="B1113" s="4" t="s">
        <v>109</v>
      </c>
      <c r="C1113" s="4" t="s">
        <v>1279</v>
      </c>
      <c r="D1113" s="4">
        <v>56111</v>
      </c>
      <c r="E1113" s="8">
        <v>75.461451170000004</v>
      </c>
      <c r="F1113" s="26">
        <v>3258.2203180629267</v>
      </c>
      <c r="G1113" s="8">
        <v>0.25835593400000001</v>
      </c>
    </row>
    <row r="1114" spans="1:7" x14ac:dyDescent="0.2">
      <c r="A1114" s="4" t="s">
        <v>108</v>
      </c>
      <c r="B1114" s="4" t="s">
        <v>109</v>
      </c>
      <c r="C1114" s="4" t="s">
        <v>1279</v>
      </c>
      <c r="D1114" s="4">
        <v>56205</v>
      </c>
      <c r="E1114" s="8">
        <v>78.331223280000003</v>
      </c>
      <c r="F1114" s="26">
        <v>3479.3066526672064</v>
      </c>
      <c r="G1114" s="8">
        <v>0.26217135200000002</v>
      </c>
    </row>
    <row r="1115" spans="1:7" x14ac:dyDescent="0.2">
      <c r="A1115" s="4" t="s">
        <v>1257</v>
      </c>
      <c r="B1115" s="4" t="s">
        <v>324</v>
      </c>
      <c r="C1115" s="4" t="s">
        <v>1279</v>
      </c>
      <c r="D1115" s="4">
        <v>77629</v>
      </c>
      <c r="E1115" s="8">
        <v>59.83673873</v>
      </c>
      <c r="F1115" s="26">
        <v>1732.414555148679</v>
      </c>
      <c r="G1115" s="8">
        <v>0.25749587699999998</v>
      </c>
    </row>
    <row r="1116" spans="1:7" x14ac:dyDescent="0.2">
      <c r="A1116" s="4" t="s">
        <v>1257</v>
      </c>
      <c r="B1116" s="4" t="s">
        <v>1258</v>
      </c>
      <c r="C1116" s="4" t="s">
        <v>1280</v>
      </c>
      <c r="D1116" s="4">
        <v>12283</v>
      </c>
      <c r="E1116" s="8">
        <v>320.42744770000002</v>
      </c>
      <c r="F1116" s="26">
        <v>55497.322168650775</v>
      </c>
      <c r="G1116" s="8">
        <v>0.24154218299999999</v>
      </c>
    </row>
    <row r="1117" spans="1:7" x14ac:dyDescent="0.2">
      <c r="A1117" s="4" t="s">
        <v>300</v>
      </c>
      <c r="B1117" s="4" t="s">
        <v>301</v>
      </c>
      <c r="C1117" s="4" t="s">
        <v>1279</v>
      </c>
      <c r="D1117" s="4">
        <v>45879</v>
      </c>
      <c r="E1117" s="8">
        <v>372.3993562</v>
      </c>
      <c r="F1117" s="26">
        <v>111953.81407128349</v>
      </c>
      <c r="G1117" s="8">
        <v>0.22934117300000001</v>
      </c>
    </row>
    <row r="1118" spans="1:7" x14ac:dyDescent="0.2">
      <c r="A1118" s="4" t="s">
        <v>300</v>
      </c>
      <c r="B1118" s="4" t="s">
        <v>301</v>
      </c>
      <c r="C1118" s="4" t="s">
        <v>1279</v>
      </c>
      <c r="D1118" s="4">
        <v>80048</v>
      </c>
      <c r="E1118" s="8">
        <v>383.80511910000001</v>
      </c>
      <c r="F1118" s="26">
        <v>121920.29824790663</v>
      </c>
      <c r="G1118" s="8">
        <v>0.26744991299999998</v>
      </c>
    </row>
    <row r="1119" spans="1:7" x14ac:dyDescent="0.2">
      <c r="A1119" s="4" t="s">
        <v>725</v>
      </c>
      <c r="B1119" s="4" t="s">
        <v>104</v>
      </c>
      <c r="C1119" s="4" t="s">
        <v>1279</v>
      </c>
      <c r="D1119" s="4">
        <v>52761</v>
      </c>
      <c r="E1119" s="8">
        <v>56.299135509999999</v>
      </c>
      <c r="F1119" s="26">
        <v>1557.9632642205911</v>
      </c>
      <c r="G1119" s="8">
        <v>0.24880361300000001</v>
      </c>
    </row>
    <row r="1120" spans="1:7" x14ac:dyDescent="0.2">
      <c r="A1120" s="4" t="s">
        <v>1008</v>
      </c>
      <c r="B1120" s="4" t="s">
        <v>1009</v>
      </c>
      <c r="C1120" s="4" t="s">
        <v>1279</v>
      </c>
      <c r="D1120" s="4">
        <v>79016</v>
      </c>
      <c r="E1120" s="8">
        <v>107.6121443</v>
      </c>
      <c r="F1120" s="26">
        <v>5834.1740044138351</v>
      </c>
      <c r="G1120" s="8">
        <v>0.25088144299999998</v>
      </c>
    </row>
    <row r="1121" spans="1:7" x14ac:dyDescent="0.2">
      <c r="A1121" s="4" t="s">
        <v>302</v>
      </c>
      <c r="B1121" s="4" t="s">
        <v>303</v>
      </c>
      <c r="C1121" s="4" t="s">
        <v>1279</v>
      </c>
      <c r="D1121" s="4">
        <v>64905</v>
      </c>
      <c r="E1121" s="8">
        <v>211.3095769</v>
      </c>
      <c r="F1121" s="26">
        <v>30438.9553298664</v>
      </c>
      <c r="G1121" s="8">
        <v>0.28695695900000001</v>
      </c>
    </row>
    <row r="1122" spans="1:7" x14ac:dyDescent="0.2">
      <c r="A1122" s="4" t="s">
        <v>302</v>
      </c>
      <c r="B1122" s="4" t="s">
        <v>303</v>
      </c>
      <c r="C1122" s="4" t="s">
        <v>1279</v>
      </c>
      <c r="D1122" s="4">
        <v>64935</v>
      </c>
      <c r="E1122" s="8">
        <v>207.67047719999999</v>
      </c>
      <c r="F1122" s="26">
        <v>32010.471587542455</v>
      </c>
      <c r="G1122" s="8">
        <v>0.29326151099999997</v>
      </c>
    </row>
    <row r="1123" spans="1:7" x14ac:dyDescent="0.2">
      <c r="A1123" s="4" t="s">
        <v>302</v>
      </c>
      <c r="B1123" s="4" t="s">
        <v>303</v>
      </c>
      <c r="C1123" s="4" t="s">
        <v>1279</v>
      </c>
      <c r="D1123" s="4">
        <v>76206</v>
      </c>
      <c r="E1123" s="8">
        <v>200.97759210000001</v>
      </c>
      <c r="F1123" s="26">
        <v>28489.307457834107</v>
      </c>
      <c r="G1123" s="8">
        <v>0.28965153399999999</v>
      </c>
    </row>
    <row r="1124" spans="1:7" x14ac:dyDescent="0.2">
      <c r="A1124" s="4" t="s">
        <v>302</v>
      </c>
      <c r="B1124" s="4" t="s">
        <v>304</v>
      </c>
      <c r="C1124" s="4" t="s">
        <v>1279</v>
      </c>
      <c r="D1124" s="4">
        <v>47044</v>
      </c>
      <c r="E1124" s="8">
        <v>172.17196820000001</v>
      </c>
      <c r="F1124" s="26">
        <v>20432.304013306941</v>
      </c>
      <c r="G1124" s="8">
        <v>0.25931077299999999</v>
      </c>
    </row>
    <row r="1125" spans="1:7" x14ac:dyDescent="0.2">
      <c r="A1125" s="4" t="s">
        <v>302</v>
      </c>
      <c r="B1125" s="4" t="s">
        <v>304</v>
      </c>
      <c r="C1125" s="4" t="s">
        <v>1279</v>
      </c>
      <c r="D1125" s="4">
        <v>47047</v>
      </c>
      <c r="E1125" s="8">
        <v>171.35106529999999</v>
      </c>
      <c r="F1125" s="26">
        <v>19174.113210025895</v>
      </c>
      <c r="G1125" s="8">
        <v>0.26589443099999999</v>
      </c>
    </row>
    <row r="1126" spans="1:7" x14ac:dyDescent="0.2">
      <c r="A1126" s="4" t="s">
        <v>302</v>
      </c>
      <c r="B1126" s="4" t="s">
        <v>304</v>
      </c>
      <c r="C1126" s="4" t="s">
        <v>1279</v>
      </c>
      <c r="D1126" s="4">
        <v>47059</v>
      </c>
      <c r="E1126" s="8">
        <v>166.95245320000001</v>
      </c>
      <c r="F1126" s="26">
        <v>19368.017990973865</v>
      </c>
      <c r="G1126" s="8">
        <v>0.26478960499999998</v>
      </c>
    </row>
    <row r="1127" spans="1:7" x14ac:dyDescent="0.2">
      <c r="A1127" s="4" t="s">
        <v>302</v>
      </c>
      <c r="B1127" s="4" t="s">
        <v>304</v>
      </c>
      <c r="C1127" s="4" t="s">
        <v>1279</v>
      </c>
      <c r="D1127" s="4">
        <v>71976</v>
      </c>
      <c r="E1127" s="8">
        <v>167.93913230000001</v>
      </c>
      <c r="F1127" s="26">
        <v>19304.894076666857</v>
      </c>
      <c r="G1127" s="8">
        <v>0.25831820599999999</v>
      </c>
    </row>
    <row r="1128" spans="1:7" x14ac:dyDescent="0.2">
      <c r="A1128" s="4" t="s">
        <v>302</v>
      </c>
      <c r="B1128" s="4" t="s">
        <v>304</v>
      </c>
      <c r="C1128" s="4" t="s">
        <v>1279</v>
      </c>
      <c r="D1128" s="4">
        <v>71990</v>
      </c>
      <c r="E1128" s="8">
        <v>171.309178</v>
      </c>
      <c r="F1128" s="26">
        <v>21675.761699173112</v>
      </c>
      <c r="G1128" s="8">
        <v>0.29506566400000001</v>
      </c>
    </row>
    <row r="1129" spans="1:7" x14ac:dyDescent="0.2">
      <c r="A1129" s="4" t="s">
        <v>302</v>
      </c>
      <c r="B1129" s="4" t="s">
        <v>306</v>
      </c>
      <c r="C1129" s="4" t="s">
        <v>1279</v>
      </c>
      <c r="D1129" s="4">
        <v>55889</v>
      </c>
      <c r="E1129" s="8">
        <v>93.361302379999998</v>
      </c>
      <c r="F1129" s="26">
        <v>5250.1602763154488</v>
      </c>
      <c r="G1129" s="8">
        <v>0.253737618</v>
      </c>
    </row>
    <row r="1130" spans="1:7" x14ac:dyDescent="0.2">
      <c r="A1130" s="4" t="s">
        <v>302</v>
      </c>
      <c r="B1130" s="4" t="s">
        <v>306</v>
      </c>
      <c r="C1130" s="4" t="s">
        <v>1279</v>
      </c>
      <c r="D1130" s="4">
        <v>76094</v>
      </c>
      <c r="E1130" s="8">
        <v>117.38844709999999</v>
      </c>
      <c r="F1130" s="26">
        <v>9307.1249640081951</v>
      </c>
      <c r="G1130" s="8">
        <v>0.26677938499999998</v>
      </c>
    </row>
    <row r="1131" spans="1:7" x14ac:dyDescent="0.2">
      <c r="A1131" s="4" t="s">
        <v>302</v>
      </c>
      <c r="B1131" s="4" t="s">
        <v>307</v>
      </c>
      <c r="C1131" s="4" t="s">
        <v>1279</v>
      </c>
      <c r="D1131" s="4">
        <v>73876</v>
      </c>
      <c r="E1131" s="8">
        <v>397.3828173</v>
      </c>
      <c r="F1131" s="26">
        <v>107294.25895364399</v>
      </c>
      <c r="G1131" s="8">
        <v>0.27004589099999998</v>
      </c>
    </row>
    <row r="1132" spans="1:7" x14ac:dyDescent="0.2">
      <c r="A1132" s="4" t="s">
        <v>302</v>
      </c>
      <c r="B1132" s="4" t="s">
        <v>307</v>
      </c>
      <c r="C1132" s="4" t="s">
        <v>1279</v>
      </c>
      <c r="D1132" s="4">
        <v>80079</v>
      </c>
      <c r="E1132" s="8">
        <v>370.22431820000003</v>
      </c>
      <c r="F1132" s="26">
        <v>105158.7223053294</v>
      </c>
      <c r="G1132" s="8">
        <v>0.28064060800000001</v>
      </c>
    </row>
    <row r="1133" spans="1:7" x14ac:dyDescent="0.2">
      <c r="A1133" s="4" t="s">
        <v>302</v>
      </c>
      <c r="B1133" s="4" t="s">
        <v>307</v>
      </c>
      <c r="C1133" s="4" t="s">
        <v>1279</v>
      </c>
      <c r="D1133" s="4">
        <v>117161</v>
      </c>
      <c r="E1133" s="8">
        <v>361.86635660000002</v>
      </c>
      <c r="F1133" s="26">
        <v>85154.647897151444</v>
      </c>
      <c r="G1133" s="8">
        <v>0.26651292399999998</v>
      </c>
    </row>
    <row r="1134" spans="1:7" x14ac:dyDescent="0.2">
      <c r="A1134" s="4" t="s">
        <v>302</v>
      </c>
      <c r="B1134" s="4" t="s">
        <v>307</v>
      </c>
      <c r="C1134" s="4" t="s">
        <v>1279</v>
      </c>
      <c r="D1134" s="4">
        <v>117243</v>
      </c>
      <c r="E1134" s="8">
        <v>357.61401769999998</v>
      </c>
      <c r="F1134" s="26">
        <v>84508.90506815871</v>
      </c>
      <c r="G1134" s="8">
        <v>0.26287434700000001</v>
      </c>
    </row>
    <row r="1135" spans="1:7" x14ac:dyDescent="0.2">
      <c r="A1135" s="4" t="s">
        <v>302</v>
      </c>
      <c r="B1135" s="4" t="s">
        <v>308</v>
      </c>
      <c r="C1135" s="4" t="s">
        <v>1279</v>
      </c>
      <c r="D1135" s="4">
        <v>56481</v>
      </c>
      <c r="E1135" s="8">
        <v>164.86916830000001</v>
      </c>
      <c r="F1135" s="26">
        <v>20630.656859323837</v>
      </c>
      <c r="G1135" s="8">
        <v>0.280802096</v>
      </c>
    </row>
    <row r="1136" spans="1:7" x14ac:dyDescent="0.2">
      <c r="A1136" s="4" t="s">
        <v>302</v>
      </c>
      <c r="B1136" s="4" t="s">
        <v>309</v>
      </c>
      <c r="C1136" s="4" t="s">
        <v>1279</v>
      </c>
      <c r="D1136" s="4">
        <v>64901</v>
      </c>
      <c r="E1136" s="8">
        <v>148.49432780000001</v>
      </c>
      <c r="F1136" s="26">
        <v>18937.429531818176</v>
      </c>
      <c r="G1136" s="8">
        <v>0.28943572699999998</v>
      </c>
    </row>
    <row r="1137" spans="1:7" x14ac:dyDescent="0.2">
      <c r="A1137" s="4" t="s">
        <v>302</v>
      </c>
      <c r="B1137" s="4" t="s">
        <v>309</v>
      </c>
      <c r="C1137" s="4" t="s">
        <v>1279</v>
      </c>
      <c r="D1137" s="4">
        <v>67519</v>
      </c>
      <c r="E1137" s="8">
        <v>150.53904969999999</v>
      </c>
      <c r="F1137" s="26">
        <v>16269.167030054401</v>
      </c>
      <c r="G1137" s="8">
        <v>0.26875722899999999</v>
      </c>
    </row>
    <row r="1138" spans="1:7" x14ac:dyDescent="0.2">
      <c r="A1138" s="4" t="s">
        <v>302</v>
      </c>
      <c r="B1138" s="4" t="s">
        <v>309</v>
      </c>
      <c r="C1138" s="4" t="s">
        <v>1279</v>
      </c>
      <c r="D1138" s="4">
        <v>73885</v>
      </c>
      <c r="E1138" s="8">
        <v>156.74812499999999</v>
      </c>
      <c r="F1138" s="26">
        <v>18299.274058685442</v>
      </c>
      <c r="G1138" s="8">
        <v>0.27700153300000002</v>
      </c>
    </row>
    <row r="1139" spans="1:7" x14ac:dyDescent="0.2">
      <c r="A1139" s="4" t="s">
        <v>302</v>
      </c>
      <c r="B1139" s="4" t="s">
        <v>309</v>
      </c>
      <c r="C1139" s="4" t="s">
        <v>1279</v>
      </c>
      <c r="D1139" s="4">
        <v>80389</v>
      </c>
      <c r="E1139" s="8">
        <v>136.94384299999999</v>
      </c>
      <c r="F1139" s="26">
        <v>14134.59742480392</v>
      </c>
      <c r="G1139" s="8">
        <v>0.27899415399999999</v>
      </c>
    </row>
    <row r="1140" spans="1:7" x14ac:dyDescent="0.2">
      <c r="A1140" s="4" t="s">
        <v>302</v>
      </c>
      <c r="B1140" s="4" t="s">
        <v>309</v>
      </c>
      <c r="C1140" s="4" t="s">
        <v>1279</v>
      </c>
      <c r="D1140" s="4">
        <v>91604</v>
      </c>
      <c r="E1140" s="8">
        <v>158.11267659999999</v>
      </c>
      <c r="F1140" s="26">
        <v>18117.872675462429</v>
      </c>
      <c r="G1140" s="8">
        <v>0.27749451800000002</v>
      </c>
    </row>
    <row r="1141" spans="1:7" x14ac:dyDescent="0.2">
      <c r="A1141" s="4" t="s">
        <v>310</v>
      </c>
      <c r="B1141" s="4" t="s">
        <v>311</v>
      </c>
      <c r="C1141" s="4" t="s">
        <v>1279</v>
      </c>
      <c r="D1141" s="4">
        <v>77234</v>
      </c>
      <c r="E1141" s="8">
        <v>165.33591279999999</v>
      </c>
      <c r="F1141" s="26">
        <v>15779.984407027841</v>
      </c>
      <c r="G1141" s="8">
        <v>0.259992893</v>
      </c>
    </row>
    <row r="1142" spans="1:7" x14ac:dyDescent="0.2">
      <c r="A1142" s="4" t="s">
        <v>310</v>
      </c>
      <c r="B1142" s="4" t="s">
        <v>312</v>
      </c>
      <c r="C1142" s="4" t="s">
        <v>1279</v>
      </c>
      <c r="D1142" s="4">
        <v>81311</v>
      </c>
      <c r="E1142" s="8">
        <v>168.0962652</v>
      </c>
      <c r="F1142" s="26">
        <v>18223.76927070061</v>
      </c>
      <c r="G1142" s="8">
        <v>0.27612341200000001</v>
      </c>
    </row>
    <row r="1143" spans="1:7" x14ac:dyDescent="0.2">
      <c r="A1143" s="4" t="s">
        <v>726</v>
      </c>
      <c r="B1143" s="4" t="s">
        <v>727</v>
      </c>
      <c r="C1143" s="4" t="s">
        <v>1279</v>
      </c>
      <c r="D1143" s="4">
        <v>74889</v>
      </c>
      <c r="E1143" s="8">
        <v>56.155393029999999</v>
      </c>
      <c r="F1143" s="26">
        <v>1650.9011947379934</v>
      </c>
      <c r="G1143" s="8">
        <v>0.25284525600000002</v>
      </c>
    </row>
    <row r="1144" spans="1:7" x14ac:dyDescent="0.2">
      <c r="A1144" s="4" t="s">
        <v>726</v>
      </c>
      <c r="B1144" s="4" t="s">
        <v>727</v>
      </c>
      <c r="C1144" s="4" t="s">
        <v>1279</v>
      </c>
      <c r="D1144" s="4">
        <v>75576</v>
      </c>
      <c r="E1144" s="8">
        <v>58.542130700000001</v>
      </c>
      <c r="F1144" s="26">
        <v>1876.2190222017907</v>
      </c>
      <c r="G1144" s="8">
        <v>0.271156854</v>
      </c>
    </row>
    <row r="1145" spans="1:7" x14ac:dyDescent="0.2">
      <c r="A1145" s="4" t="s">
        <v>728</v>
      </c>
      <c r="B1145" s="4" t="s">
        <v>729</v>
      </c>
      <c r="C1145" s="4" t="s">
        <v>1279</v>
      </c>
      <c r="D1145" s="4">
        <v>117151</v>
      </c>
      <c r="E1145" s="8">
        <v>995.56671719999997</v>
      </c>
      <c r="F1145" s="26">
        <v>549255.63393427734</v>
      </c>
      <c r="G1145" s="8">
        <v>0.27703445500000001</v>
      </c>
    </row>
    <row r="1146" spans="1:7" x14ac:dyDescent="0.2">
      <c r="A1146" s="4" t="s">
        <v>313</v>
      </c>
      <c r="B1146" s="4" t="s">
        <v>314</v>
      </c>
      <c r="C1146" s="4" t="s">
        <v>1279</v>
      </c>
      <c r="D1146" s="4">
        <v>58896</v>
      </c>
      <c r="E1146" s="8">
        <v>228.73492490000001</v>
      </c>
      <c r="F1146" s="26">
        <v>32751.471451664918</v>
      </c>
      <c r="G1146" s="8">
        <v>0.24109054299999999</v>
      </c>
    </row>
    <row r="1147" spans="1:7" x14ac:dyDescent="0.2">
      <c r="A1147" s="4" t="s">
        <v>313</v>
      </c>
      <c r="B1147" s="4" t="s">
        <v>314</v>
      </c>
      <c r="C1147" s="4" t="s">
        <v>1279</v>
      </c>
      <c r="D1147" s="4">
        <v>58897</v>
      </c>
      <c r="E1147" s="8">
        <v>228.01995919999999</v>
      </c>
      <c r="F1147" s="26">
        <v>32860.49962717454</v>
      </c>
      <c r="G1147" s="8">
        <v>0.24655195299999999</v>
      </c>
    </row>
    <row r="1148" spans="1:7" x14ac:dyDescent="0.2">
      <c r="A1148" s="4" t="s">
        <v>313</v>
      </c>
      <c r="B1148" s="4" t="s">
        <v>314</v>
      </c>
      <c r="C1148" s="4" t="s">
        <v>1279</v>
      </c>
      <c r="D1148" s="4">
        <v>58898</v>
      </c>
      <c r="E1148" s="8">
        <v>226.10067770000001</v>
      </c>
      <c r="F1148" s="26">
        <v>33507.969374422551</v>
      </c>
      <c r="G1148" s="8">
        <v>0.242666188</v>
      </c>
    </row>
    <row r="1149" spans="1:7" x14ac:dyDescent="0.2">
      <c r="A1149" s="4" t="s">
        <v>313</v>
      </c>
      <c r="B1149" s="4" t="s">
        <v>315</v>
      </c>
      <c r="C1149" s="4" t="s">
        <v>1279</v>
      </c>
      <c r="D1149" s="4">
        <v>57062</v>
      </c>
      <c r="E1149" s="8">
        <v>201.2878686</v>
      </c>
      <c r="F1149" s="26">
        <v>22667.168036849798</v>
      </c>
      <c r="G1149" s="8">
        <v>0.25449223599999998</v>
      </c>
    </row>
    <row r="1150" spans="1:7" x14ac:dyDescent="0.2">
      <c r="A1150" s="4" t="s">
        <v>313</v>
      </c>
      <c r="B1150" s="4" t="s">
        <v>315</v>
      </c>
      <c r="C1150" s="4" t="s">
        <v>1279</v>
      </c>
      <c r="D1150" s="4">
        <v>57063</v>
      </c>
      <c r="E1150" s="8">
        <v>193.7986812</v>
      </c>
      <c r="F1150" s="26">
        <v>21929.734805103635</v>
      </c>
      <c r="G1150" s="8">
        <v>0.26655668599999999</v>
      </c>
    </row>
    <row r="1151" spans="1:7" x14ac:dyDescent="0.2">
      <c r="A1151" s="4" t="s">
        <v>313</v>
      </c>
      <c r="B1151" s="4" t="s">
        <v>315</v>
      </c>
      <c r="C1151" s="4" t="s">
        <v>1279</v>
      </c>
      <c r="D1151" s="4">
        <v>62703</v>
      </c>
      <c r="E1151" s="8">
        <v>245.8455639</v>
      </c>
      <c r="F1151" s="26">
        <v>37346.085271766569</v>
      </c>
      <c r="G1151" s="8">
        <v>0.26508784699999999</v>
      </c>
    </row>
    <row r="1152" spans="1:7" x14ac:dyDescent="0.2">
      <c r="A1152" s="4" t="s">
        <v>313</v>
      </c>
      <c r="B1152" s="4" t="s">
        <v>316</v>
      </c>
      <c r="C1152" s="4" t="s">
        <v>1279</v>
      </c>
      <c r="D1152" s="4">
        <v>43869</v>
      </c>
      <c r="E1152" s="8">
        <v>247.21499119999999</v>
      </c>
      <c r="F1152" s="26">
        <v>40836.847814386252</v>
      </c>
      <c r="G1152" s="8">
        <v>0.24846248900000001</v>
      </c>
    </row>
    <row r="1153" spans="1:7" x14ac:dyDescent="0.2">
      <c r="A1153" s="4" t="s">
        <v>313</v>
      </c>
      <c r="B1153" s="4" t="s">
        <v>316</v>
      </c>
      <c r="C1153" s="4" t="s">
        <v>1279</v>
      </c>
      <c r="D1153" s="4">
        <v>51814</v>
      </c>
      <c r="E1153" s="8">
        <v>239.43879810000001</v>
      </c>
      <c r="F1153" s="26">
        <v>38468.092471526244</v>
      </c>
      <c r="G1153" s="8">
        <v>0.25024546399999997</v>
      </c>
    </row>
    <row r="1154" spans="1:7" x14ac:dyDescent="0.2">
      <c r="A1154" s="4" t="s">
        <v>1010</v>
      </c>
      <c r="B1154" s="4" t="s">
        <v>1011</v>
      </c>
      <c r="C1154" s="4" t="s">
        <v>1279</v>
      </c>
      <c r="D1154" s="4">
        <v>52941</v>
      </c>
      <c r="E1154" s="8">
        <v>78.443746579999996</v>
      </c>
      <c r="F1154" s="26">
        <v>2562.9811307434297</v>
      </c>
      <c r="G1154" s="8">
        <v>0.25490253499999999</v>
      </c>
    </row>
    <row r="1155" spans="1:7" x14ac:dyDescent="0.2">
      <c r="A1155" s="4" t="s">
        <v>1010</v>
      </c>
      <c r="B1155" s="4" t="s">
        <v>1011</v>
      </c>
      <c r="C1155" s="4" t="s">
        <v>1279</v>
      </c>
      <c r="D1155" s="4">
        <v>53226</v>
      </c>
      <c r="E1155" s="8">
        <v>82.869722139999993</v>
      </c>
      <c r="F1155" s="26">
        <v>2935.4224460371793</v>
      </c>
      <c r="G1155" s="8">
        <v>0.25846059300000002</v>
      </c>
    </row>
    <row r="1156" spans="1:7" x14ac:dyDescent="0.2">
      <c r="A1156" s="4" t="s">
        <v>1012</v>
      </c>
      <c r="B1156" s="4" t="s">
        <v>1013</v>
      </c>
      <c r="C1156" s="4" t="s">
        <v>1279</v>
      </c>
      <c r="D1156" s="4">
        <v>61139</v>
      </c>
      <c r="E1156" s="8">
        <v>68.406850570000003</v>
      </c>
      <c r="F1156" s="26">
        <v>2644.3985220678223</v>
      </c>
      <c r="G1156" s="8">
        <v>0.26502441399999999</v>
      </c>
    </row>
    <row r="1157" spans="1:7" x14ac:dyDescent="0.2">
      <c r="A1157" s="4" t="s">
        <v>504</v>
      </c>
      <c r="B1157" s="4" t="s">
        <v>505</v>
      </c>
      <c r="C1157" s="4" t="s">
        <v>1279</v>
      </c>
      <c r="D1157" s="4">
        <v>85916</v>
      </c>
      <c r="E1157" s="8">
        <v>886.24422630000004</v>
      </c>
      <c r="F1157" s="26">
        <v>790103.68646220921</v>
      </c>
      <c r="G1157" s="8">
        <v>0.26375559100000001</v>
      </c>
    </row>
    <row r="1158" spans="1:7" x14ac:dyDescent="0.2">
      <c r="A1158" s="4" t="s">
        <v>504</v>
      </c>
      <c r="B1158" s="4" t="s">
        <v>506</v>
      </c>
      <c r="C1158" s="4" t="s">
        <v>1280</v>
      </c>
      <c r="D1158" s="4">
        <v>17082</v>
      </c>
      <c r="E1158" s="8">
        <v>441.63419579999999</v>
      </c>
      <c r="F1158" s="26">
        <v>204609.80161698806</v>
      </c>
      <c r="G1158" s="8">
        <v>0.26168798700000001</v>
      </c>
    </row>
    <row r="1159" spans="1:7" x14ac:dyDescent="0.2">
      <c r="A1159" s="4" t="s">
        <v>504</v>
      </c>
      <c r="B1159" s="4" t="s">
        <v>506</v>
      </c>
      <c r="C1159" s="4" t="s">
        <v>1279</v>
      </c>
      <c r="D1159" s="4">
        <v>84765</v>
      </c>
      <c r="E1159" s="8">
        <v>393.30550069999998</v>
      </c>
      <c r="F1159" s="26">
        <v>153436.30021685211</v>
      </c>
      <c r="G1159" s="8">
        <v>0.23349489000000001</v>
      </c>
    </row>
    <row r="1160" spans="1:7" x14ac:dyDescent="0.2">
      <c r="A1160" s="4" t="s">
        <v>504</v>
      </c>
      <c r="B1160" s="4" t="s">
        <v>507</v>
      </c>
      <c r="C1160" s="4" t="s">
        <v>1280</v>
      </c>
      <c r="D1160" s="4">
        <v>12634</v>
      </c>
      <c r="E1160" s="8">
        <v>674.99411269999996</v>
      </c>
      <c r="F1160" s="26">
        <v>456053.90493727499</v>
      </c>
      <c r="G1160" s="8">
        <v>0.24144616299999999</v>
      </c>
    </row>
    <row r="1161" spans="1:7" x14ac:dyDescent="0.2">
      <c r="A1161" s="4" t="s">
        <v>504</v>
      </c>
      <c r="B1161" s="4" t="s">
        <v>507</v>
      </c>
      <c r="C1161" s="4" t="s">
        <v>1279</v>
      </c>
      <c r="D1161" s="4">
        <v>69523</v>
      </c>
      <c r="E1161" s="8">
        <v>668.41598759999999</v>
      </c>
      <c r="F1161" s="26">
        <v>449663.89201490075</v>
      </c>
      <c r="G1161" s="8">
        <v>0.250812231</v>
      </c>
    </row>
    <row r="1162" spans="1:7" x14ac:dyDescent="0.2">
      <c r="A1162" s="4" t="s">
        <v>504</v>
      </c>
      <c r="B1162" s="4" t="s">
        <v>507</v>
      </c>
      <c r="C1162" s="4" t="s">
        <v>1279</v>
      </c>
      <c r="D1162" s="4">
        <v>84941</v>
      </c>
      <c r="E1162" s="8">
        <v>652.57952769999997</v>
      </c>
      <c r="F1162" s="26">
        <v>440807.68650323851</v>
      </c>
      <c r="G1162" s="8">
        <v>0.25126711000000002</v>
      </c>
    </row>
    <row r="1163" spans="1:7" x14ac:dyDescent="0.2">
      <c r="A1163" s="4" t="s">
        <v>504</v>
      </c>
      <c r="B1163" s="4" t="s">
        <v>507</v>
      </c>
      <c r="C1163" s="4" t="s">
        <v>1279</v>
      </c>
      <c r="D1163" s="4">
        <v>84955</v>
      </c>
      <c r="E1163" s="8">
        <v>733.32594610000001</v>
      </c>
      <c r="F1163" s="26">
        <v>560105.14086731256</v>
      </c>
      <c r="G1163" s="8">
        <v>0.24966512599999999</v>
      </c>
    </row>
    <row r="1164" spans="1:7" x14ac:dyDescent="0.2">
      <c r="A1164" s="4" t="s">
        <v>504</v>
      </c>
      <c r="B1164" s="4" t="s">
        <v>508</v>
      </c>
      <c r="C1164" s="4" t="s">
        <v>1279</v>
      </c>
      <c r="D1164" s="4">
        <v>53949</v>
      </c>
      <c r="E1164" s="8">
        <v>490.9968662</v>
      </c>
      <c r="F1164" s="26">
        <v>242651.47088848776</v>
      </c>
      <c r="G1164" s="8">
        <v>0.24614501599999999</v>
      </c>
    </row>
    <row r="1165" spans="1:7" x14ac:dyDescent="0.2">
      <c r="A1165" s="4" t="s">
        <v>504</v>
      </c>
      <c r="B1165" s="4" t="s">
        <v>508</v>
      </c>
      <c r="C1165" s="4" t="s">
        <v>1279</v>
      </c>
      <c r="D1165" s="4">
        <v>54037</v>
      </c>
      <c r="E1165" s="8">
        <v>522.20916390000002</v>
      </c>
      <c r="F1165" s="26">
        <v>289963.52957100305</v>
      </c>
      <c r="G1165" s="8">
        <v>0.25212308</v>
      </c>
    </row>
    <row r="1166" spans="1:7" x14ac:dyDescent="0.2">
      <c r="A1166" s="4" t="s">
        <v>504</v>
      </c>
      <c r="B1166" s="4" t="s">
        <v>508</v>
      </c>
      <c r="C1166" s="4" t="s">
        <v>1279</v>
      </c>
      <c r="D1166" s="4">
        <v>58465</v>
      </c>
      <c r="E1166" s="8">
        <v>451.15642070000001</v>
      </c>
      <c r="F1166" s="26">
        <v>207847.33128768264</v>
      </c>
      <c r="G1166" s="8">
        <v>0.235928311</v>
      </c>
    </row>
    <row r="1167" spans="1:7" x14ac:dyDescent="0.2">
      <c r="A1167" s="4" t="s">
        <v>504</v>
      </c>
      <c r="B1167" s="4" t="s">
        <v>508</v>
      </c>
      <c r="C1167" s="4" t="s">
        <v>1279</v>
      </c>
      <c r="D1167" s="4">
        <v>58466</v>
      </c>
      <c r="E1167" s="8">
        <v>514.43500040000004</v>
      </c>
      <c r="F1167" s="26">
        <v>257124.74445624312</v>
      </c>
      <c r="G1167" s="8">
        <v>0.23725956200000001</v>
      </c>
    </row>
    <row r="1168" spans="1:7" x14ac:dyDescent="0.2">
      <c r="A1168" s="4" t="s">
        <v>504</v>
      </c>
      <c r="B1168" s="4" t="s">
        <v>509</v>
      </c>
      <c r="C1168" s="4" t="s">
        <v>1279</v>
      </c>
      <c r="D1168" s="4">
        <v>47277</v>
      </c>
      <c r="E1168" s="8">
        <v>602.78938530000005</v>
      </c>
      <c r="F1168" s="26">
        <v>365079.29314030858</v>
      </c>
      <c r="G1168" s="8">
        <v>0.24962859100000001</v>
      </c>
    </row>
    <row r="1169" spans="1:7" x14ac:dyDescent="0.2">
      <c r="A1169" s="4" t="s">
        <v>504</v>
      </c>
      <c r="B1169" s="4" t="s">
        <v>509</v>
      </c>
      <c r="C1169" s="4" t="s">
        <v>1279</v>
      </c>
      <c r="D1169" s="4">
        <v>51176</v>
      </c>
      <c r="E1169" s="8">
        <v>581.14709130000006</v>
      </c>
      <c r="F1169" s="26">
        <v>340450.79702595848</v>
      </c>
      <c r="G1169" s="8">
        <v>0.237746287</v>
      </c>
    </row>
    <row r="1170" spans="1:7" x14ac:dyDescent="0.2">
      <c r="A1170" s="4" t="s">
        <v>504</v>
      </c>
      <c r="B1170" s="4" t="s">
        <v>509</v>
      </c>
      <c r="C1170" s="4" t="s">
        <v>1279</v>
      </c>
      <c r="D1170" s="4">
        <v>51177</v>
      </c>
      <c r="E1170" s="8">
        <v>607.09662470000001</v>
      </c>
      <c r="F1170" s="26">
        <v>359629.02025850047</v>
      </c>
      <c r="G1170" s="8">
        <v>0.25316045799999998</v>
      </c>
    </row>
    <row r="1171" spans="1:7" x14ac:dyDescent="0.2">
      <c r="A1171" s="4" t="s">
        <v>504</v>
      </c>
      <c r="B1171" s="4" t="s">
        <v>510</v>
      </c>
      <c r="C1171" s="4" t="s">
        <v>1279</v>
      </c>
      <c r="D1171" s="4">
        <v>79333</v>
      </c>
      <c r="E1171" s="8">
        <v>635.28743259999999</v>
      </c>
      <c r="F1171" s="26">
        <v>417271.13902987068</v>
      </c>
      <c r="G1171" s="8">
        <v>0.254192904</v>
      </c>
    </row>
    <row r="1172" spans="1:7" x14ac:dyDescent="0.2">
      <c r="A1172" s="4" t="s">
        <v>504</v>
      </c>
      <c r="B1172" s="4" t="s">
        <v>510</v>
      </c>
      <c r="C1172" s="4" t="s">
        <v>1279</v>
      </c>
      <c r="D1172" s="4">
        <v>79932</v>
      </c>
      <c r="E1172" s="8">
        <v>592.34435150000002</v>
      </c>
      <c r="F1172" s="26">
        <v>365455.52552548266</v>
      </c>
      <c r="G1172" s="8">
        <v>0.250680974</v>
      </c>
    </row>
    <row r="1173" spans="1:7" x14ac:dyDescent="0.2">
      <c r="A1173" s="4" t="s">
        <v>504</v>
      </c>
      <c r="B1173" s="4" t="s">
        <v>510</v>
      </c>
      <c r="C1173" s="4" t="s">
        <v>1279</v>
      </c>
      <c r="D1173" s="4">
        <v>84977</v>
      </c>
      <c r="E1173" s="8">
        <v>543.21270549999997</v>
      </c>
      <c r="F1173" s="26">
        <v>260448.50650970259</v>
      </c>
      <c r="G1173" s="8">
        <v>0.235078499</v>
      </c>
    </row>
    <row r="1174" spans="1:7" x14ac:dyDescent="0.2">
      <c r="A1174" s="4" t="s">
        <v>504</v>
      </c>
      <c r="B1174" s="4" t="s">
        <v>511</v>
      </c>
      <c r="C1174" s="4" t="s">
        <v>1279</v>
      </c>
      <c r="D1174" s="4">
        <v>91072</v>
      </c>
      <c r="E1174" s="8">
        <v>862.42618189999996</v>
      </c>
      <c r="F1174" s="26">
        <v>645463.73207638506</v>
      </c>
      <c r="G1174" s="8">
        <v>0.238884503</v>
      </c>
    </row>
    <row r="1175" spans="1:7" x14ac:dyDescent="0.2">
      <c r="A1175" s="4" t="s">
        <v>504</v>
      </c>
      <c r="B1175" s="4" t="s">
        <v>1261</v>
      </c>
      <c r="C1175" s="4" t="s">
        <v>1280</v>
      </c>
      <c r="D1175" s="4">
        <v>12039</v>
      </c>
      <c r="E1175" s="8">
        <v>510.7596102</v>
      </c>
      <c r="F1175" s="26">
        <v>236303.61588459395</v>
      </c>
      <c r="G1175" s="8">
        <v>0.24261942</v>
      </c>
    </row>
    <row r="1176" spans="1:7" x14ac:dyDescent="0.2">
      <c r="A1176" s="4" t="s">
        <v>504</v>
      </c>
      <c r="B1176" s="4" t="s">
        <v>512</v>
      </c>
      <c r="C1176" s="4" t="s">
        <v>1279</v>
      </c>
      <c r="D1176" s="4">
        <v>53381</v>
      </c>
      <c r="E1176" s="8">
        <v>1027.0259940000001</v>
      </c>
      <c r="F1176" s="26">
        <v>961188.25762053672</v>
      </c>
      <c r="G1176" s="8">
        <v>0.268252349</v>
      </c>
    </row>
    <row r="1177" spans="1:7" x14ac:dyDescent="0.2">
      <c r="A1177" s="4" t="s">
        <v>504</v>
      </c>
      <c r="B1177" s="4" t="s">
        <v>512</v>
      </c>
      <c r="C1177" s="4" t="s">
        <v>1279</v>
      </c>
      <c r="D1177" s="4">
        <v>53384</v>
      </c>
      <c r="E1177" s="8">
        <v>977.14298940000003</v>
      </c>
      <c r="F1177" s="26">
        <v>850300.42577493761</v>
      </c>
      <c r="G1177" s="8">
        <v>0.22758030000000001</v>
      </c>
    </row>
    <row r="1178" spans="1:7" x14ac:dyDescent="0.2">
      <c r="A1178" s="4" t="s">
        <v>504</v>
      </c>
      <c r="B1178" s="4" t="s">
        <v>513</v>
      </c>
      <c r="C1178" s="4" t="s">
        <v>1279</v>
      </c>
      <c r="D1178" s="4">
        <v>53242</v>
      </c>
      <c r="E1178" s="8">
        <v>944.41842789999998</v>
      </c>
      <c r="F1178" s="26">
        <v>801053.03138736775</v>
      </c>
      <c r="G1178" s="8">
        <v>0.23450025199999999</v>
      </c>
    </row>
    <row r="1179" spans="1:7" x14ac:dyDescent="0.2">
      <c r="A1179" s="4" t="s">
        <v>504</v>
      </c>
      <c r="B1179" s="4" t="s">
        <v>513</v>
      </c>
      <c r="C1179" s="4" t="s">
        <v>1279</v>
      </c>
      <c r="D1179" s="4">
        <v>55179</v>
      </c>
      <c r="E1179" s="8">
        <v>936.85407199999997</v>
      </c>
      <c r="F1179" s="26">
        <v>800296.9554664942</v>
      </c>
      <c r="G1179" s="8">
        <v>0.231497956</v>
      </c>
    </row>
    <row r="1180" spans="1:7" x14ac:dyDescent="0.2">
      <c r="A1180" s="4" t="s">
        <v>504</v>
      </c>
      <c r="B1180" s="4" t="s">
        <v>513</v>
      </c>
      <c r="C1180" s="4" t="s">
        <v>1279</v>
      </c>
      <c r="D1180" s="4">
        <v>68225</v>
      </c>
      <c r="E1180" s="8">
        <v>1247.710176</v>
      </c>
      <c r="F1180" s="26">
        <v>1634206.2726308259</v>
      </c>
      <c r="G1180" s="8">
        <v>0.26475956699999997</v>
      </c>
    </row>
    <row r="1181" spans="1:7" x14ac:dyDescent="0.2">
      <c r="A1181" s="4" t="s">
        <v>504</v>
      </c>
      <c r="B1181" s="4" t="s">
        <v>514</v>
      </c>
      <c r="C1181" s="4" t="s">
        <v>1279</v>
      </c>
      <c r="D1181" s="4">
        <v>61373</v>
      </c>
      <c r="E1181" s="8">
        <v>418.89964129999998</v>
      </c>
      <c r="F1181" s="26">
        <v>170619.38704015239</v>
      </c>
      <c r="G1181" s="8">
        <v>0.240131599</v>
      </c>
    </row>
    <row r="1182" spans="1:7" x14ac:dyDescent="0.2">
      <c r="A1182" s="4" t="s">
        <v>504</v>
      </c>
      <c r="B1182" s="4" t="s">
        <v>51</v>
      </c>
      <c r="C1182" s="4" t="s">
        <v>1279</v>
      </c>
      <c r="D1182" s="4">
        <v>62790</v>
      </c>
      <c r="E1182" s="8">
        <v>815.34119069999997</v>
      </c>
      <c r="F1182" s="26">
        <v>612481.81714197667</v>
      </c>
      <c r="G1182" s="8">
        <v>0.236892046</v>
      </c>
    </row>
    <row r="1183" spans="1:7" x14ac:dyDescent="0.2">
      <c r="A1183" s="4" t="s">
        <v>504</v>
      </c>
      <c r="B1183" s="4" t="s">
        <v>51</v>
      </c>
      <c r="C1183" s="4" t="s">
        <v>1279</v>
      </c>
      <c r="D1183" s="4">
        <v>87131</v>
      </c>
      <c r="E1183" s="8">
        <v>878.20123999999998</v>
      </c>
      <c r="F1183" s="26">
        <v>768648.54259735544</v>
      </c>
      <c r="G1183" s="8">
        <v>0.26065755000000002</v>
      </c>
    </row>
    <row r="1184" spans="1:7" x14ac:dyDescent="0.2">
      <c r="A1184" s="4" t="s">
        <v>504</v>
      </c>
      <c r="B1184" s="4" t="s">
        <v>515</v>
      </c>
      <c r="C1184" s="4" t="s">
        <v>1279</v>
      </c>
      <c r="D1184" s="4">
        <v>53580</v>
      </c>
      <c r="E1184" s="8">
        <v>271.57608579999999</v>
      </c>
      <c r="F1184" s="26">
        <v>63937.961206273656</v>
      </c>
      <c r="G1184" s="8">
        <v>0.25323972099999997</v>
      </c>
    </row>
    <row r="1185" spans="1:7" x14ac:dyDescent="0.2">
      <c r="A1185" s="4" t="s">
        <v>504</v>
      </c>
      <c r="B1185" s="4" t="s">
        <v>515</v>
      </c>
      <c r="C1185" s="4" t="s">
        <v>1279</v>
      </c>
      <c r="D1185" s="4">
        <v>58854</v>
      </c>
      <c r="E1185" s="8">
        <v>256.5252653</v>
      </c>
      <c r="F1185" s="26">
        <v>61216.783641856833</v>
      </c>
      <c r="G1185" s="8">
        <v>0.25155766499999999</v>
      </c>
    </row>
    <row r="1186" spans="1:7" x14ac:dyDescent="0.2">
      <c r="A1186" s="4" t="s">
        <v>504</v>
      </c>
      <c r="B1186" s="4" t="s">
        <v>516</v>
      </c>
      <c r="C1186" s="4" t="s">
        <v>1280</v>
      </c>
      <c r="D1186" s="4">
        <v>17413</v>
      </c>
      <c r="E1186" s="8">
        <v>345.2388067</v>
      </c>
      <c r="F1186" s="26">
        <v>120234.36629860745</v>
      </c>
      <c r="G1186" s="8">
        <v>0.241962696</v>
      </c>
    </row>
    <row r="1187" spans="1:7" x14ac:dyDescent="0.2">
      <c r="A1187" s="4" t="s">
        <v>504</v>
      </c>
      <c r="B1187" s="4" t="s">
        <v>516</v>
      </c>
      <c r="C1187" s="4" t="s">
        <v>1279</v>
      </c>
      <c r="D1187" s="4">
        <v>80604</v>
      </c>
      <c r="E1187" s="8">
        <v>327.68302080000001</v>
      </c>
      <c r="F1187" s="26">
        <v>109674.89618327303</v>
      </c>
      <c r="G1187" s="8">
        <v>0.24272407800000001</v>
      </c>
    </row>
    <row r="1188" spans="1:7" x14ac:dyDescent="0.2">
      <c r="A1188" s="4" t="s">
        <v>504</v>
      </c>
      <c r="B1188" s="4" t="s">
        <v>517</v>
      </c>
      <c r="C1188" s="4" t="s">
        <v>1279</v>
      </c>
      <c r="D1188" s="4">
        <v>44594</v>
      </c>
      <c r="E1188" s="8">
        <v>336.49841149999997</v>
      </c>
      <c r="F1188" s="26">
        <v>97590.583580194652</v>
      </c>
      <c r="G1188" s="8">
        <v>0.26170575699999998</v>
      </c>
    </row>
    <row r="1189" spans="1:7" x14ac:dyDescent="0.2">
      <c r="A1189" s="4" t="s">
        <v>504</v>
      </c>
      <c r="B1189" s="4" t="s">
        <v>517</v>
      </c>
      <c r="C1189" s="4" t="s">
        <v>1279</v>
      </c>
      <c r="D1189" s="4">
        <v>73790</v>
      </c>
      <c r="E1189" s="8">
        <v>334.27774879999998</v>
      </c>
      <c r="F1189" s="26">
        <v>112008.69890736618</v>
      </c>
      <c r="G1189" s="8">
        <v>0.24868721899999999</v>
      </c>
    </row>
    <row r="1190" spans="1:7" x14ac:dyDescent="0.2">
      <c r="A1190" s="4" t="s">
        <v>504</v>
      </c>
      <c r="B1190" s="4" t="s">
        <v>518</v>
      </c>
      <c r="C1190" s="4" t="s">
        <v>1279</v>
      </c>
      <c r="D1190" s="4">
        <v>44183</v>
      </c>
      <c r="E1190" s="8">
        <v>793.10093419999998</v>
      </c>
      <c r="F1190" s="26">
        <v>610760.11890266521</v>
      </c>
      <c r="G1190" s="8">
        <v>0.24696755300000001</v>
      </c>
    </row>
    <row r="1191" spans="1:7" x14ac:dyDescent="0.2">
      <c r="A1191" s="4" t="s">
        <v>504</v>
      </c>
      <c r="B1191" s="4" t="s">
        <v>518</v>
      </c>
      <c r="C1191" s="4" t="s">
        <v>1279</v>
      </c>
      <c r="D1191" s="4">
        <v>51645</v>
      </c>
      <c r="E1191" s="8">
        <v>853.27362370000003</v>
      </c>
      <c r="F1191" s="26">
        <v>740261.03250747884</v>
      </c>
      <c r="G1191" s="8">
        <v>0.243295646</v>
      </c>
    </row>
    <row r="1192" spans="1:7" x14ac:dyDescent="0.2">
      <c r="A1192" s="4" t="s">
        <v>504</v>
      </c>
      <c r="B1192" s="4" t="s">
        <v>519</v>
      </c>
      <c r="C1192" s="4" t="s">
        <v>1280</v>
      </c>
      <c r="D1192" s="4">
        <v>11502</v>
      </c>
      <c r="E1192" s="8">
        <v>707.38119029999996</v>
      </c>
      <c r="F1192" s="26">
        <v>476232.31629485311</v>
      </c>
      <c r="G1192" s="8">
        <v>0.24554685400000001</v>
      </c>
    </row>
    <row r="1193" spans="1:7" x14ac:dyDescent="0.2">
      <c r="A1193" s="4" t="s">
        <v>504</v>
      </c>
      <c r="B1193" s="4" t="s">
        <v>519</v>
      </c>
      <c r="C1193" s="4" t="s">
        <v>1280</v>
      </c>
      <c r="D1193" s="4">
        <v>12299</v>
      </c>
      <c r="E1193" s="8">
        <v>750.09073369999999</v>
      </c>
      <c r="F1193" s="26">
        <v>529446.77708006359</v>
      </c>
      <c r="G1193" s="8">
        <v>0.25940833299999999</v>
      </c>
    </row>
    <row r="1194" spans="1:7" x14ac:dyDescent="0.2">
      <c r="A1194" s="4" t="s">
        <v>504</v>
      </c>
      <c r="B1194" s="4" t="s">
        <v>519</v>
      </c>
      <c r="C1194" s="4" t="s">
        <v>1280</v>
      </c>
      <c r="D1194" s="4">
        <v>22465</v>
      </c>
      <c r="E1194" s="8">
        <v>740.55627570000001</v>
      </c>
      <c r="F1194" s="26">
        <v>540628.99802233942</v>
      </c>
      <c r="G1194" s="8">
        <v>0.25661877700000002</v>
      </c>
    </row>
    <row r="1195" spans="1:7" x14ac:dyDescent="0.2">
      <c r="A1195" s="4" t="s">
        <v>504</v>
      </c>
      <c r="B1195" s="4" t="s">
        <v>519</v>
      </c>
      <c r="C1195" s="4" t="s">
        <v>1279</v>
      </c>
      <c r="D1195" s="4">
        <v>58492</v>
      </c>
      <c r="E1195" s="8">
        <v>657.53441510000005</v>
      </c>
      <c r="F1195" s="26">
        <v>380069.90468468191</v>
      </c>
      <c r="G1195" s="8">
        <v>0.22434671</v>
      </c>
    </row>
    <row r="1196" spans="1:7" x14ac:dyDescent="0.2">
      <c r="A1196" s="4" t="s">
        <v>1014</v>
      </c>
      <c r="B1196" s="4" t="s">
        <v>1015</v>
      </c>
      <c r="C1196" s="4" t="s">
        <v>1279</v>
      </c>
      <c r="D1196" s="4">
        <v>77135</v>
      </c>
      <c r="E1196" s="8">
        <v>30.996322330000002</v>
      </c>
      <c r="F1196" s="26">
        <v>510.12964552372256</v>
      </c>
      <c r="G1196" s="8">
        <v>0.27087735299999999</v>
      </c>
    </row>
    <row r="1197" spans="1:7" x14ac:dyDescent="0.2">
      <c r="A1197" s="4" t="s">
        <v>1014</v>
      </c>
      <c r="B1197" s="4" t="s">
        <v>1015</v>
      </c>
      <c r="C1197" s="4" t="s">
        <v>1279</v>
      </c>
      <c r="D1197" s="4">
        <v>77317</v>
      </c>
      <c r="E1197" s="8">
        <v>35.280877480000001</v>
      </c>
      <c r="F1197" s="26">
        <v>678.83362125555573</v>
      </c>
      <c r="G1197" s="8">
        <v>0.26967956900000001</v>
      </c>
    </row>
    <row r="1198" spans="1:7" x14ac:dyDescent="0.2">
      <c r="A1198" s="4" t="s">
        <v>1016</v>
      </c>
      <c r="B1198" s="4" t="s">
        <v>1017</v>
      </c>
      <c r="C1198" s="4" t="s">
        <v>1279</v>
      </c>
      <c r="D1198" s="4">
        <v>56047</v>
      </c>
      <c r="E1198" s="8">
        <v>56.817404459999999</v>
      </c>
      <c r="F1198" s="26">
        <v>1853.0017111833777</v>
      </c>
      <c r="G1198" s="8">
        <v>0.266864353</v>
      </c>
    </row>
    <row r="1199" spans="1:7" x14ac:dyDescent="0.2">
      <c r="A1199" s="4" t="s">
        <v>317</v>
      </c>
      <c r="B1199" s="4" t="s">
        <v>318</v>
      </c>
      <c r="C1199" s="4" t="s">
        <v>1279</v>
      </c>
      <c r="D1199" s="4">
        <v>62959</v>
      </c>
      <c r="E1199" s="8">
        <v>880.14928580000003</v>
      </c>
      <c r="F1199" s="26">
        <v>431777.47473462339</v>
      </c>
      <c r="G1199" s="8">
        <v>0.261035815</v>
      </c>
    </row>
    <row r="1200" spans="1:7" x14ac:dyDescent="0.2">
      <c r="A1200" s="4" t="s">
        <v>1018</v>
      </c>
      <c r="B1200" s="4" t="s">
        <v>1019</v>
      </c>
      <c r="C1200" s="4" t="s">
        <v>1279</v>
      </c>
      <c r="D1200" s="4">
        <v>56101</v>
      </c>
      <c r="E1200" s="8">
        <v>35.713044189999998</v>
      </c>
      <c r="F1200" s="26">
        <v>633.2558407695833</v>
      </c>
      <c r="G1200" s="8">
        <v>0.26500127800000001</v>
      </c>
    </row>
    <row r="1201" spans="1:7" x14ac:dyDescent="0.2">
      <c r="A1201" s="4" t="s">
        <v>731</v>
      </c>
      <c r="B1201" s="4" t="s">
        <v>732</v>
      </c>
      <c r="C1201" s="4" t="s">
        <v>1279</v>
      </c>
      <c r="D1201" s="4">
        <v>69018</v>
      </c>
      <c r="E1201" s="8">
        <v>157.6835245</v>
      </c>
      <c r="F1201" s="26">
        <v>13102.619420098101</v>
      </c>
      <c r="G1201" s="8">
        <v>0.25350657500000001</v>
      </c>
    </row>
    <row r="1202" spans="1:7" x14ac:dyDescent="0.2">
      <c r="A1202" s="4" t="s">
        <v>731</v>
      </c>
      <c r="B1202" s="4" t="s">
        <v>733</v>
      </c>
      <c r="C1202" s="4" t="s">
        <v>1279</v>
      </c>
      <c r="D1202" s="4">
        <v>69129</v>
      </c>
      <c r="E1202" s="8">
        <v>146.76390979999999</v>
      </c>
      <c r="F1202" s="26">
        <v>11486.273966082106</v>
      </c>
      <c r="G1202" s="8">
        <v>0.25218347800000002</v>
      </c>
    </row>
    <row r="1203" spans="1:7" x14ac:dyDescent="0.2">
      <c r="A1203" s="4" t="s">
        <v>731</v>
      </c>
      <c r="B1203" s="4" t="s">
        <v>733</v>
      </c>
      <c r="C1203" s="4" t="s">
        <v>1279</v>
      </c>
      <c r="D1203" s="4">
        <v>69175</v>
      </c>
      <c r="E1203" s="8">
        <v>177.2850096</v>
      </c>
      <c r="F1203" s="26">
        <v>15560.455566531986</v>
      </c>
      <c r="G1203" s="8">
        <v>0.247167686</v>
      </c>
    </row>
    <row r="1204" spans="1:7" x14ac:dyDescent="0.2">
      <c r="A1204" s="4" t="s">
        <v>731</v>
      </c>
      <c r="B1204" s="4" t="s">
        <v>734</v>
      </c>
      <c r="C1204" s="4" t="s">
        <v>1279</v>
      </c>
      <c r="D1204" s="4">
        <v>82722</v>
      </c>
      <c r="E1204" s="8">
        <v>154.87452970000001</v>
      </c>
      <c r="F1204" s="26">
        <v>13719.295259672186</v>
      </c>
      <c r="G1204" s="8">
        <v>0.268932279</v>
      </c>
    </row>
    <row r="1205" spans="1:7" x14ac:dyDescent="0.2">
      <c r="A1205" s="4" t="s">
        <v>110</v>
      </c>
      <c r="B1205" s="4" t="s">
        <v>111</v>
      </c>
      <c r="C1205" s="4" t="s">
        <v>1279</v>
      </c>
      <c r="D1205" s="4">
        <v>91410</v>
      </c>
      <c r="E1205" s="8">
        <v>134.72081549999999</v>
      </c>
      <c r="F1205" s="26">
        <v>8357.7375920836766</v>
      </c>
      <c r="G1205" s="8">
        <v>0.25389955800000003</v>
      </c>
    </row>
    <row r="1206" spans="1:7" x14ac:dyDescent="0.2">
      <c r="A1206" s="4" t="s">
        <v>735</v>
      </c>
      <c r="B1206" s="4" t="s">
        <v>579</v>
      </c>
      <c r="C1206" s="4" t="s">
        <v>1279</v>
      </c>
      <c r="D1206" s="4">
        <v>62821</v>
      </c>
      <c r="E1206" s="8">
        <v>311.7220724</v>
      </c>
      <c r="F1206" s="26">
        <v>53279.790641430161</v>
      </c>
      <c r="G1206" s="8">
        <v>0.26163011600000002</v>
      </c>
    </row>
    <row r="1207" spans="1:7" x14ac:dyDescent="0.2">
      <c r="A1207" s="4" t="s">
        <v>735</v>
      </c>
      <c r="B1207" s="4" t="s">
        <v>579</v>
      </c>
      <c r="C1207" s="4" t="s">
        <v>1279</v>
      </c>
      <c r="D1207" s="4">
        <v>62938</v>
      </c>
      <c r="E1207" s="8">
        <v>283.25362389999998</v>
      </c>
      <c r="F1207" s="26">
        <v>48634.801211300161</v>
      </c>
      <c r="G1207" s="8">
        <v>0.25306565800000003</v>
      </c>
    </row>
    <row r="1208" spans="1:7" x14ac:dyDescent="0.2">
      <c r="A1208" s="4" t="s">
        <v>1020</v>
      </c>
      <c r="B1208" s="4" t="s">
        <v>1021</v>
      </c>
      <c r="C1208" s="4" t="s">
        <v>1279</v>
      </c>
      <c r="D1208" s="4">
        <v>76682</v>
      </c>
      <c r="E1208" s="8">
        <v>52.38132744</v>
      </c>
      <c r="F1208" s="26">
        <v>1407.0115659662965</v>
      </c>
      <c r="G1208" s="8">
        <v>0.26375502000000001</v>
      </c>
    </row>
    <row r="1209" spans="1:7" x14ac:dyDescent="0.2">
      <c r="A1209" s="4" t="s">
        <v>1020</v>
      </c>
      <c r="B1209" s="4" t="s">
        <v>1022</v>
      </c>
      <c r="C1209" s="4" t="s">
        <v>1279</v>
      </c>
      <c r="D1209" s="4">
        <v>76589</v>
      </c>
      <c r="E1209" s="8">
        <v>47.142184550000003</v>
      </c>
      <c r="F1209" s="26">
        <v>1134.4072747753746</v>
      </c>
      <c r="G1209" s="8">
        <v>0.25856581899999997</v>
      </c>
    </row>
    <row r="1210" spans="1:7" x14ac:dyDescent="0.2">
      <c r="A1210" s="4" t="s">
        <v>1020</v>
      </c>
      <c r="B1210" s="4" t="s">
        <v>1023</v>
      </c>
      <c r="C1210" s="4" t="s">
        <v>1279</v>
      </c>
      <c r="D1210" s="4">
        <v>57462</v>
      </c>
      <c r="E1210" s="8">
        <v>55.157471479999998</v>
      </c>
      <c r="F1210" s="26">
        <v>1450.6560512121741</v>
      </c>
      <c r="G1210" s="8">
        <v>0.26208399700000001</v>
      </c>
    </row>
    <row r="1211" spans="1:7" x14ac:dyDescent="0.2">
      <c r="A1211" s="4" t="s">
        <v>1020</v>
      </c>
      <c r="B1211" s="4" t="s">
        <v>1023</v>
      </c>
      <c r="C1211" s="4" t="s">
        <v>1279</v>
      </c>
      <c r="D1211" s="4">
        <v>57463</v>
      </c>
      <c r="E1211" s="8">
        <v>53.940904639999999</v>
      </c>
      <c r="F1211" s="26">
        <v>1467.0800585301522</v>
      </c>
      <c r="G1211" s="8">
        <v>0.25939003300000002</v>
      </c>
    </row>
    <row r="1212" spans="1:7" x14ac:dyDescent="0.2">
      <c r="A1212" s="4" t="s">
        <v>1020</v>
      </c>
      <c r="B1212" s="4" t="s">
        <v>372</v>
      </c>
      <c r="C1212" s="4" t="s">
        <v>1279</v>
      </c>
      <c r="D1212" s="4">
        <v>57566</v>
      </c>
      <c r="E1212" s="8">
        <v>44.619235750000001</v>
      </c>
      <c r="F1212" s="26">
        <v>957.60175748980873</v>
      </c>
      <c r="G1212" s="8">
        <v>0.245458389</v>
      </c>
    </row>
    <row r="1213" spans="1:7" x14ac:dyDescent="0.2">
      <c r="A1213" s="4" t="s">
        <v>1020</v>
      </c>
      <c r="B1213" s="4" t="s">
        <v>372</v>
      </c>
      <c r="C1213" s="4" t="s">
        <v>1279</v>
      </c>
      <c r="D1213" s="4">
        <v>57672</v>
      </c>
      <c r="E1213" s="8">
        <v>45.713267510000001</v>
      </c>
      <c r="F1213" s="26">
        <v>1006.1863606677421</v>
      </c>
      <c r="G1213" s="8">
        <v>0.25415032199999998</v>
      </c>
    </row>
    <row r="1214" spans="1:7" x14ac:dyDescent="0.2">
      <c r="A1214" s="4" t="s">
        <v>520</v>
      </c>
      <c r="B1214" s="4" t="s">
        <v>521</v>
      </c>
      <c r="C1214" s="4" t="s">
        <v>1280</v>
      </c>
      <c r="D1214" s="4">
        <v>11301</v>
      </c>
      <c r="E1214" s="8">
        <v>121.3903923</v>
      </c>
      <c r="F1214" s="26">
        <v>12860.277173838831</v>
      </c>
      <c r="G1214" s="8">
        <v>0.25427992900000002</v>
      </c>
    </row>
    <row r="1215" spans="1:7" x14ac:dyDescent="0.2">
      <c r="A1215" s="4" t="s">
        <v>520</v>
      </c>
      <c r="B1215" s="4" t="s">
        <v>521</v>
      </c>
      <c r="C1215" s="4" t="s">
        <v>1280</v>
      </c>
      <c r="D1215" s="4">
        <v>17212</v>
      </c>
      <c r="E1215" s="8">
        <v>122.9458269</v>
      </c>
      <c r="F1215" s="26">
        <v>12700.485901877395</v>
      </c>
      <c r="G1215" s="8">
        <v>0.23900927399999999</v>
      </c>
    </row>
    <row r="1216" spans="1:7" x14ac:dyDescent="0.2">
      <c r="A1216" s="4" t="s">
        <v>520</v>
      </c>
      <c r="B1216" s="4" t="s">
        <v>521</v>
      </c>
      <c r="C1216" s="4" t="s">
        <v>1279</v>
      </c>
      <c r="D1216" s="4">
        <v>43596</v>
      </c>
      <c r="E1216" s="8">
        <v>111.84545919999999</v>
      </c>
      <c r="F1216" s="26">
        <v>10084.050457331705</v>
      </c>
      <c r="G1216" s="8">
        <v>0.232118462</v>
      </c>
    </row>
    <row r="1217" spans="1:7" x14ac:dyDescent="0.2">
      <c r="A1217" s="4" t="s">
        <v>520</v>
      </c>
      <c r="B1217" s="4" t="s">
        <v>521</v>
      </c>
      <c r="C1217" s="4" t="s">
        <v>1279</v>
      </c>
      <c r="D1217" s="4">
        <v>43597</v>
      </c>
      <c r="E1217" s="8">
        <v>110.0448456</v>
      </c>
      <c r="F1217" s="26">
        <v>9700.498478663445</v>
      </c>
      <c r="G1217" s="8">
        <v>0.23459450000000001</v>
      </c>
    </row>
    <row r="1218" spans="1:7" x14ac:dyDescent="0.2">
      <c r="A1218" s="4" t="s">
        <v>520</v>
      </c>
      <c r="B1218" s="4" t="s">
        <v>521</v>
      </c>
      <c r="C1218" s="4" t="s">
        <v>1279</v>
      </c>
      <c r="D1218" s="4">
        <v>43601</v>
      </c>
      <c r="E1218" s="8">
        <v>124.8899809</v>
      </c>
      <c r="F1218" s="26">
        <v>12291.816956985989</v>
      </c>
      <c r="G1218" s="8">
        <v>0.23343619500000001</v>
      </c>
    </row>
    <row r="1219" spans="1:7" x14ac:dyDescent="0.2">
      <c r="A1219" s="4" t="s">
        <v>520</v>
      </c>
      <c r="B1219" s="4" t="s">
        <v>523</v>
      </c>
      <c r="C1219" s="4" t="s">
        <v>1279</v>
      </c>
      <c r="D1219" s="4">
        <v>43928</v>
      </c>
      <c r="E1219" s="8">
        <v>105.50545099999999</v>
      </c>
      <c r="F1219" s="26">
        <v>8720.306769786961</v>
      </c>
      <c r="G1219" s="8">
        <v>0.23581478</v>
      </c>
    </row>
    <row r="1220" spans="1:7" x14ac:dyDescent="0.2">
      <c r="A1220" s="4" t="s">
        <v>520</v>
      </c>
      <c r="B1220" s="4" t="s">
        <v>523</v>
      </c>
      <c r="C1220" s="4" t="s">
        <v>1279</v>
      </c>
      <c r="D1220" s="4">
        <v>48407</v>
      </c>
      <c r="E1220" s="8">
        <v>117.86435539999999</v>
      </c>
      <c r="F1220" s="26">
        <v>10530.545782236324</v>
      </c>
      <c r="G1220" s="8">
        <v>0.233494956</v>
      </c>
    </row>
    <row r="1221" spans="1:7" x14ac:dyDescent="0.2">
      <c r="A1221" s="4" t="s">
        <v>520</v>
      </c>
      <c r="B1221" s="4" t="s">
        <v>523</v>
      </c>
      <c r="C1221" s="4" t="s">
        <v>1279</v>
      </c>
      <c r="D1221" s="4">
        <v>53894</v>
      </c>
      <c r="E1221" s="8">
        <v>108.3861289</v>
      </c>
      <c r="F1221" s="26">
        <v>9271.6980267916097</v>
      </c>
      <c r="G1221" s="8">
        <v>0.23655838500000001</v>
      </c>
    </row>
    <row r="1222" spans="1:7" x14ac:dyDescent="0.2">
      <c r="A1222" s="4" t="s">
        <v>520</v>
      </c>
      <c r="B1222" s="4" t="s">
        <v>523</v>
      </c>
      <c r="C1222" s="4" t="s">
        <v>1279</v>
      </c>
      <c r="D1222" s="4">
        <v>86570</v>
      </c>
      <c r="E1222" s="8">
        <v>121.52416359999999</v>
      </c>
      <c r="F1222" s="26">
        <v>11025.326414813957</v>
      </c>
      <c r="G1222" s="8">
        <v>0.24035019699999999</v>
      </c>
    </row>
    <row r="1223" spans="1:7" x14ac:dyDescent="0.2">
      <c r="A1223" s="4" t="s">
        <v>520</v>
      </c>
      <c r="B1223" s="4" t="s">
        <v>523</v>
      </c>
      <c r="C1223" s="4" t="s">
        <v>1279</v>
      </c>
      <c r="D1223" s="4">
        <v>86581</v>
      </c>
      <c r="E1223" s="8">
        <v>116.98498600000001</v>
      </c>
      <c r="F1223" s="26">
        <v>10765.599461149835</v>
      </c>
      <c r="G1223" s="8">
        <v>0.24943544400000001</v>
      </c>
    </row>
    <row r="1224" spans="1:7" x14ac:dyDescent="0.2">
      <c r="A1224" s="4" t="s">
        <v>520</v>
      </c>
      <c r="B1224" s="4" t="s">
        <v>523</v>
      </c>
      <c r="C1224" s="4" t="s">
        <v>1279</v>
      </c>
      <c r="D1224" s="4">
        <v>86586</v>
      </c>
      <c r="E1224" s="8">
        <v>133.04058309999999</v>
      </c>
      <c r="F1224" s="26">
        <v>14128.963609888086</v>
      </c>
      <c r="G1224" s="8">
        <v>0.244811946</v>
      </c>
    </row>
    <row r="1225" spans="1:7" x14ac:dyDescent="0.2">
      <c r="A1225" s="4" t="s">
        <v>520</v>
      </c>
      <c r="B1225" s="4" t="s">
        <v>523</v>
      </c>
      <c r="C1225" s="4" t="s">
        <v>1279</v>
      </c>
      <c r="D1225" s="4">
        <v>86593</v>
      </c>
      <c r="E1225" s="8">
        <v>134.29140090000001</v>
      </c>
      <c r="F1225" s="26">
        <v>15027.761983946144</v>
      </c>
      <c r="G1225" s="8">
        <v>0.241299608</v>
      </c>
    </row>
    <row r="1226" spans="1:7" x14ac:dyDescent="0.2">
      <c r="A1226" s="4" t="s">
        <v>520</v>
      </c>
      <c r="B1226" s="4" t="s">
        <v>523</v>
      </c>
      <c r="C1226" s="4" t="s">
        <v>1279</v>
      </c>
      <c r="D1226" s="4">
        <v>86602</v>
      </c>
      <c r="E1226" s="8">
        <v>117.6317662</v>
      </c>
      <c r="F1226" s="26">
        <v>10868.934968599202</v>
      </c>
      <c r="G1226" s="8">
        <v>0.241474614</v>
      </c>
    </row>
    <row r="1227" spans="1:7" x14ac:dyDescent="0.2">
      <c r="A1227" s="4" t="s">
        <v>520</v>
      </c>
      <c r="B1227" s="4" t="s">
        <v>523</v>
      </c>
      <c r="C1227" s="4" t="s">
        <v>1279</v>
      </c>
      <c r="D1227" s="4">
        <v>86609</v>
      </c>
      <c r="E1227" s="8">
        <v>126.0125709</v>
      </c>
      <c r="F1227" s="26">
        <v>13201.545614917215</v>
      </c>
      <c r="G1227" s="8">
        <v>0.243909082</v>
      </c>
    </row>
    <row r="1228" spans="1:7" x14ac:dyDescent="0.2">
      <c r="A1228" s="4" t="s">
        <v>319</v>
      </c>
      <c r="B1228" s="4" t="s">
        <v>320</v>
      </c>
      <c r="C1228" s="4" t="s">
        <v>1280</v>
      </c>
      <c r="D1228" s="4">
        <v>23940</v>
      </c>
      <c r="E1228" s="8">
        <v>287.18587050000002</v>
      </c>
      <c r="F1228" s="26">
        <v>73208.183423618946</v>
      </c>
      <c r="G1228" s="8">
        <v>0.23976149799999999</v>
      </c>
    </row>
    <row r="1229" spans="1:7" x14ac:dyDescent="0.2">
      <c r="A1229" s="4" t="s">
        <v>319</v>
      </c>
      <c r="B1229" s="4" t="s">
        <v>320</v>
      </c>
      <c r="C1229" s="4" t="s">
        <v>1279</v>
      </c>
      <c r="D1229" s="4">
        <v>43582</v>
      </c>
      <c r="E1229" s="8">
        <v>304.69082559999998</v>
      </c>
      <c r="F1229" s="26">
        <v>75343.649502968401</v>
      </c>
      <c r="G1229" s="8">
        <v>0.233062198</v>
      </c>
    </row>
    <row r="1230" spans="1:7" x14ac:dyDescent="0.2">
      <c r="A1230" s="4" t="s">
        <v>319</v>
      </c>
      <c r="B1230" s="4" t="s">
        <v>320</v>
      </c>
      <c r="C1230" s="4" t="s">
        <v>1279</v>
      </c>
      <c r="D1230" s="4">
        <v>43584</v>
      </c>
      <c r="E1230" s="8">
        <v>298.28804910000002</v>
      </c>
      <c r="F1230" s="26">
        <v>73923.089599726081</v>
      </c>
      <c r="G1230" s="8">
        <v>0.22668685499999999</v>
      </c>
    </row>
    <row r="1231" spans="1:7" x14ac:dyDescent="0.2">
      <c r="A1231" s="4" t="s">
        <v>319</v>
      </c>
      <c r="B1231" s="4" t="s">
        <v>320</v>
      </c>
      <c r="C1231" s="4" t="s">
        <v>1279</v>
      </c>
      <c r="D1231" s="4">
        <v>45689</v>
      </c>
      <c r="E1231" s="8">
        <v>242.5174055</v>
      </c>
      <c r="F1231" s="26">
        <v>43578.040924431582</v>
      </c>
      <c r="G1231" s="8">
        <v>0.23435709099999999</v>
      </c>
    </row>
    <row r="1232" spans="1:7" x14ac:dyDescent="0.2">
      <c r="A1232" s="4" t="s">
        <v>319</v>
      </c>
      <c r="B1232" s="4" t="s">
        <v>321</v>
      </c>
      <c r="C1232" s="4" t="s">
        <v>1279</v>
      </c>
      <c r="D1232" s="4">
        <v>49664</v>
      </c>
      <c r="E1232" s="8">
        <v>245.18268040000001</v>
      </c>
      <c r="F1232" s="26">
        <v>57328.612411531351</v>
      </c>
      <c r="G1232" s="8">
        <v>0.24292119600000001</v>
      </c>
    </row>
    <row r="1233" spans="1:7" x14ac:dyDescent="0.2">
      <c r="A1233" s="4" t="s">
        <v>319</v>
      </c>
      <c r="B1233" s="4" t="s">
        <v>322</v>
      </c>
      <c r="C1233" s="4" t="s">
        <v>1279</v>
      </c>
      <c r="D1233" s="4">
        <v>46884</v>
      </c>
      <c r="E1233" s="8">
        <v>192.60411680000001</v>
      </c>
      <c r="F1233" s="26">
        <v>31097.010925771752</v>
      </c>
      <c r="G1233" s="8">
        <v>0.23122541299999999</v>
      </c>
    </row>
    <row r="1234" spans="1:7" x14ac:dyDescent="0.2">
      <c r="A1234" s="4" t="s">
        <v>319</v>
      </c>
      <c r="B1234" s="4" t="s">
        <v>322</v>
      </c>
      <c r="C1234" s="4" t="s">
        <v>1279</v>
      </c>
      <c r="D1234" s="4">
        <v>46887</v>
      </c>
      <c r="E1234" s="8">
        <v>184.39420150000001</v>
      </c>
      <c r="F1234" s="26">
        <v>29714.751641417228</v>
      </c>
      <c r="G1234" s="8">
        <v>0.23500243600000001</v>
      </c>
    </row>
    <row r="1235" spans="1:7" x14ac:dyDescent="0.2">
      <c r="A1235" s="4" t="s">
        <v>319</v>
      </c>
      <c r="B1235" s="4" t="s">
        <v>322</v>
      </c>
      <c r="C1235" s="4" t="s">
        <v>1279</v>
      </c>
      <c r="D1235" s="4">
        <v>46888</v>
      </c>
      <c r="E1235" s="8">
        <v>207.0184533</v>
      </c>
      <c r="F1235" s="26">
        <v>35027.728592459425</v>
      </c>
      <c r="G1235" s="8">
        <v>0.226237088</v>
      </c>
    </row>
    <row r="1236" spans="1:7" x14ac:dyDescent="0.2">
      <c r="A1236" s="4" t="s">
        <v>319</v>
      </c>
      <c r="B1236" s="4" t="s">
        <v>322</v>
      </c>
      <c r="C1236" s="4" t="s">
        <v>1279</v>
      </c>
      <c r="D1236" s="4">
        <v>47055</v>
      </c>
      <c r="E1236" s="8">
        <v>187.5510429</v>
      </c>
      <c r="F1236" s="26">
        <v>30530.155573144442</v>
      </c>
      <c r="G1236" s="8">
        <v>0.23234066</v>
      </c>
    </row>
    <row r="1237" spans="1:7" x14ac:dyDescent="0.2">
      <c r="A1237" s="4" t="s">
        <v>319</v>
      </c>
      <c r="B1237" s="4" t="s">
        <v>322</v>
      </c>
      <c r="C1237" s="4" t="s">
        <v>1279</v>
      </c>
      <c r="D1237" s="4">
        <v>73550</v>
      </c>
      <c r="E1237" s="8">
        <v>228.3594903</v>
      </c>
      <c r="F1237" s="26">
        <v>43281.871335846867</v>
      </c>
      <c r="G1237" s="8">
        <v>0.23417729700000001</v>
      </c>
    </row>
    <row r="1238" spans="1:7" x14ac:dyDescent="0.2">
      <c r="A1238" s="4" t="s">
        <v>319</v>
      </c>
      <c r="B1238" s="4" t="s">
        <v>322</v>
      </c>
      <c r="C1238" s="4" t="s">
        <v>1279</v>
      </c>
      <c r="D1238" s="4">
        <v>73567</v>
      </c>
      <c r="E1238" s="8">
        <v>224.52048389999999</v>
      </c>
      <c r="F1238" s="26">
        <v>41170.464729586813</v>
      </c>
      <c r="G1238" s="8">
        <v>0.254235347</v>
      </c>
    </row>
    <row r="1239" spans="1:7" x14ac:dyDescent="0.2">
      <c r="A1239" s="4" t="s">
        <v>1024</v>
      </c>
      <c r="B1239" s="4" t="s">
        <v>1025</v>
      </c>
      <c r="C1239" s="4" t="s">
        <v>1279</v>
      </c>
      <c r="D1239" s="4">
        <v>72149</v>
      </c>
      <c r="E1239" s="8">
        <v>31.200327850000001</v>
      </c>
      <c r="F1239" s="26">
        <v>559.80647803571867</v>
      </c>
      <c r="G1239" s="8">
        <v>0.260541254</v>
      </c>
    </row>
    <row r="1240" spans="1:7" x14ac:dyDescent="0.2">
      <c r="A1240" s="4" t="s">
        <v>1024</v>
      </c>
      <c r="B1240" s="4" t="s">
        <v>1025</v>
      </c>
      <c r="C1240" s="4" t="s">
        <v>1279</v>
      </c>
      <c r="D1240" s="4">
        <v>72152</v>
      </c>
      <c r="E1240" s="8">
        <v>27.283158310000001</v>
      </c>
      <c r="F1240" s="26">
        <v>417.60814571222022</v>
      </c>
      <c r="G1240" s="8">
        <v>0.26485817299999997</v>
      </c>
    </row>
    <row r="1241" spans="1:7" x14ac:dyDescent="0.2">
      <c r="A1241" s="4" t="s">
        <v>1024</v>
      </c>
      <c r="B1241" s="4" t="s">
        <v>1026</v>
      </c>
      <c r="C1241" s="4" t="s">
        <v>1279</v>
      </c>
      <c r="D1241" s="4">
        <v>47557</v>
      </c>
      <c r="E1241" s="8">
        <v>39.703998290000001</v>
      </c>
      <c r="F1241" s="26">
        <v>939.32498973498741</v>
      </c>
      <c r="G1241" s="8">
        <v>0.25656972700000003</v>
      </c>
    </row>
    <row r="1242" spans="1:7" x14ac:dyDescent="0.2">
      <c r="A1242" s="4" t="s">
        <v>1027</v>
      </c>
      <c r="B1242" s="4" t="s">
        <v>1028</v>
      </c>
      <c r="C1242" s="4" t="s">
        <v>1279</v>
      </c>
      <c r="D1242" s="4">
        <v>83618</v>
      </c>
      <c r="E1242" s="8">
        <v>23.353910939999999</v>
      </c>
      <c r="F1242" s="26">
        <v>283.51613103637163</v>
      </c>
      <c r="G1242" s="8">
        <v>0.25900490799999998</v>
      </c>
    </row>
    <row r="1243" spans="1:7" x14ac:dyDescent="0.2">
      <c r="A1243" s="4" t="s">
        <v>323</v>
      </c>
      <c r="B1243" s="4" t="s">
        <v>324</v>
      </c>
      <c r="C1243" s="4" t="s">
        <v>1279</v>
      </c>
      <c r="D1243" s="4">
        <v>63732</v>
      </c>
      <c r="E1243" s="8">
        <v>197.9982732</v>
      </c>
      <c r="F1243" s="26">
        <v>28949.188601029495</v>
      </c>
      <c r="G1243" s="8">
        <v>0.24769308500000001</v>
      </c>
    </row>
    <row r="1244" spans="1:7" x14ac:dyDescent="0.2">
      <c r="A1244" s="4" t="s">
        <v>323</v>
      </c>
      <c r="B1244" s="4" t="s">
        <v>324</v>
      </c>
      <c r="C1244" s="4" t="s">
        <v>1279</v>
      </c>
      <c r="D1244" s="4">
        <v>66923</v>
      </c>
      <c r="E1244" s="8">
        <v>194.6645742</v>
      </c>
      <c r="F1244" s="26">
        <v>31283.493251956937</v>
      </c>
      <c r="G1244" s="8">
        <v>0.248851621</v>
      </c>
    </row>
    <row r="1245" spans="1:7" x14ac:dyDescent="0.2">
      <c r="A1245" s="4" t="s">
        <v>323</v>
      </c>
      <c r="B1245" s="4" t="s">
        <v>324</v>
      </c>
      <c r="C1245" s="4" t="s">
        <v>1279</v>
      </c>
      <c r="D1245" s="4">
        <v>79849</v>
      </c>
      <c r="E1245" s="8">
        <v>202.4813249</v>
      </c>
      <c r="F1245" s="26">
        <v>31198.601676931488</v>
      </c>
      <c r="G1245" s="8">
        <v>0.24227161899999999</v>
      </c>
    </row>
    <row r="1246" spans="1:7" x14ac:dyDescent="0.2">
      <c r="A1246" s="4" t="s">
        <v>323</v>
      </c>
      <c r="B1246" s="4" t="s">
        <v>324</v>
      </c>
      <c r="C1246" s="4" t="s">
        <v>1279</v>
      </c>
      <c r="D1246" s="4">
        <v>86060</v>
      </c>
      <c r="E1246" s="8">
        <v>184.05799479999999</v>
      </c>
      <c r="F1246" s="26">
        <v>27132.479647475928</v>
      </c>
      <c r="G1246" s="8">
        <v>0.246099296</v>
      </c>
    </row>
    <row r="1247" spans="1:7" x14ac:dyDescent="0.2">
      <c r="A1247" s="4" t="s">
        <v>323</v>
      </c>
      <c r="B1247" s="4" t="s">
        <v>324</v>
      </c>
      <c r="C1247" s="4" t="s">
        <v>1279</v>
      </c>
      <c r="D1247" s="4" t="s">
        <v>1282</v>
      </c>
      <c r="E1247" s="8">
        <v>186.29021230000001</v>
      </c>
      <c r="F1247" s="26">
        <v>26591.282745571676</v>
      </c>
      <c r="G1247" s="8">
        <v>0.235427634</v>
      </c>
    </row>
    <row r="1248" spans="1:7" x14ac:dyDescent="0.2">
      <c r="A1248" s="4" t="s">
        <v>112</v>
      </c>
      <c r="B1248" s="4" t="s">
        <v>113</v>
      </c>
      <c r="C1248" s="4" t="s">
        <v>1279</v>
      </c>
      <c r="D1248" s="4">
        <v>82943</v>
      </c>
      <c r="E1248" s="8">
        <v>574.21177869999997</v>
      </c>
      <c r="F1248" s="26">
        <v>231337.12066391692</v>
      </c>
      <c r="G1248" s="8">
        <v>0.24946790099999999</v>
      </c>
    </row>
    <row r="1249" spans="1:7" x14ac:dyDescent="0.2">
      <c r="A1249" s="4" t="s">
        <v>112</v>
      </c>
      <c r="B1249" s="4" t="s">
        <v>113</v>
      </c>
      <c r="C1249" s="4" t="s">
        <v>1279</v>
      </c>
      <c r="D1249" s="4">
        <v>82944</v>
      </c>
      <c r="E1249" s="8">
        <v>552.62660449999998</v>
      </c>
      <c r="F1249" s="26">
        <v>207503.1872124364</v>
      </c>
      <c r="G1249" s="8">
        <v>0.24907005300000001</v>
      </c>
    </row>
    <row r="1250" spans="1:7" x14ac:dyDescent="0.2">
      <c r="A1250" s="4" t="s">
        <v>112</v>
      </c>
      <c r="B1250" s="4" t="s">
        <v>113</v>
      </c>
      <c r="C1250" s="4" t="s">
        <v>1279</v>
      </c>
      <c r="D1250" s="4">
        <v>82945</v>
      </c>
      <c r="E1250" s="8">
        <v>582.03331019999996</v>
      </c>
      <c r="F1250" s="26">
        <v>230922.35028907523</v>
      </c>
      <c r="G1250" s="8">
        <v>0.25515273799999999</v>
      </c>
    </row>
    <row r="1251" spans="1:7" x14ac:dyDescent="0.2">
      <c r="A1251" s="4" t="s">
        <v>325</v>
      </c>
      <c r="B1251" s="4" t="s">
        <v>326</v>
      </c>
      <c r="C1251" s="4" t="s">
        <v>1279</v>
      </c>
      <c r="D1251" s="4">
        <v>57089</v>
      </c>
      <c r="E1251" s="8">
        <v>610.56579910000005</v>
      </c>
      <c r="F1251" s="26">
        <v>169176.4207498412</v>
      </c>
      <c r="G1251" s="8">
        <v>0.27738729699999998</v>
      </c>
    </row>
    <row r="1252" spans="1:7" x14ac:dyDescent="0.2">
      <c r="A1252" s="4" t="s">
        <v>924</v>
      </c>
      <c r="B1252" s="4" t="s">
        <v>925</v>
      </c>
      <c r="C1252" s="4" t="s">
        <v>1279</v>
      </c>
      <c r="D1252" s="4">
        <v>73841</v>
      </c>
      <c r="E1252" s="8">
        <v>39.148689519999998</v>
      </c>
      <c r="F1252" s="26">
        <v>907.33232081116273</v>
      </c>
      <c r="G1252" s="8">
        <v>0.22121276200000001</v>
      </c>
    </row>
    <row r="1253" spans="1:7" x14ac:dyDescent="0.2">
      <c r="A1253" s="4" t="s">
        <v>926</v>
      </c>
      <c r="B1253" s="4" t="s">
        <v>927</v>
      </c>
      <c r="C1253" s="4" t="s">
        <v>1279</v>
      </c>
      <c r="D1253" s="4">
        <v>60257</v>
      </c>
      <c r="E1253" s="8">
        <v>149.16137950000001</v>
      </c>
      <c r="F1253" s="26">
        <v>14292.41084365512</v>
      </c>
      <c r="G1253" s="8">
        <v>0.250967035</v>
      </c>
    </row>
    <row r="1254" spans="1:7" x14ac:dyDescent="0.2">
      <c r="A1254" s="4" t="s">
        <v>327</v>
      </c>
      <c r="B1254" s="4" t="s">
        <v>328</v>
      </c>
      <c r="C1254" s="4" t="s">
        <v>1279</v>
      </c>
      <c r="D1254" s="4">
        <v>60510</v>
      </c>
      <c r="E1254" s="8">
        <v>256.85151339999999</v>
      </c>
      <c r="F1254" s="26">
        <v>84017.909651636961</v>
      </c>
      <c r="G1254" s="8">
        <v>0.254963314</v>
      </c>
    </row>
    <row r="1255" spans="1:7" x14ac:dyDescent="0.2">
      <c r="A1255" s="4" t="s">
        <v>327</v>
      </c>
      <c r="B1255" s="4" t="s">
        <v>328</v>
      </c>
      <c r="C1255" s="4" t="s">
        <v>1279</v>
      </c>
      <c r="D1255" s="4">
        <v>61673</v>
      </c>
      <c r="E1255" s="8">
        <v>259.64666110000002</v>
      </c>
      <c r="F1255" s="26">
        <v>84362.95877641112</v>
      </c>
      <c r="G1255" s="8">
        <v>0.25262403</v>
      </c>
    </row>
    <row r="1256" spans="1:7" x14ac:dyDescent="0.2">
      <c r="A1256" s="4" t="s">
        <v>736</v>
      </c>
      <c r="B1256" s="4" t="s">
        <v>184</v>
      </c>
      <c r="C1256" s="4" t="s">
        <v>1279</v>
      </c>
      <c r="D1256" s="4">
        <v>53052</v>
      </c>
      <c r="E1256" s="8">
        <v>71.738433650000005</v>
      </c>
      <c r="F1256" s="26">
        <v>2498.1773565605758</v>
      </c>
      <c r="G1256" s="8">
        <v>0.24994580399999999</v>
      </c>
    </row>
    <row r="1257" spans="1:7" x14ac:dyDescent="0.2">
      <c r="A1257" s="4" t="s">
        <v>526</v>
      </c>
      <c r="B1257" s="4" t="s">
        <v>527</v>
      </c>
      <c r="C1257" s="4" t="s">
        <v>1279</v>
      </c>
      <c r="D1257" s="4">
        <v>68118</v>
      </c>
      <c r="E1257" s="8">
        <v>82.473263020000005</v>
      </c>
      <c r="F1257" s="26">
        <v>4626.074431184782</v>
      </c>
      <c r="G1257" s="8">
        <v>0.26113106200000002</v>
      </c>
    </row>
    <row r="1258" spans="1:7" x14ac:dyDescent="0.2">
      <c r="A1258" s="4" t="s">
        <v>526</v>
      </c>
      <c r="B1258" s="4" t="s">
        <v>527</v>
      </c>
      <c r="C1258" s="4" t="s">
        <v>1279</v>
      </c>
      <c r="D1258" s="4">
        <v>68120</v>
      </c>
      <c r="E1258" s="8">
        <v>77.57413622</v>
      </c>
      <c r="F1258" s="26">
        <v>3849.6845364589885</v>
      </c>
      <c r="G1258" s="8">
        <v>0.25290209000000002</v>
      </c>
    </row>
    <row r="1259" spans="1:7" x14ac:dyDescent="0.2">
      <c r="A1259" s="4" t="s">
        <v>526</v>
      </c>
      <c r="B1259" s="4" t="s">
        <v>527</v>
      </c>
      <c r="C1259" s="4" t="s">
        <v>1279</v>
      </c>
      <c r="D1259" s="4">
        <v>68121</v>
      </c>
      <c r="E1259" s="8">
        <v>75.337200999999993</v>
      </c>
      <c r="F1259" s="26">
        <v>3924.6596652545741</v>
      </c>
      <c r="G1259" s="8">
        <v>0.257835761</v>
      </c>
    </row>
    <row r="1260" spans="1:7" x14ac:dyDescent="0.2">
      <c r="A1260" s="4" t="s">
        <v>526</v>
      </c>
      <c r="B1260" s="4" t="s">
        <v>527</v>
      </c>
      <c r="C1260" s="4" t="s">
        <v>1279</v>
      </c>
      <c r="D1260" s="4">
        <v>68122</v>
      </c>
      <c r="E1260" s="8">
        <v>78.926277859999999</v>
      </c>
      <c r="F1260" s="26">
        <v>4553.882801927959</v>
      </c>
      <c r="G1260" s="8">
        <v>0.24824744400000001</v>
      </c>
    </row>
    <row r="1261" spans="1:7" x14ac:dyDescent="0.2">
      <c r="A1261" s="4" t="s">
        <v>528</v>
      </c>
      <c r="B1261" s="4" t="s">
        <v>529</v>
      </c>
      <c r="C1261" s="4" t="s">
        <v>1279</v>
      </c>
      <c r="D1261" s="4">
        <v>62827</v>
      </c>
      <c r="E1261" s="8">
        <v>209.21072240000001</v>
      </c>
      <c r="F1261" s="26">
        <v>27208.945177937225</v>
      </c>
      <c r="G1261" s="8">
        <v>0.24917784700000001</v>
      </c>
    </row>
    <row r="1262" spans="1:7" x14ac:dyDescent="0.2">
      <c r="A1262" s="4" t="s">
        <v>528</v>
      </c>
      <c r="B1262" s="4" t="s">
        <v>529</v>
      </c>
      <c r="C1262" s="4" t="s">
        <v>1279</v>
      </c>
      <c r="D1262" s="4">
        <v>76621</v>
      </c>
      <c r="E1262" s="8">
        <v>207.70583569999999</v>
      </c>
      <c r="F1262" s="26">
        <v>27684.833326739157</v>
      </c>
      <c r="G1262" s="8">
        <v>0.25471560999999998</v>
      </c>
    </row>
    <row r="1263" spans="1:7" x14ac:dyDescent="0.2">
      <c r="A1263" s="4" t="s">
        <v>528</v>
      </c>
      <c r="B1263" s="4" t="s">
        <v>529</v>
      </c>
      <c r="C1263" s="4" t="s">
        <v>1279</v>
      </c>
      <c r="D1263" s="4">
        <v>76642</v>
      </c>
      <c r="E1263" s="8">
        <v>217.43183909999999</v>
      </c>
      <c r="F1263" s="26">
        <v>30175.639298792717</v>
      </c>
      <c r="G1263" s="8">
        <v>0.263513999</v>
      </c>
    </row>
    <row r="1264" spans="1:7" x14ac:dyDescent="0.2">
      <c r="A1264" s="4" t="s">
        <v>528</v>
      </c>
      <c r="B1264" s="4" t="s">
        <v>530</v>
      </c>
      <c r="C1264" s="4" t="s">
        <v>1279</v>
      </c>
      <c r="D1264" s="4">
        <v>66076</v>
      </c>
      <c r="E1264" s="8">
        <v>123.46645700000001</v>
      </c>
      <c r="F1264" s="26">
        <v>8831.242316734857</v>
      </c>
      <c r="G1264" s="8">
        <v>0.25278183700000001</v>
      </c>
    </row>
    <row r="1265" spans="1:7" x14ac:dyDescent="0.2">
      <c r="A1265" s="4" t="s">
        <v>737</v>
      </c>
      <c r="B1265" s="4" t="s">
        <v>738</v>
      </c>
      <c r="C1265" s="4" t="s">
        <v>1279</v>
      </c>
      <c r="D1265" s="4">
        <v>77157</v>
      </c>
      <c r="E1265" s="8">
        <v>70.244343310000005</v>
      </c>
      <c r="F1265" s="26">
        <v>2423.7070207252832</v>
      </c>
      <c r="G1265" s="8">
        <v>0.25333489399999998</v>
      </c>
    </row>
    <row r="1266" spans="1:7" x14ac:dyDescent="0.2">
      <c r="A1266" s="4" t="s">
        <v>737</v>
      </c>
      <c r="B1266" s="4" t="s">
        <v>739</v>
      </c>
      <c r="C1266" s="4" t="s">
        <v>1279</v>
      </c>
      <c r="D1266" s="4">
        <v>77010</v>
      </c>
      <c r="E1266" s="8">
        <v>65.896188179999996</v>
      </c>
      <c r="F1266" s="26">
        <v>2187.8038472394755</v>
      </c>
      <c r="G1266" s="8">
        <v>0.25396236100000003</v>
      </c>
    </row>
    <row r="1267" spans="1:7" x14ac:dyDescent="0.2">
      <c r="A1267" s="4" t="s">
        <v>1029</v>
      </c>
      <c r="B1267" s="4" t="s">
        <v>1030</v>
      </c>
      <c r="C1267" s="4" t="s">
        <v>1279</v>
      </c>
      <c r="D1267" s="4">
        <v>60807</v>
      </c>
      <c r="E1267" s="8">
        <v>25.299539490000001</v>
      </c>
      <c r="F1267" s="26">
        <v>281.57514989585076</v>
      </c>
      <c r="G1267" s="8">
        <v>0.26784095499999999</v>
      </c>
    </row>
    <row r="1268" spans="1:7" x14ac:dyDescent="0.2">
      <c r="A1268" s="4" t="s">
        <v>1029</v>
      </c>
      <c r="B1268" s="4" t="s">
        <v>1031</v>
      </c>
      <c r="C1268" s="4" t="s">
        <v>1279</v>
      </c>
      <c r="D1268" s="4">
        <v>76564</v>
      </c>
      <c r="E1268" s="8">
        <v>17.253509000000001</v>
      </c>
      <c r="F1268" s="26">
        <v>140.39347090818492</v>
      </c>
      <c r="G1268" s="8">
        <v>0.28751093700000002</v>
      </c>
    </row>
    <row r="1269" spans="1:7" x14ac:dyDescent="0.2">
      <c r="A1269" s="4" t="s">
        <v>1029</v>
      </c>
      <c r="B1269" s="4" t="s">
        <v>514</v>
      </c>
      <c r="C1269" s="4" t="s">
        <v>1279</v>
      </c>
      <c r="D1269" s="4">
        <v>57523</v>
      </c>
      <c r="E1269" s="8">
        <v>13.6881337</v>
      </c>
      <c r="F1269" s="26">
        <v>76.256494151875913</v>
      </c>
      <c r="G1269" s="8">
        <v>0.26398727900000002</v>
      </c>
    </row>
    <row r="1270" spans="1:7" x14ac:dyDescent="0.2">
      <c r="A1270" s="4" t="s">
        <v>1029</v>
      </c>
      <c r="B1270" s="4" t="s">
        <v>1032</v>
      </c>
      <c r="C1270" s="4" t="s">
        <v>1279</v>
      </c>
      <c r="D1270" s="4">
        <v>60863</v>
      </c>
      <c r="E1270" s="8">
        <v>22.013052259999998</v>
      </c>
      <c r="F1270" s="26">
        <v>218.13296555899836</v>
      </c>
      <c r="G1270" s="8">
        <v>0.27375544299999999</v>
      </c>
    </row>
    <row r="1271" spans="1:7" x14ac:dyDescent="0.2">
      <c r="A1271" s="4" t="s">
        <v>1029</v>
      </c>
      <c r="B1271" s="4" t="s">
        <v>1033</v>
      </c>
      <c r="C1271" s="4" t="s">
        <v>1279</v>
      </c>
      <c r="D1271" s="4">
        <v>57546</v>
      </c>
      <c r="E1271" s="8">
        <v>24.063208929999998</v>
      </c>
      <c r="F1271" s="26">
        <v>249.45620077766131</v>
      </c>
      <c r="G1271" s="8">
        <v>0.26508774499999999</v>
      </c>
    </row>
    <row r="1272" spans="1:7" x14ac:dyDescent="0.2">
      <c r="A1272" s="4" t="s">
        <v>1034</v>
      </c>
      <c r="B1272" s="4" t="s">
        <v>1035</v>
      </c>
      <c r="C1272" s="4" t="s">
        <v>1279</v>
      </c>
      <c r="D1272" s="4">
        <v>57667</v>
      </c>
      <c r="E1272" s="8">
        <v>118.8978879</v>
      </c>
      <c r="F1272" s="26">
        <v>7246.6283834681026</v>
      </c>
      <c r="G1272" s="8">
        <v>0.24983565599999999</v>
      </c>
    </row>
    <row r="1273" spans="1:7" x14ac:dyDescent="0.2">
      <c r="A1273" s="4" t="s">
        <v>1034</v>
      </c>
      <c r="B1273" s="4" t="s">
        <v>448</v>
      </c>
      <c r="C1273" s="4" t="s">
        <v>1279</v>
      </c>
      <c r="D1273" s="4">
        <v>76452</v>
      </c>
      <c r="E1273" s="8">
        <v>129.48882689999999</v>
      </c>
      <c r="F1273" s="26">
        <v>8662.2402459612949</v>
      </c>
      <c r="G1273" s="8">
        <v>0.26757336500000001</v>
      </c>
    </row>
    <row r="1274" spans="1:7" x14ac:dyDescent="0.2">
      <c r="A1274" s="4" t="s">
        <v>1036</v>
      </c>
      <c r="B1274" s="4" t="s">
        <v>1037</v>
      </c>
      <c r="C1274" s="4" t="s">
        <v>1279</v>
      </c>
      <c r="D1274" s="4">
        <v>54380</v>
      </c>
      <c r="E1274" s="8">
        <v>38.29989569</v>
      </c>
      <c r="F1274" s="26">
        <v>767.96513929751006</v>
      </c>
      <c r="G1274" s="8">
        <v>0.26142236800000002</v>
      </c>
    </row>
    <row r="1275" spans="1:7" x14ac:dyDescent="0.2">
      <c r="A1275" s="4" t="s">
        <v>13</v>
      </c>
      <c r="B1275" s="4" t="s">
        <v>14</v>
      </c>
      <c r="C1275" s="4" t="s">
        <v>1279</v>
      </c>
      <c r="D1275" s="4">
        <v>44770</v>
      </c>
      <c r="E1275" s="8">
        <v>157.64603020000001</v>
      </c>
      <c r="F1275" s="26">
        <v>16400.384393527693</v>
      </c>
      <c r="G1275" s="8">
        <v>0.23648938899999999</v>
      </c>
    </row>
    <row r="1276" spans="1:7" x14ac:dyDescent="0.2">
      <c r="A1276" s="4" t="s">
        <v>13</v>
      </c>
      <c r="B1276" s="4" t="s">
        <v>14</v>
      </c>
      <c r="C1276" s="4" t="s">
        <v>1279</v>
      </c>
      <c r="D1276" s="4">
        <v>50956</v>
      </c>
      <c r="E1276" s="8">
        <v>171.03256669999999</v>
      </c>
      <c r="F1276" s="26">
        <v>19370.947134746773</v>
      </c>
      <c r="G1276" s="8">
        <v>0.23703664899999999</v>
      </c>
    </row>
    <row r="1277" spans="1:7" x14ac:dyDescent="0.2">
      <c r="A1277" s="4" t="s">
        <v>13</v>
      </c>
      <c r="B1277" s="4" t="s">
        <v>14</v>
      </c>
      <c r="C1277" s="4" t="s">
        <v>1279</v>
      </c>
      <c r="D1277" s="4">
        <v>67017</v>
      </c>
      <c r="E1277" s="8">
        <v>192.54940139999999</v>
      </c>
      <c r="F1277" s="26">
        <v>26553.186824825287</v>
      </c>
      <c r="G1277" s="8">
        <v>0.263846262</v>
      </c>
    </row>
    <row r="1278" spans="1:7" x14ac:dyDescent="0.2">
      <c r="A1278" s="4" t="s">
        <v>13</v>
      </c>
      <c r="B1278" s="4" t="s">
        <v>14</v>
      </c>
      <c r="C1278" s="4" t="s">
        <v>1279</v>
      </c>
      <c r="D1278" s="4">
        <v>79940</v>
      </c>
      <c r="E1278" s="8">
        <v>183.00480719999999</v>
      </c>
      <c r="F1278" s="26">
        <v>24420.400808402625</v>
      </c>
      <c r="G1278" s="8">
        <v>0.25140163300000001</v>
      </c>
    </row>
    <row r="1279" spans="1:7" x14ac:dyDescent="0.2">
      <c r="A1279" s="4" t="s">
        <v>13</v>
      </c>
      <c r="B1279" s="4" t="s">
        <v>14</v>
      </c>
      <c r="C1279" s="4" t="s">
        <v>1279</v>
      </c>
      <c r="D1279" s="4">
        <v>79979</v>
      </c>
      <c r="E1279" s="8">
        <v>185.09807839999999</v>
      </c>
      <c r="F1279" s="26">
        <v>28215.31243903004</v>
      </c>
      <c r="G1279" s="8">
        <v>0.26115300200000002</v>
      </c>
    </row>
    <row r="1280" spans="1:7" x14ac:dyDescent="0.2">
      <c r="A1280" s="4" t="s">
        <v>13</v>
      </c>
      <c r="B1280" s="4" t="s">
        <v>14</v>
      </c>
      <c r="C1280" s="4" t="s">
        <v>1279</v>
      </c>
      <c r="D1280" s="4">
        <v>80004</v>
      </c>
      <c r="E1280" s="8">
        <v>196.26842769999999</v>
      </c>
      <c r="F1280" s="26">
        <v>24944.984572183221</v>
      </c>
      <c r="G1280" s="8">
        <v>0.24762257100000001</v>
      </c>
    </row>
    <row r="1281" spans="1:7" x14ac:dyDescent="0.2">
      <c r="A1281" s="4" t="s">
        <v>13</v>
      </c>
      <c r="B1281" s="4" t="s">
        <v>14</v>
      </c>
      <c r="C1281" s="4" t="s">
        <v>1279</v>
      </c>
      <c r="D1281" s="4">
        <v>80496</v>
      </c>
      <c r="E1281" s="8">
        <v>190.85598809999999</v>
      </c>
      <c r="F1281" s="26">
        <v>25368.537350390638</v>
      </c>
      <c r="G1281" s="8">
        <v>0.23483388699999999</v>
      </c>
    </row>
    <row r="1282" spans="1:7" x14ac:dyDescent="0.2">
      <c r="A1282" s="4" t="s">
        <v>13</v>
      </c>
      <c r="B1282" s="4" t="s">
        <v>14</v>
      </c>
      <c r="C1282" s="4" t="s">
        <v>1279</v>
      </c>
      <c r="D1282" s="4">
        <v>81563</v>
      </c>
      <c r="E1282" s="8">
        <v>173.04599680000001</v>
      </c>
      <c r="F1282" s="26">
        <v>21074.194379462766</v>
      </c>
      <c r="G1282" s="8">
        <v>0.24486443199999999</v>
      </c>
    </row>
    <row r="1283" spans="1:7" x14ac:dyDescent="0.2">
      <c r="A1283" s="4" t="s">
        <v>13</v>
      </c>
      <c r="B1283" s="4" t="s">
        <v>14</v>
      </c>
      <c r="C1283" s="4" t="s">
        <v>1279</v>
      </c>
      <c r="D1283" s="4">
        <v>81662</v>
      </c>
      <c r="E1283" s="8">
        <v>191.4577329</v>
      </c>
      <c r="F1283" s="26">
        <v>25445.453567574063</v>
      </c>
      <c r="G1283" s="8">
        <v>0.24879357199999999</v>
      </c>
    </row>
    <row r="1284" spans="1:7" x14ac:dyDescent="0.2">
      <c r="A1284" s="4" t="s">
        <v>13</v>
      </c>
      <c r="B1284" s="4" t="s">
        <v>14</v>
      </c>
      <c r="C1284" s="4" t="s">
        <v>1279</v>
      </c>
      <c r="D1284" s="4">
        <v>85941</v>
      </c>
      <c r="E1284" s="8">
        <v>179.25858719999999</v>
      </c>
      <c r="F1284" s="26">
        <v>23136.52812514978</v>
      </c>
      <c r="G1284" s="8">
        <v>0.25146390299999999</v>
      </c>
    </row>
    <row r="1285" spans="1:7" x14ac:dyDescent="0.2">
      <c r="A1285" s="4" t="s">
        <v>13</v>
      </c>
      <c r="B1285" s="4" t="s">
        <v>14</v>
      </c>
      <c r="C1285" s="4" t="s">
        <v>1279</v>
      </c>
      <c r="D1285" s="4">
        <v>119229</v>
      </c>
      <c r="E1285" s="8">
        <v>189.4667105</v>
      </c>
      <c r="F1285" s="26">
        <v>21550.600029352805</v>
      </c>
      <c r="G1285" s="8">
        <v>0.24228287800000001</v>
      </c>
    </row>
    <row r="1286" spans="1:7" x14ac:dyDescent="0.2">
      <c r="A1286" s="4" t="s">
        <v>13</v>
      </c>
      <c r="B1286" s="4" t="s">
        <v>14</v>
      </c>
      <c r="C1286" s="4" t="s">
        <v>1279</v>
      </c>
      <c r="D1286" s="4">
        <v>121446</v>
      </c>
      <c r="E1286" s="8">
        <v>200.12429320000001</v>
      </c>
      <c r="F1286" s="26">
        <v>30313.624638935711</v>
      </c>
      <c r="G1286" s="8">
        <v>0.265962794</v>
      </c>
    </row>
    <row r="1287" spans="1:7" x14ac:dyDescent="0.2">
      <c r="A1287" s="4" t="s">
        <v>13</v>
      </c>
      <c r="B1287" s="4" t="s">
        <v>14</v>
      </c>
      <c r="C1287" s="4" t="s">
        <v>1279</v>
      </c>
      <c r="D1287" s="4">
        <v>121527</v>
      </c>
      <c r="E1287" s="8">
        <v>194.0056846</v>
      </c>
      <c r="F1287" s="26">
        <v>26534.417980822687</v>
      </c>
      <c r="G1287" s="8">
        <v>0.24930671600000001</v>
      </c>
    </row>
    <row r="1288" spans="1:7" x14ac:dyDescent="0.2">
      <c r="A1288" s="4" t="s">
        <v>13</v>
      </c>
      <c r="B1288" s="4" t="s">
        <v>114</v>
      </c>
      <c r="C1288" s="4" t="s">
        <v>1279</v>
      </c>
      <c r="D1288" s="4">
        <v>77021</v>
      </c>
      <c r="E1288" s="8">
        <v>279.59268320000001</v>
      </c>
      <c r="F1288" s="26">
        <v>52881.191989471365</v>
      </c>
      <c r="G1288" s="8">
        <v>0.25537326799999999</v>
      </c>
    </row>
    <row r="1289" spans="1:7" ht="15" x14ac:dyDescent="0.25">
      <c r="A1289" s="4" t="s">
        <v>1293</v>
      </c>
      <c r="B1289" s="4" t="s">
        <v>1294</v>
      </c>
      <c r="C1289" s="4" t="s">
        <v>1303</v>
      </c>
      <c r="D1289" s="4">
        <v>149367</v>
      </c>
      <c r="E1289" s="4">
        <v>77.620099999999994</v>
      </c>
      <c r="F1289">
        <v>7721.9884879076362</v>
      </c>
      <c r="G1289" s="4">
        <v>0.30640000000000001</v>
      </c>
    </row>
    <row r="1290" spans="1:7" x14ac:dyDescent="0.2">
      <c r="A1290" s="4" t="s">
        <v>742</v>
      </c>
      <c r="B1290" s="4" t="s">
        <v>743</v>
      </c>
      <c r="C1290" s="4" t="s">
        <v>1279</v>
      </c>
      <c r="D1290" s="4">
        <v>117270</v>
      </c>
      <c r="E1290" s="8">
        <v>34.473908420000001</v>
      </c>
      <c r="F1290" s="26">
        <v>624.47625131074074</v>
      </c>
      <c r="G1290" s="8">
        <v>0.24612156700000001</v>
      </c>
    </row>
    <row r="1291" spans="1:7" x14ac:dyDescent="0.2">
      <c r="A1291" s="4" t="s">
        <v>742</v>
      </c>
      <c r="B1291" s="4" t="s">
        <v>744</v>
      </c>
      <c r="C1291" s="4" t="s">
        <v>1279</v>
      </c>
      <c r="D1291" s="4">
        <v>64902</v>
      </c>
      <c r="E1291" s="8">
        <v>134.21674519999999</v>
      </c>
      <c r="F1291" s="26">
        <v>9269.0631840186561</v>
      </c>
      <c r="G1291" s="8">
        <v>0.26962171899999998</v>
      </c>
    </row>
    <row r="1292" spans="1:7" x14ac:dyDescent="0.2">
      <c r="A1292" s="4" t="s">
        <v>742</v>
      </c>
      <c r="B1292" s="4" t="s">
        <v>744</v>
      </c>
      <c r="C1292" s="4" t="s">
        <v>1279</v>
      </c>
      <c r="D1292" s="4">
        <v>83550</v>
      </c>
      <c r="E1292" s="8">
        <v>136.14468840000001</v>
      </c>
      <c r="F1292" s="26">
        <v>9588.3776221752905</v>
      </c>
      <c r="G1292" s="8">
        <v>0.26079338099999999</v>
      </c>
    </row>
    <row r="1293" spans="1:7" x14ac:dyDescent="0.2">
      <c r="A1293" s="4" t="s">
        <v>745</v>
      </c>
      <c r="B1293" s="4" t="s">
        <v>746</v>
      </c>
      <c r="C1293" s="4" t="s">
        <v>1279</v>
      </c>
      <c r="D1293" s="4">
        <v>58514</v>
      </c>
      <c r="E1293" s="8">
        <v>246.44461140000001</v>
      </c>
      <c r="F1293" s="26">
        <v>40825.854221691596</v>
      </c>
      <c r="G1293" s="8">
        <v>0.296512263</v>
      </c>
    </row>
    <row r="1294" spans="1:7" x14ac:dyDescent="0.2">
      <c r="A1294" s="4" t="s">
        <v>745</v>
      </c>
      <c r="B1294" s="4" t="s">
        <v>746</v>
      </c>
      <c r="C1294" s="4" t="s">
        <v>1279</v>
      </c>
      <c r="D1294" s="4">
        <v>80127</v>
      </c>
      <c r="E1294" s="8">
        <v>236.80642689999999</v>
      </c>
      <c r="F1294" s="26">
        <v>34266.224338612607</v>
      </c>
      <c r="G1294" s="8">
        <v>0.27317052600000002</v>
      </c>
    </row>
    <row r="1295" spans="1:7" x14ac:dyDescent="0.2">
      <c r="A1295" s="4" t="s">
        <v>745</v>
      </c>
      <c r="B1295" s="4" t="s">
        <v>747</v>
      </c>
      <c r="C1295" s="4" t="s">
        <v>1279</v>
      </c>
      <c r="D1295" s="4">
        <v>71469</v>
      </c>
      <c r="E1295" s="8">
        <v>248.5497713</v>
      </c>
      <c r="F1295" s="26">
        <v>35625.174143272554</v>
      </c>
      <c r="G1295" s="8">
        <v>0.27803990000000001</v>
      </c>
    </row>
    <row r="1296" spans="1:7" x14ac:dyDescent="0.2">
      <c r="A1296" s="4" t="s">
        <v>745</v>
      </c>
      <c r="B1296" s="4" t="s">
        <v>748</v>
      </c>
      <c r="C1296" s="4" t="s">
        <v>1279</v>
      </c>
      <c r="D1296" s="4">
        <v>69188</v>
      </c>
      <c r="E1296" s="8">
        <v>241.5654624</v>
      </c>
      <c r="F1296" s="26">
        <v>32955.718407460503</v>
      </c>
      <c r="G1296" s="8">
        <v>0.26847649099999998</v>
      </c>
    </row>
    <row r="1297" spans="1:7" x14ac:dyDescent="0.2">
      <c r="A1297" s="4" t="s">
        <v>745</v>
      </c>
      <c r="B1297" s="4" t="s">
        <v>749</v>
      </c>
      <c r="C1297" s="4" t="s">
        <v>1279</v>
      </c>
      <c r="D1297" s="4">
        <v>65002</v>
      </c>
      <c r="E1297" s="8">
        <v>281.04082119999998</v>
      </c>
      <c r="F1297" s="26">
        <v>54791.769706737425</v>
      </c>
      <c r="G1297" s="8">
        <v>0.29130407400000002</v>
      </c>
    </row>
    <row r="1298" spans="1:7" x14ac:dyDescent="0.2">
      <c r="A1298" s="4" t="s">
        <v>745</v>
      </c>
      <c r="B1298" s="4" t="s">
        <v>749</v>
      </c>
      <c r="C1298" s="4" t="s">
        <v>1279</v>
      </c>
      <c r="D1298" s="4">
        <v>79413</v>
      </c>
      <c r="E1298" s="8">
        <v>265.32453989999999</v>
      </c>
      <c r="F1298" s="26">
        <v>43185.126592122346</v>
      </c>
      <c r="G1298" s="8">
        <v>0.28000244499999999</v>
      </c>
    </row>
    <row r="1299" spans="1:7" x14ac:dyDescent="0.2">
      <c r="A1299" s="4" t="s">
        <v>750</v>
      </c>
      <c r="B1299" s="4" t="s">
        <v>751</v>
      </c>
      <c r="C1299" s="4" t="s">
        <v>1279</v>
      </c>
      <c r="D1299" s="4">
        <v>87368</v>
      </c>
      <c r="E1299" s="8">
        <v>118.8667118</v>
      </c>
      <c r="F1299" s="26">
        <v>7478.1566873007978</v>
      </c>
      <c r="G1299" s="8">
        <v>0.25835070300000001</v>
      </c>
    </row>
    <row r="1300" spans="1:7" x14ac:dyDescent="0.2">
      <c r="A1300" s="4" t="s">
        <v>750</v>
      </c>
      <c r="B1300" s="4" t="s">
        <v>751</v>
      </c>
      <c r="C1300" s="4" t="s">
        <v>1279</v>
      </c>
      <c r="D1300" s="4">
        <v>90176</v>
      </c>
      <c r="E1300" s="8">
        <v>115.42630029999999</v>
      </c>
      <c r="F1300" s="26">
        <v>6772.7463563328683</v>
      </c>
      <c r="G1300" s="8">
        <v>0.24233090900000001</v>
      </c>
    </row>
    <row r="1301" spans="1:7" x14ac:dyDescent="0.2">
      <c r="A1301" s="4" t="s">
        <v>750</v>
      </c>
      <c r="B1301" s="4" t="s">
        <v>752</v>
      </c>
      <c r="C1301" s="4" t="s">
        <v>1279</v>
      </c>
      <c r="D1301" s="4">
        <v>55869</v>
      </c>
      <c r="E1301" s="8">
        <v>107.0979882</v>
      </c>
      <c r="F1301" s="26">
        <v>5936.084175794721</v>
      </c>
      <c r="G1301" s="8">
        <v>0.24160119599999999</v>
      </c>
    </row>
    <row r="1302" spans="1:7" x14ac:dyDescent="0.2">
      <c r="A1302" s="4" t="s">
        <v>750</v>
      </c>
      <c r="B1302" s="4" t="s">
        <v>753</v>
      </c>
      <c r="C1302" s="4" t="s">
        <v>1279</v>
      </c>
      <c r="D1302" s="4">
        <v>83948</v>
      </c>
      <c r="E1302" s="8">
        <v>127.1937111</v>
      </c>
      <c r="F1302" s="26">
        <v>8065.9595086231084</v>
      </c>
      <c r="G1302" s="8">
        <v>0.26849707499999997</v>
      </c>
    </row>
    <row r="1303" spans="1:7" x14ac:dyDescent="0.2">
      <c r="A1303" s="4" t="s">
        <v>750</v>
      </c>
      <c r="B1303" s="4" t="s">
        <v>753</v>
      </c>
      <c r="C1303" s="4" t="s">
        <v>1279</v>
      </c>
      <c r="D1303" s="4">
        <v>83979</v>
      </c>
      <c r="E1303" s="8">
        <v>128.32439769999999</v>
      </c>
      <c r="F1303" s="26">
        <v>8949.1511882043415</v>
      </c>
      <c r="G1303" s="8">
        <v>0.26977007800000002</v>
      </c>
    </row>
    <row r="1304" spans="1:7" x14ac:dyDescent="0.2">
      <c r="A1304" s="4" t="s">
        <v>750</v>
      </c>
      <c r="B1304" s="4" t="s">
        <v>754</v>
      </c>
      <c r="C1304" s="4" t="s">
        <v>1279</v>
      </c>
      <c r="D1304" s="4">
        <v>54745</v>
      </c>
      <c r="E1304" s="8">
        <v>121.67701940000001</v>
      </c>
      <c r="F1304" s="26">
        <v>8232.8248760019542</v>
      </c>
      <c r="G1304" s="8">
        <v>0.24262340099999999</v>
      </c>
    </row>
    <row r="1305" spans="1:7" x14ac:dyDescent="0.2">
      <c r="A1305" s="4" t="s">
        <v>750</v>
      </c>
      <c r="B1305" s="4" t="s">
        <v>755</v>
      </c>
      <c r="C1305" s="4" t="s">
        <v>1279</v>
      </c>
      <c r="D1305" s="4">
        <v>80317</v>
      </c>
      <c r="E1305" s="8">
        <v>125.9892936</v>
      </c>
      <c r="F1305" s="26">
        <v>10144.163525991264</v>
      </c>
      <c r="G1305" s="8">
        <v>0.25684703399999997</v>
      </c>
    </row>
    <row r="1306" spans="1:7" x14ac:dyDescent="0.2">
      <c r="A1306" s="4" t="s">
        <v>750</v>
      </c>
      <c r="B1306" s="4" t="s">
        <v>755</v>
      </c>
      <c r="C1306" s="4" t="s">
        <v>1279</v>
      </c>
      <c r="D1306" s="4">
        <v>117511</v>
      </c>
      <c r="E1306" s="8">
        <v>131.39440440000001</v>
      </c>
      <c r="F1306" s="26">
        <v>9959.5812012470833</v>
      </c>
      <c r="G1306" s="8">
        <v>0.249662825</v>
      </c>
    </row>
    <row r="1307" spans="1:7" x14ac:dyDescent="0.2">
      <c r="A1307" s="4" t="s">
        <v>750</v>
      </c>
      <c r="B1307" s="4" t="s">
        <v>755</v>
      </c>
      <c r="C1307" s="4" t="s">
        <v>1279</v>
      </c>
      <c r="D1307" s="4">
        <v>117667</v>
      </c>
      <c r="E1307" s="8">
        <v>132.80710629999999</v>
      </c>
      <c r="F1307" s="26">
        <v>10803.506057939356</v>
      </c>
      <c r="G1307" s="8">
        <v>0.26256070999999997</v>
      </c>
    </row>
    <row r="1308" spans="1:7" x14ac:dyDescent="0.2">
      <c r="A1308" s="4" t="s">
        <v>750</v>
      </c>
      <c r="B1308" s="4" t="s">
        <v>757</v>
      </c>
      <c r="C1308" s="4" t="s">
        <v>1279</v>
      </c>
      <c r="D1308" s="4">
        <v>51051</v>
      </c>
      <c r="E1308" s="8">
        <v>209.62356560000001</v>
      </c>
      <c r="F1308" s="26">
        <v>22350.611555112049</v>
      </c>
      <c r="G1308" s="8">
        <v>0.244779777</v>
      </c>
    </row>
    <row r="1309" spans="1:7" x14ac:dyDescent="0.2">
      <c r="A1309" s="4" t="s">
        <v>750</v>
      </c>
      <c r="B1309" s="4" t="s">
        <v>757</v>
      </c>
      <c r="C1309" s="4" t="s">
        <v>1279</v>
      </c>
      <c r="D1309" s="4">
        <v>59077</v>
      </c>
      <c r="E1309" s="8">
        <v>219.2696263</v>
      </c>
      <c r="F1309" s="26">
        <v>29078.756208160074</v>
      </c>
      <c r="G1309" s="8">
        <v>0.26098026699999999</v>
      </c>
    </row>
    <row r="1310" spans="1:7" x14ac:dyDescent="0.2">
      <c r="A1310" s="4" t="s">
        <v>750</v>
      </c>
      <c r="B1310" s="4" t="s">
        <v>758</v>
      </c>
      <c r="C1310" s="4" t="s">
        <v>1279</v>
      </c>
      <c r="D1310" s="4">
        <v>55999</v>
      </c>
      <c r="E1310" s="8">
        <v>87.735198800000006</v>
      </c>
      <c r="F1310" s="26">
        <v>4152.7055265396002</v>
      </c>
      <c r="G1310" s="8">
        <v>0.247465297</v>
      </c>
    </row>
    <row r="1311" spans="1:7" x14ac:dyDescent="0.2">
      <c r="A1311" s="4" t="s">
        <v>750</v>
      </c>
      <c r="B1311" s="4" t="s">
        <v>759</v>
      </c>
      <c r="C1311" s="4" t="s">
        <v>1279</v>
      </c>
      <c r="D1311" s="4">
        <v>91254</v>
      </c>
      <c r="E1311" s="8">
        <v>119.4377436</v>
      </c>
      <c r="F1311" s="26">
        <v>7761.0510986682702</v>
      </c>
      <c r="G1311" s="8">
        <v>0.26038544400000002</v>
      </c>
    </row>
    <row r="1312" spans="1:7" x14ac:dyDescent="0.2">
      <c r="A1312" s="4" t="s">
        <v>115</v>
      </c>
      <c r="B1312" s="4" t="s">
        <v>116</v>
      </c>
      <c r="C1312" s="4" t="s">
        <v>1280</v>
      </c>
      <c r="D1312" s="4">
        <v>23446</v>
      </c>
      <c r="E1312" s="8">
        <v>358.27437789999999</v>
      </c>
      <c r="F1312" s="26">
        <v>101683.01375786347</v>
      </c>
      <c r="G1312" s="8">
        <v>0.24523430800000001</v>
      </c>
    </row>
    <row r="1313" spans="1:7" x14ac:dyDescent="0.2">
      <c r="A1313" s="4" t="s">
        <v>115</v>
      </c>
      <c r="B1313" s="4" t="s">
        <v>116</v>
      </c>
      <c r="C1313" s="4" t="s">
        <v>1280</v>
      </c>
      <c r="D1313" s="4">
        <v>24701</v>
      </c>
      <c r="E1313" s="8">
        <v>400.21016179999998</v>
      </c>
      <c r="F1313" s="26">
        <v>125623.056208854</v>
      </c>
      <c r="G1313" s="8">
        <v>0.245598595</v>
      </c>
    </row>
    <row r="1314" spans="1:7" x14ac:dyDescent="0.2">
      <c r="A1314" s="4" t="s">
        <v>115</v>
      </c>
      <c r="B1314" s="4" t="s">
        <v>116</v>
      </c>
      <c r="C1314" s="4" t="s">
        <v>1279</v>
      </c>
      <c r="D1314" s="4">
        <v>51902</v>
      </c>
      <c r="E1314" s="8">
        <v>362.04640719999998</v>
      </c>
      <c r="F1314" s="26">
        <v>112048.20242815027</v>
      </c>
      <c r="G1314" s="8">
        <v>0.23524310900000001</v>
      </c>
    </row>
    <row r="1315" spans="1:7" x14ac:dyDescent="0.2">
      <c r="A1315" s="4" t="s">
        <v>115</v>
      </c>
      <c r="B1315" s="4" t="s">
        <v>116</v>
      </c>
      <c r="C1315" s="4" t="s">
        <v>1279</v>
      </c>
      <c r="D1315" s="4">
        <v>51903</v>
      </c>
      <c r="E1315" s="8">
        <v>393.28560210000001</v>
      </c>
      <c r="F1315" s="26">
        <v>122811.43898091392</v>
      </c>
      <c r="G1315" s="8">
        <v>0.23871911600000001</v>
      </c>
    </row>
    <row r="1316" spans="1:7" x14ac:dyDescent="0.2">
      <c r="A1316" s="4" t="s">
        <v>115</v>
      </c>
      <c r="B1316" s="4" t="s">
        <v>116</v>
      </c>
      <c r="C1316" s="4" t="s">
        <v>1279</v>
      </c>
      <c r="D1316" s="4">
        <v>51905</v>
      </c>
      <c r="E1316" s="8">
        <v>351.87811060000001</v>
      </c>
      <c r="F1316" s="26">
        <v>93905.663230515478</v>
      </c>
      <c r="G1316" s="8">
        <v>0.23768002499999999</v>
      </c>
    </row>
    <row r="1317" spans="1:7" x14ac:dyDescent="0.2">
      <c r="A1317" s="4" t="s">
        <v>115</v>
      </c>
      <c r="B1317" s="4" t="s">
        <v>116</v>
      </c>
      <c r="C1317" s="4" t="s">
        <v>1279</v>
      </c>
      <c r="D1317" s="4">
        <v>51909</v>
      </c>
      <c r="E1317" s="8">
        <v>359.94804859999999</v>
      </c>
      <c r="F1317" s="26">
        <v>110243.18189065937</v>
      </c>
      <c r="G1317" s="8">
        <v>0.236254511</v>
      </c>
    </row>
    <row r="1318" spans="1:7" x14ac:dyDescent="0.2">
      <c r="A1318" s="4" t="s">
        <v>115</v>
      </c>
      <c r="B1318" s="4" t="s">
        <v>116</v>
      </c>
      <c r="C1318" s="4" t="s">
        <v>1279</v>
      </c>
      <c r="D1318" s="4">
        <v>51911</v>
      </c>
      <c r="E1318" s="8">
        <v>382.82196809999999</v>
      </c>
      <c r="F1318" s="26">
        <v>119422.65262517954</v>
      </c>
      <c r="G1318" s="8">
        <v>0.23808769199999999</v>
      </c>
    </row>
    <row r="1319" spans="1:7" x14ac:dyDescent="0.2">
      <c r="A1319" s="4" t="s">
        <v>115</v>
      </c>
      <c r="B1319" s="4" t="s">
        <v>116</v>
      </c>
      <c r="C1319" s="4" t="s">
        <v>1279</v>
      </c>
      <c r="D1319" s="4">
        <v>52289</v>
      </c>
      <c r="E1319" s="8">
        <v>396.2470533</v>
      </c>
      <c r="F1319" s="26">
        <v>122667.9200115561</v>
      </c>
      <c r="G1319" s="8">
        <v>0.24296871</v>
      </c>
    </row>
    <row r="1320" spans="1:7" x14ac:dyDescent="0.2">
      <c r="A1320" s="4" t="s">
        <v>115</v>
      </c>
      <c r="B1320" s="4" t="s">
        <v>116</v>
      </c>
      <c r="C1320" s="4" t="s">
        <v>1279</v>
      </c>
      <c r="D1320" s="4">
        <v>64114</v>
      </c>
      <c r="E1320" s="8">
        <v>353.40369349999997</v>
      </c>
      <c r="F1320" s="26">
        <v>117710.21391712158</v>
      </c>
      <c r="G1320" s="8">
        <v>0.264690282</v>
      </c>
    </row>
    <row r="1321" spans="1:7" x14ac:dyDescent="0.2">
      <c r="A1321" s="4" t="s">
        <v>115</v>
      </c>
      <c r="B1321" s="4" t="s">
        <v>116</v>
      </c>
      <c r="C1321" s="4" t="s">
        <v>1279</v>
      </c>
      <c r="D1321" s="4">
        <v>64116</v>
      </c>
      <c r="E1321" s="8">
        <v>405.59591380000001</v>
      </c>
      <c r="F1321" s="26">
        <v>133542.61104762569</v>
      </c>
      <c r="G1321" s="8">
        <v>0.255652777</v>
      </c>
    </row>
    <row r="1322" spans="1:7" x14ac:dyDescent="0.2">
      <c r="A1322" s="4" t="s">
        <v>115</v>
      </c>
      <c r="B1322" s="4" t="s">
        <v>116</v>
      </c>
      <c r="C1322" s="4" t="s">
        <v>1279</v>
      </c>
      <c r="D1322" s="4">
        <v>64121</v>
      </c>
      <c r="E1322" s="8">
        <v>406.13245449999999</v>
      </c>
      <c r="F1322" s="26">
        <v>133756.26403566534</v>
      </c>
      <c r="G1322" s="8">
        <v>0.26194083200000001</v>
      </c>
    </row>
    <row r="1323" spans="1:7" x14ac:dyDescent="0.2">
      <c r="A1323" s="4" t="s">
        <v>115</v>
      </c>
      <c r="B1323" s="4" t="s">
        <v>116</v>
      </c>
      <c r="C1323" s="4" t="s">
        <v>1279</v>
      </c>
      <c r="D1323" s="4">
        <v>64123</v>
      </c>
      <c r="E1323" s="8">
        <v>394.99694410000001</v>
      </c>
      <c r="F1323" s="26">
        <v>143619.01293761321</v>
      </c>
      <c r="G1323" s="8">
        <v>0.24773788199999999</v>
      </c>
    </row>
    <row r="1324" spans="1:7" x14ac:dyDescent="0.2">
      <c r="A1324" s="4" t="s">
        <v>115</v>
      </c>
      <c r="B1324" s="4" t="s">
        <v>116</v>
      </c>
      <c r="C1324" s="4" t="s">
        <v>1279</v>
      </c>
      <c r="D1324" s="4">
        <v>64124</v>
      </c>
      <c r="E1324" s="8">
        <v>359.41565539999999</v>
      </c>
      <c r="F1324" s="26">
        <v>116760.73551527265</v>
      </c>
      <c r="G1324" s="8">
        <v>0.264961267</v>
      </c>
    </row>
    <row r="1325" spans="1:7" x14ac:dyDescent="0.2">
      <c r="A1325" s="4" t="s">
        <v>115</v>
      </c>
      <c r="B1325" s="4" t="s">
        <v>116</v>
      </c>
      <c r="C1325" s="4" t="s">
        <v>1279</v>
      </c>
      <c r="D1325" s="4">
        <v>88779</v>
      </c>
      <c r="E1325" s="8">
        <v>368.14088020000003</v>
      </c>
      <c r="F1325" s="26">
        <v>112055.01668977691</v>
      </c>
      <c r="G1325" s="8">
        <v>0.23345012300000001</v>
      </c>
    </row>
    <row r="1326" spans="1:7" x14ac:dyDescent="0.2">
      <c r="A1326" s="4" t="s">
        <v>115</v>
      </c>
      <c r="B1326" s="4" t="s">
        <v>119</v>
      </c>
      <c r="C1326" s="4" t="s">
        <v>1279</v>
      </c>
      <c r="D1326" s="4">
        <v>64036</v>
      </c>
      <c r="E1326" s="8">
        <v>320.8307868</v>
      </c>
      <c r="F1326" s="26">
        <v>81439.504140899284</v>
      </c>
      <c r="G1326" s="8">
        <v>0.25416559799999999</v>
      </c>
    </row>
    <row r="1327" spans="1:7" x14ac:dyDescent="0.2">
      <c r="A1327" s="4" t="s">
        <v>115</v>
      </c>
      <c r="B1327" s="4" t="s">
        <v>119</v>
      </c>
      <c r="C1327" s="4" t="s">
        <v>1279</v>
      </c>
      <c r="D1327" s="4">
        <v>64038</v>
      </c>
      <c r="E1327" s="8">
        <v>292.55064179999999</v>
      </c>
      <c r="F1327" s="26">
        <v>68048.731284797919</v>
      </c>
      <c r="G1327" s="8">
        <v>0.24117528799999999</v>
      </c>
    </row>
    <row r="1328" spans="1:7" x14ac:dyDescent="0.2">
      <c r="A1328" s="4" t="s">
        <v>115</v>
      </c>
      <c r="B1328" s="4" t="s">
        <v>119</v>
      </c>
      <c r="C1328" s="4" t="s">
        <v>1279</v>
      </c>
      <c r="D1328" s="4">
        <v>64125</v>
      </c>
      <c r="E1328" s="8">
        <v>316.53475079999998</v>
      </c>
      <c r="F1328" s="26">
        <v>81072.416621577475</v>
      </c>
      <c r="G1328" s="8">
        <v>0.23786681500000001</v>
      </c>
    </row>
    <row r="1329" spans="1:7" x14ac:dyDescent="0.2">
      <c r="A1329" s="4" t="s">
        <v>115</v>
      </c>
      <c r="B1329" s="4" t="s">
        <v>119</v>
      </c>
      <c r="C1329" s="4" t="s">
        <v>1279</v>
      </c>
      <c r="D1329" s="4">
        <v>64128</v>
      </c>
      <c r="E1329" s="8">
        <v>280.61774220000001</v>
      </c>
      <c r="F1329" s="26">
        <v>68989.478395221638</v>
      </c>
      <c r="G1329" s="8">
        <v>0.23590878000000001</v>
      </c>
    </row>
    <row r="1330" spans="1:7" x14ac:dyDescent="0.2">
      <c r="A1330" s="4" t="s">
        <v>115</v>
      </c>
      <c r="B1330" s="4" t="s">
        <v>119</v>
      </c>
      <c r="C1330" s="4" t="s">
        <v>1279</v>
      </c>
      <c r="D1330" s="4">
        <v>64131</v>
      </c>
      <c r="E1330" s="8">
        <v>313.92277139999999</v>
      </c>
      <c r="F1330" s="26">
        <v>82622.299069264438</v>
      </c>
      <c r="G1330" s="8">
        <v>0.23901997899999999</v>
      </c>
    </row>
    <row r="1331" spans="1:7" x14ac:dyDescent="0.2">
      <c r="A1331" s="4" t="s">
        <v>115</v>
      </c>
      <c r="B1331" s="4" t="s">
        <v>119</v>
      </c>
      <c r="C1331" s="4" t="s">
        <v>1279</v>
      </c>
      <c r="D1331" s="4">
        <v>64133</v>
      </c>
      <c r="E1331" s="8">
        <v>265.25844760000001</v>
      </c>
      <c r="F1331" s="26">
        <v>63428.421000872178</v>
      </c>
      <c r="G1331" s="8">
        <v>0.25614911499999998</v>
      </c>
    </row>
    <row r="1332" spans="1:7" x14ac:dyDescent="0.2">
      <c r="A1332" s="4" t="s">
        <v>115</v>
      </c>
      <c r="B1332" s="4" t="s">
        <v>119</v>
      </c>
      <c r="C1332" s="4" t="s">
        <v>1279</v>
      </c>
      <c r="D1332" s="4">
        <v>64136</v>
      </c>
      <c r="E1332" s="8">
        <v>279.55251909999998</v>
      </c>
      <c r="F1332" s="26">
        <v>67838.097036402789</v>
      </c>
      <c r="G1332" s="8">
        <v>0.250652918</v>
      </c>
    </row>
    <row r="1333" spans="1:7" x14ac:dyDescent="0.2">
      <c r="A1333" s="4" t="s">
        <v>115</v>
      </c>
      <c r="B1333" s="4" t="s">
        <v>119</v>
      </c>
      <c r="C1333" s="4" t="s">
        <v>1279</v>
      </c>
      <c r="D1333" s="4">
        <v>64137</v>
      </c>
      <c r="E1333" s="8">
        <v>313.7405048</v>
      </c>
      <c r="F1333" s="26">
        <v>76885.79741591122</v>
      </c>
      <c r="G1333" s="8">
        <v>0.24932396500000001</v>
      </c>
    </row>
    <row r="1334" spans="1:7" x14ac:dyDescent="0.2">
      <c r="A1334" s="4" t="s">
        <v>115</v>
      </c>
      <c r="B1334" s="4" t="s">
        <v>119</v>
      </c>
      <c r="C1334" s="4" t="s">
        <v>1279</v>
      </c>
      <c r="D1334" s="4">
        <v>64297</v>
      </c>
      <c r="E1334" s="8">
        <v>298.19261340000003</v>
      </c>
      <c r="F1334" s="26">
        <v>68459.209878902169</v>
      </c>
      <c r="G1334" s="8">
        <v>0.238947937</v>
      </c>
    </row>
    <row r="1335" spans="1:7" x14ac:dyDescent="0.2">
      <c r="A1335" s="4" t="s">
        <v>115</v>
      </c>
      <c r="B1335" s="4" t="s">
        <v>119</v>
      </c>
      <c r="C1335" s="4" t="s">
        <v>1279</v>
      </c>
      <c r="D1335" s="4">
        <v>64309</v>
      </c>
      <c r="E1335" s="8">
        <v>326.26233309999998</v>
      </c>
      <c r="F1335" s="26">
        <v>76083.057059304934</v>
      </c>
      <c r="G1335" s="8">
        <v>0.24340652400000001</v>
      </c>
    </row>
    <row r="1336" spans="1:7" x14ac:dyDescent="0.2">
      <c r="A1336" s="4" t="s">
        <v>115</v>
      </c>
      <c r="B1336" s="4" t="s">
        <v>119</v>
      </c>
      <c r="C1336" s="4" t="s">
        <v>1279</v>
      </c>
      <c r="D1336" s="4">
        <v>64310</v>
      </c>
      <c r="E1336" s="8">
        <v>320.90063750000002</v>
      </c>
      <c r="F1336" s="26">
        <v>72279.589200588365</v>
      </c>
      <c r="G1336" s="8">
        <v>0.23988707200000001</v>
      </c>
    </row>
    <row r="1337" spans="1:7" x14ac:dyDescent="0.2">
      <c r="A1337" s="4" t="s">
        <v>115</v>
      </c>
      <c r="B1337" s="4" t="s">
        <v>120</v>
      </c>
      <c r="C1337" s="4" t="s">
        <v>1279</v>
      </c>
      <c r="D1337" s="4">
        <v>64034</v>
      </c>
      <c r="E1337" s="8">
        <v>306.34528080000001</v>
      </c>
      <c r="F1337" s="26">
        <v>82494.522249077738</v>
      </c>
      <c r="G1337" s="8">
        <v>0.25745518699999997</v>
      </c>
    </row>
    <row r="1338" spans="1:7" x14ac:dyDescent="0.2">
      <c r="A1338" s="4" t="s">
        <v>115</v>
      </c>
      <c r="B1338" s="4" t="s">
        <v>120</v>
      </c>
      <c r="C1338" s="4" t="s">
        <v>1279</v>
      </c>
      <c r="D1338" s="4">
        <v>86238</v>
      </c>
      <c r="E1338" s="8">
        <v>280.25430030000001</v>
      </c>
      <c r="F1338" s="26">
        <v>63155.622171223797</v>
      </c>
      <c r="G1338" s="8">
        <v>0.235442917</v>
      </c>
    </row>
    <row r="1339" spans="1:7" x14ac:dyDescent="0.2">
      <c r="A1339" s="4" t="s">
        <v>115</v>
      </c>
      <c r="B1339" s="4" t="s">
        <v>120</v>
      </c>
      <c r="C1339" s="4" t="s">
        <v>1279</v>
      </c>
      <c r="D1339" s="4">
        <v>87143</v>
      </c>
      <c r="E1339" s="8">
        <v>289.3292151</v>
      </c>
      <c r="F1339" s="26">
        <v>61756.578354095735</v>
      </c>
      <c r="G1339" s="8">
        <v>0.243243607</v>
      </c>
    </row>
    <row r="1340" spans="1:7" x14ac:dyDescent="0.2">
      <c r="A1340" s="4" t="s">
        <v>123</v>
      </c>
      <c r="B1340" s="4" t="s">
        <v>119</v>
      </c>
      <c r="C1340" s="4" t="s">
        <v>1279</v>
      </c>
      <c r="D1340" s="4">
        <v>67940</v>
      </c>
      <c r="E1340" s="8">
        <v>34.085391950000002</v>
      </c>
      <c r="F1340" s="26">
        <v>586.93579816633712</v>
      </c>
      <c r="G1340" s="8">
        <v>0.265947822</v>
      </c>
    </row>
    <row r="1341" spans="1:7" x14ac:dyDescent="0.2">
      <c r="A1341" s="4" t="s">
        <v>123</v>
      </c>
      <c r="B1341" s="4" t="s">
        <v>119</v>
      </c>
      <c r="C1341" s="4" t="s">
        <v>1279</v>
      </c>
      <c r="D1341" s="4">
        <v>68003</v>
      </c>
      <c r="E1341" s="8">
        <v>35.819109490000002</v>
      </c>
      <c r="F1341" s="26">
        <v>599.64310590173227</v>
      </c>
      <c r="G1341" s="8">
        <v>0.25293397099999998</v>
      </c>
    </row>
    <row r="1342" spans="1:7" x14ac:dyDescent="0.2">
      <c r="A1342" s="4" t="s">
        <v>123</v>
      </c>
      <c r="B1342" s="4" t="s">
        <v>119</v>
      </c>
      <c r="C1342" s="4" t="s">
        <v>1279</v>
      </c>
      <c r="D1342" s="4">
        <v>68026</v>
      </c>
      <c r="E1342" s="8">
        <v>50.34008558</v>
      </c>
      <c r="F1342" s="26">
        <v>1704.094643291309</v>
      </c>
      <c r="G1342" s="8">
        <v>0.28551178399999999</v>
      </c>
    </row>
    <row r="1343" spans="1:7" x14ac:dyDescent="0.2">
      <c r="A1343" s="4" t="s">
        <v>1038</v>
      </c>
      <c r="B1343" s="4" t="s">
        <v>1039</v>
      </c>
      <c r="C1343" s="4" t="s">
        <v>1279</v>
      </c>
      <c r="D1343" s="4">
        <v>76456</v>
      </c>
      <c r="E1343" s="8">
        <v>73.314621729999999</v>
      </c>
      <c r="F1343" s="26">
        <v>2687.0521623339182</v>
      </c>
      <c r="G1343" s="8">
        <v>0.26013228599999999</v>
      </c>
    </row>
    <row r="1344" spans="1:7" x14ac:dyDescent="0.2">
      <c r="A1344" s="4" t="s">
        <v>1038</v>
      </c>
      <c r="B1344" s="4" t="s">
        <v>1039</v>
      </c>
      <c r="C1344" s="4" t="s">
        <v>1279</v>
      </c>
      <c r="D1344" s="4">
        <v>76460</v>
      </c>
      <c r="E1344" s="8">
        <v>67.384187800000007</v>
      </c>
      <c r="F1344" s="26">
        <v>2246.1154595685762</v>
      </c>
      <c r="G1344" s="8">
        <v>0.25937314</v>
      </c>
    </row>
    <row r="1345" spans="1:7" x14ac:dyDescent="0.2">
      <c r="A1345" s="4" t="s">
        <v>1040</v>
      </c>
      <c r="B1345" s="4" t="s">
        <v>1041</v>
      </c>
      <c r="C1345" s="4" t="s">
        <v>1279</v>
      </c>
      <c r="D1345" s="4">
        <v>76675</v>
      </c>
      <c r="E1345" s="8">
        <v>43.180876040000001</v>
      </c>
      <c r="F1345" s="26">
        <v>979.93171458552956</v>
      </c>
      <c r="G1345" s="8">
        <v>0.26371175499999999</v>
      </c>
    </row>
    <row r="1346" spans="1:7" x14ac:dyDescent="0.2">
      <c r="A1346" s="4" t="s">
        <v>1040</v>
      </c>
      <c r="B1346" s="4" t="s">
        <v>328</v>
      </c>
      <c r="C1346" s="4" t="s">
        <v>1279</v>
      </c>
      <c r="D1346" s="4">
        <v>57435</v>
      </c>
      <c r="E1346" s="8">
        <v>37.182806249999999</v>
      </c>
      <c r="F1346" s="26">
        <v>670.38836152163765</v>
      </c>
      <c r="G1346" s="8">
        <v>0.25719421599999998</v>
      </c>
    </row>
    <row r="1347" spans="1:7" x14ac:dyDescent="0.2">
      <c r="A1347" s="4" t="s">
        <v>1040</v>
      </c>
      <c r="B1347" s="4" t="s">
        <v>328</v>
      </c>
      <c r="C1347" s="4" t="s">
        <v>1279</v>
      </c>
      <c r="D1347" s="4">
        <v>57571</v>
      </c>
      <c r="E1347" s="8">
        <v>34.025002800000003</v>
      </c>
      <c r="F1347" s="26">
        <v>577.91930331031961</v>
      </c>
      <c r="G1347" s="8">
        <v>0.25384269300000001</v>
      </c>
    </row>
    <row r="1348" spans="1:7" x14ac:dyDescent="0.2">
      <c r="A1348" s="4" t="s">
        <v>930</v>
      </c>
      <c r="B1348" s="4" t="s">
        <v>931</v>
      </c>
      <c r="C1348" s="4" t="s">
        <v>1279</v>
      </c>
      <c r="D1348" s="4">
        <v>60748</v>
      </c>
      <c r="E1348" s="8">
        <v>43.736489820000003</v>
      </c>
      <c r="F1348" s="26">
        <v>1444.432449501478</v>
      </c>
      <c r="G1348" s="8">
        <v>0.243712083</v>
      </c>
    </row>
    <row r="1349" spans="1:7" x14ac:dyDescent="0.2">
      <c r="A1349" s="4" t="s">
        <v>930</v>
      </c>
      <c r="B1349" s="4" t="s">
        <v>931</v>
      </c>
      <c r="C1349" s="4" t="s">
        <v>1279</v>
      </c>
      <c r="D1349" s="4">
        <v>60835</v>
      </c>
      <c r="E1349" s="8">
        <v>43.978689969999998</v>
      </c>
      <c r="F1349" s="26">
        <v>1554.8393775047921</v>
      </c>
      <c r="G1349" s="8">
        <v>0.24208748799999999</v>
      </c>
    </row>
    <row r="1350" spans="1:7" x14ac:dyDescent="0.2">
      <c r="A1350" s="4" t="s">
        <v>930</v>
      </c>
      <c r="B1350" s="4" t="s">
        <v>931</v>
      </c>
      <c r="C1350" s="4" t="s">
        <v>1279</v>
      </c>
      <c r="D1350" s="4">
        <v>60836</v>
      </c>
      <c r="E1350" s="8">
        <v>47.332079030000003</v>
      </c>
      <c r="F1350" s="26">
        <v>1779.7181251340048</v>
      </c>
      <c r="G1350" s="8">
        <v>0.258100318</v>
      </c>
    </row>
    <row r="1351" spans="1:7" x14ac:dyDescent="0.2">
      <c r="A1351" s="4" t="s">
        <v>124</v>
      </c>
      <c r="B1351" s="4" t="s">
        <v>125</v>
      </c>
      <c r="C1351" s="4" t="s">
        <v>1279</v>
      </c>
      <c r="D1351" s="4">
        <v>54417</v>
      </c>
      <c r="E1351" s="8">
        <v>196.41534970000001</v>
      </c>
      <c r="F1351" s="26">
        <v>24801.987009358501</v>
      </c>
      <c r="G1351" s="8">
        <v>0.26197067800000001</v>
      </c>
    </row>
    <row r="1352" spans="1:7" x14ac:dyDescent="0.2">
      <c r="A1352" s="4" t="s">
        <v>126</v>
      </c>
      <c r="B1352" s="4" t="s">
        <v>127</v>
      </c>
      <c r="C1352" s="4" t="s">
        <v>1280</v>
      </c>
      <c r="D1352" s="4">
        <v>20039</v>
      </c>
      <c r="E1352" s="8">
        <v>264.18958099999998</v>
      </c>
      <c r="F1352" s="26">
        <v>56793.295584396641</v>
      </c>
      <c r="G1352" s="8">
        <v>0.24531059799999999</v>
      </c>
    </row>
    <row r="1353" spans="1:7" x14ac:dyDescent="0.2">
      <c r="A1353" s="4" t="s">
        <v>126</v>
      </c>
      <c r="B1353" s="4" t="s">
        <v>127</v>
      </c>
      <c r="C1353" s="4" t="s">
        <v>1279</v>
      </c>
      <c r="D1353" s="4">
        <v>60526</v>
      </c>
      <c r="E1353" s="8">
        <v>339.03998960000001</v>
      </c>
      <c r="F1353" s="26">
        <v>85122.548619434994</v>
      </c>
      <c r="G1353" s="8">
        <v>0.23212537799999999</v>
      </c>
    </row>
    <row r="1354" spans="1:7" x14ac:dyDescent="0.2">
      <c r="A1354" s="4" t="s">
        <v>126</v>
      </c>
      <c r="B1354" s="4" t="s">
        <v>127</v>
      </c>
      <c r="C1354" s="4" t="s">
        <v>1279</v>
      </c>
      <c r="D1354" s="4">
        <v>85026</v>
      </c>
      <c r="E1354" s="8">
        <v>268.75294689999998</v>
      </c>
      <c r="F1354" s="26">
        <v>51417.388770013786</v>
      </c>
      <c r="G1354" s="8">
        <v>0.229320305</v>
      </c>
    </row>
    <row r="1355" spans="1:7" x14ac:dyDescent="0.2">
      <c r="A1355" s="4" t="s">
        <v>126</v>
      </c>
      <c r="B1355" s="4" t="s">
        <v>127</v>
      </c>
      <c r="C1355" s="4" t="s">
        <v>1279</v>
      </c>
      <c r="D1355" s="4">
        <v>85060</v>
      </c>
      <c r="E1355" s="8">
        <v>326.1902996</v>
      </c>
      <c r="F1355" s="26">
        <v>82638.772429013377</v>
      </c>
      <c r="G1355" s="8">
        <v>0.23172447299999999</v>
      </c>
    </row>
    <row r="1356" spans="1:7" x14ac:dyDescent="0.2">
      <c r="A1356" s="4" t="s">
        <v>126</v>
      </c>
      <c r="B1356" s="4" t="s">
        <v>329</v>
      </c>
      <c r="C1356" s="4" t="s">
        <v>1279</v>
      </c>
      <c r="D1356" s="4">
        <v>81718</v>
      </c>
      <c r="E1356" s="8">
        <v>262.64193719999997</v>
      </c>
      <c r="F1356" s="26">
        <v>55456.193931728303</v>
      </c>
      <c r="G1356" s="8">
        <v>0.236993498</v>
      </c>
    </row>
    <row r="1357" spans="1:7" x14ac:dyDescent="0.2">
      <c r="A1357" s="4" t="s">
        <v>760</v>
      </c>
      <c r="B1357" s="4" t="s">
        <v>761</v>
      </c>
      <c r="C1357" s="4" t="s">
        <v>1279</v>
      </c>
      <c r="D1357" s="4">
        <v>56655</v>
      </c>
      <c r="E1357" s="8">
        <v>106.6597597</v>
      </c>
      <c r="F1357" s="26">
        <v>8666.5250403217087</v>
      </c>
      <c r="G1357" s="8">
        <v>0.21542455199999999</v>
      </c>
    </row>
    <row r="1358" spans="1:7" x14ac:dyDescent="0.2">
      <c r="A1358" s="4" t="s">
        <v>760</v>
      </c>
      <c r="B1358" s="4" t="s">
        <v>761</v>
      </c>
      <c r="C1358" s="4" t="s">
        <v>1279</v>
      </c>
      <c r="D1358" s="4">
        <v>56657</v>
      </c>
      <c r="E1358" s="8">
        <v>107.9138416</v>
      </c>
      <c r="F1358" s="26">
        <v>8569.9062081053071</v>
      </c>
      <c r="G1358" s="8">
        <v>0.211836054</v>
      </c>
    </row>
    <row r="1359" spans="1:7" x14ac:dyDescent="0.2">
      <c r="A1359" s="4" t="s">
        <v>760</v>
      </c>
      <c r="B1359" s="4" t="s">
        <v>761</v>
      </c>
      <c r="C1359" s="4" t="s">
        <v>1279</v>
      </c>
      <c r="D1359" s="4">
        <v>56881</v>
      </c>
      <c r="E1359" s="8">
        <v>107.7350934</v>
      </c>
      <c r="F1359" s="26">
        <v>8728.8592902898963</v>
      </c>
      <c r="G1359" s="8">
        <v>0.23141926199999999</v>
      </c>
    </row>
    <row r="1360" spans="1:7" x14ac:dyDescent="0.2">
      <c r="A1360" s="4" t="s">
        <v>760</v>
      </c>
      <c r="B1360" s="4" t="s">
        <v>764</v>
      </c>
      <c r="C1360" s="4" t="s">
        <v>1279</v>
      </c>
      <c r="D1360" s="4">
        <v>76180</v>
      </c>
      <c r="E1360" s="8">
        <v>94.922978839999999</v>
      </c>
      <c r="F1360" s="26">
        <v>6718.3652740532116</v>
      </c>
      <c r="G1360" s="8">
        <v>0.22615705999999999</v>
      </c>
    </row>
    <row r="1361" spans="1:7" x14ac:dyDescent="0.2">
      <c r="A1361" s="4" t="s">
        <v>760</v>
      </c>
      <c r="B1361" s="4" t="s">
        <v>765</v>
      </c>
      <c r="C1361" s="4" t="s">
        <v>1279</v>
      </c>
      <c r="D1361" s="4">
        <v>52805</v>
      </c>
      <c r="E1361" s="8">
        <v>45.203397989999999</v>
      </c>
      <c r="F1361" s="26">
        <v>1214.7620254526205</v>
      </c>
      <c r="G1361" s="8">
        <v>0.23693836500000001</v>
      </c>
    </row>
    <row r="1362" spans="1:7" x14ac:dyDescent="0.2">
      <c r="A1362" s="4" t="s">
        <v>760</v>
      </c>
      <c r="B1362" s="4" t="s">
        <v>766</v>
      </c>
      <c r="C1362" s="4" t="s">
        <v>1279</v>
      </c>
      <c r="D1362" s="4">
        <v>83517</v>
      </c>
      <c r="E1362" s="8">
        <v>67.556774750000002</v>
      </c>
      <c r="F1362" s="26">
        <v>3007.7374783479418</v>
      </c>
      <c r="G1362" s="8">
        <v>0.220804952</v>
      </c>
    </row>
    <row r="1363" spans="1:7" x14ac:dyDescent="0.2">
      <c r="A1363" s="4" t="s">
        <v>760</v>
      </c>
      <c r="B1363" s="4" t="s">
        <v>766</v>
      </c>
      <c r="C1363" s="4" t="s">
        <v>1279</v>
      </c>
      <c r="D1363" s="4">
        <v>83669</v>
      </c>
      <c r="E1363" s="8">
        <v>59.935141850000001</v>
      </c>
      <c r="F1363" s="26">
        <v>2413.4852251329412</v>
      </c>
      <c r="G1363" s="8">
        <v>0.221285871</v>
      </c>
    </row>
    <row r="1364" spans="1:7" x14ac:dyDescent="0.2">
      <c r="A1364" s="4" t="s">
        <v>330</v>
      </c>
      <c r="B1364" s="4" t="s">
        <v>331</v>
      </c>
      <c r="C1364" s="4" t="s">
        <v>1279</v>
      </c>
      <c r="D1364" s="4">
        <v>52732</v>
      </c>
      <c r="E1364" s="8">
        <v>763.79450250000002</v>
      </c>
      <c r="F1364" s="26">
        <v>435523.19887714204</v>
      </c>
      <c r="G1364" s="8">
        <v>0.28153842000000001</v>
      </c>
    </row>
    <row r="1365" spans="1:7" x14ac:dyDescent="0.2">
      <c r="A1365" s="4" t="s">
        <v>767</v>
      </c>
      <c r="B1365" s="4" t="s">
        <v>768</v>
      </c>
      <c r="C1365" s="4" t="s">
        <v>1279</v>
      </c>
      <c r="D1365" s="4">
        <v>54428</v>
      </c>
      <c r="E1365" s="8">
        <v>81.407685740000005</v>
      </c>
      <c r="F1365" s="26">
        <v>3825.6632943148065</v>
      </c>
      <c r="G1365" s="8">
        <v>0.24052375400000001</v>
      </c>
    </row>
    <row r="1366" spans="1:7" x14ac:dyDescent="0.2">
      <c r="A1366" s="4" t="s">
        <v>932</v>
      </c>
      <c r="B1366" s="4" t="s">
        <v>933</v>
      </c>
      <c r="C1366" s="4" t="s">
        <v>1279</v>
      </c>
      <c r="D1366" s="4">
        <v>58756</v>
      </c>
      <c r="E1366" s="8">
        <v>23.83013176</v>
      </c>
      <c r="F1366" s="26">
        <v>359.61220721319859</v>
      </c>
      <c r="G1366" s="8">
        <v>0.25804777000000001</v>
      </c>
    </row>
    <row r="1367" spans="1:7" x14ac:dyDescent="0.2">
      <c r="A1367" s="4" t="s">
        <v>932</v>
      </c>
      <c r="B1367" s="4" t="s">
        <v>934</v>
      </c>
      <c r="C1367" s="4" t="s">
        <v>1279</v>
      </c>
      <c r="D1367" s="4">
        <v>67993</v>
      </c>
      <c r="E1367" s="8">
        <v>24.909421129999998</v>
      </c>
      <c r="F1367" s="26">
        <v>404.44737053110697</v>
      </c>
      <c r="G1367" s="8">
        <v>0.23834343699999999</v>
      </c>
    </row>
    <row r="1368" spans="1:7" x14ac:dyDescent="0.2">
      <c r="A1368" s="4" t="s">
        <v>1262</v>
      </c>
      <c r="B1368" s="4" t="s">
        <v>1263</v>
      </c>
      <c r="C1368" s="4" t="s">
        <v>1280</v>
      </c>
      <c r="D1368" s="4">
        <v>22918</v>
      </c>
      <c r="E1368" s="8">
        <v>71.53178647</v>
      </c>
      <c r="F1368" s="26">
        <v>2518.2299040727585</v>
      </c>
      <c r="G1368" s="8">
        <v>0.248733755</v>
      </c>
    </row>
    <row r="1369" spans="1:7" x14ac:dyDescent="0.2">
      <c r="A1369" s="4" t="s">
        <v>1042</v>
      </c>
      <c r="B1369" s="4" t="s">
        <v>1043</v>
      </c>
      <c r="C1369" s="4" t="s">
        <v>1279</v>
      </c>
      <c r="D1369" s="4">
        <v>76845</v>
      </c>
      <c r="E1369" s="8">
        <v>36.897110679999997</v>
      </c>
      <c r="F1369" s="26">
        <v>626.93104437864292</v>
      </c>
      <c r="G1369" s="8">
        <v>0.26242279000000002</v>
      </c>
    </row>
    <row r="1370" spans="1:7" x14ac:dyDescent="0.2">
      <c r="A1370" s="4" t="s">
        <v>1042</v>
      </c>
      <c r="B1370" s="4" t="s">
        <v>1043</v>
      </c>
      <c r="C1370" s="4" t="s">
        <v>1279</v>
      </c>
      <c r="D1370" s="4">
        <v>77013</v>
      </c>
      <c r="E1370" s="8">
        <v>35.922539630000003</v>
      </c>
      <c r="F1370" s="26">
        <v>691.83985014271627</v>
      </c>
      <c r="G1370" s="8">
        <v>0.274735915</v>
      </c>
    </row>
    <row r="1371" spans="1:7" x14ac:dyDescent="0.2">
      <c r="A1371" s="4" t="s">
        <v>1042</v>
      </c>
      <c r="B1371" s="4" t="s">
        <v>1043</v>
      </c>
      <c r="C1371" s="4" t="s">
        <v>1279</v>
      </c>
      <c r="D1371" s="4">
        <v>77014</v>
      </c>
      <c r="E1371" s="8">
        <v>37.618706099999997</v>
      </c>
      <c r="F1371" s="26">
        <v>707.98334847915999</v>
      </c>
      <c r="G1371" s="8">
        <v>0.27328571200000001</v>
      </c>
    </row>
    <row r="1372" spans="1:7" x14ac:dyDescent="0.2">
      <c r="A1372" s="4" t="s">
        <v>1044</v>
      </c>
      <c r="B1372" s="4" t="s">
        <v>1045</v>
      </c>
      <c r="C1372" s="4" t="s">
        <v>1279</v>
      </c>
      <c r="D1372" s="4">
        <v>82843</v>
      </c>
      <c r="E1372" s="8">
        <v>28.412764769999999</v>
      </c>
      <c r="F1372" s="26">
        <v>385.27434883754944</v>
      </c>
      <c r="G1372" s="8">
        <v>0.25201128699999997</v>
      </c>
    </row>
    <row r="1373" spans="1:7" x14ac:dyDescent="0.2">
      <c r="A1373" s="4" t="s">
        <v>1046</v>
      </c>
      <c r="B1373" s="4" t="s">
        <v>1047</v>
      </c>
      <c r="C1373" s="4" t="s">
        <v>1279</v>
      </c>
      <c r="D1373" s="4">
        <v>76836</v>
      </c>
      <c r="E1373" s="8">
        <v>66.994183699999994</v>
      </c>
      <c r="F1373" s="26">
        <v>2097.6470917934967</v>
      </c>
      <c r="G1373" s="8">
        <v>0.26829591400000002</v>
      </c>
    </row>
    <row r="1374" spans="1:7" x14ac:dyDescent="0.2">
      <c r="A1374" s="4" t="s">
        <v>1046</v>
      </c>
      <c r="B1374" s="4" t="s">
        <v>1047</v>
      </c>
      <c r="C1374" s="4" t="s">
        <v>1279</v>
      </c>
      <c r="D1374" s="4">
        <v>76919</v>
      </c>
      <c r="E1374" s="8">
        <v>63.780383039999997</v>
      </c>
      <c r="F1374" s="26">
        <v>1802.072909499467</v>
      </c>
      <c r="G1374" s="8">
        <v>0.26034448100000002</v>
      </c>
    </row>
    <row r="1375" spans="1:7" x14ac:dyDescent="0.2">
      <c r="A1375" s="4" t="s">
        <v>1046</v>
      </c>
      <c r="B1375" s="4" t="s">
        <v>1047</v>
      </c>
      <c r="C1375" s="4" t="s">
        <v>1279</v>
      </c>
      <c r="D1375" s="4">
        <v>76957</v>
      </c>
      <c r="E1375" s="8">
        <v>59.040164310000002</v>
      </c>
      <c r="F1375" s="26">
        <v>1386.5528052569994</v>
      </c>
      <c r="G1375" s="8">
        <v>0.24551316000000001</v>
      </c>
    </row>
    <row r="1376" spans="1:7" x14ac:dyDescent="0.2">
      <c r="A1376" s="4" t="s">
        <v>1049</v>
      </c>
      <c r="B1376" s="4" t="s">
        <v>1050</v>
      </c>
      <c r="C1376" s="4" t="s">
        <v>1279</v>
      </c>
      <c r="D1376" s="4">
        <v>61833</v>
      </c>
      <c r="E1376" s="8">
        <v>68.321866569999997</v>
      </c>
      <c r="F1376" s="26">
        <v>2570.994158557477</v>
      </c>
      <c r="G1376" s="8">
        <v>0.24995077299999999</v>
      </c>
    </row>
    <row r="1377" spans="1:7" x14ac:dyDescent="0.2">
      <c r="A1377" s="4" t="s">
        <v>1049</v>
      </c>
      <c r="B1377" s="4" t="s">
        <v>1050</v>
      </c>
      <c r="C1377" s="4" t="s">
        <v>1279</v>
      </c>
      <c r="D1377" s="4">
        <v>66851</v>
      </c>
      <c r="E1377" s="8">
        <v>66.806208749999996</v>
      </c>
      <c r="F1377" s="26">
        <v>2595.452203302887</v>
      </c>
      <c r="G1377" s="8">
        <v>0.25073296</v>
      </c>
    </row>
    <row r="1378" spans="1:7" x14ac:dyDescent="0.2">
      <c r="A1378" s="4" t="s">
        <v>1049</v>
      </c>
      <c r="B1378" s="4" t="s">
        <v>1050</v>
      </c>
      <c r="C1378" s="4" t="s">
        <v>1279</v>
      </c>
      <c r="D1378" s="4">
        <v>69486</v>
      </c>
      <c r="E1378" s="8">
        <v>70.55143391</v>
      </c>
      <c r="F1378" s="26">
        <v>2894.8325794057687</v>
      </c>
      <c r="G1378" s="8">
        <v>0.24686123200000001</v>
      </c>
    </row>
    <row r="1379" spans="1:7" x14ac:dyDescent="0.2">
      <c r="A1379" s="4" t="s">
        <v>1049</v>
      </c>
      <c r="B1379" s="4" t="s">
        <v>1264</v>
      </c>
      <c r="C1379" s="4" t="s">
        <v>1279</v>
      </c>
      <c r="D1379" s="4">
        <v>46221</v>
      </c>
      <c r="E1379" s="8">
        <v>61.870281499999997</v>
      </c>
      <c r="F1379" s="26">
        <v>2122.9200132016713</v>
      </c>
      <c r="G1379" s="8">
        <v>0.26221446100000001</v>
      </c>
    </row>
    <row r="1380" spans="1:7" x14ac:dyDescent="0.2">
      <c r="A1380" s="4" t="s">
        <v>769</v>
      </c>
      <c r="B1380" s="4" t="s">
        <v>770</v>
      </c>
      <c r="C1380" s="4" t="s">
        <v>1279</v>
      </c>
      <c r="D1380" s="4">
        <v>68993</v>
      </c>
      <c r="E1380" s="8">
        <v>169.64259200000001</v>
      </c>
      <c r="F1380" s="26">
        <v>14691.666634054898</v>
      </c>
      <c r="G1380" s="8">
        <v>0.26858332600000001</v>
      </c>
    </row>
    <row r="1381" spans="1:7" x14ac:dyDescent="0.2">
      <c r="A1381" s="4" t="s">
        <v>1051</v>
      </c>
      <c r="B1381" s="4" t="s">
        <v>1052</v>
      </c>
      <c r="C1381" s="4" t="s">
        <v>1279</v>
      </c>
      <c r="D1381" s="4">
        <v>68027</v>
      </c>
      <c r="E1381" s="8">
        <v>64.821052750000007</v>
      </c>
      <c r="F1381" s="26">
        <v>2447.4915694998144</v>
      </c>
      <c r="G1381" s="8">
        <v>0.26401697200000002</v>
      </c>
    </row>
    <row r="1382" spans="1:7" x14ac:dyDescent="0.2">
      <c r="A1382" s="4" t="s">
        <v>982</v>
      </c>
      <c r="B1382" s="4" t="s">
        <v>983</v>
      </c>
      <c r="C1382" s="4" t="s">
        <v>1280</v>
      </c>
      <c r="D1382" s="4">
        <v>22839</v>
      </c>
      <c r="E1382" s="8">
        <v>1020.40469</v>
      </c>
      <c r="F1382" s="26">
        <v>1287573.3796626006</v>
      </c>
      <c r="G1382" s="8">
        <v>0.23200383299999999</v>
      </c>
    </row>
    <row r="1383" spans="1:7" x14ac:dyDescent="0.2">
      <c r="A1383" s="4" t="s">
        <v>982</v>
      </c>
      <c r="B1383" s="4" t="s">
        <v>983</v>
      </c>
      <c r="C1383" s="4" t="s">
        <v>1279</v>
      </c>
      <c r="D1383" s="4">
        <v>63753</v>
      </c>
      <c r="E1383" s="8">
        <v>1080.6013150000001</v>
      </c>
      <c r="F1383" s="26">
        <v>1618808.9655292786</v>
      </c>
      <c r="G1383" s="8">
        <v>0.257312439</v>
      </c>
    </row>
    <row r="1384" spans="1:7" x14ac:dyDescent="0.2">
      <c r="A1384" s="4" t="s">
        <v>982</v>
      </c>
      <c r="B1384" s="4" t="s">
        <v>983</v>
      </c>
      <c r="C1384" s="4" t="s">
        <v>1279</v>
      </c>
      <c r="D1384" s="4">
        <v>66130</v>
      </c>
      <c r="E1384" s="8">
        <v>896.87330499999996</v>
      </c>
      <c r="F1384" s="26">
        <v>1129046.3642447984</v>
      </c>
      <c r="G1384" s="8">
        <v>0.25044249899999999</v>
      </c>
    </row>
    <row r="1385" spans="1:7" x14ac:dyDescent="0.2">
      <c r="A1385" s="4" t="s">
        <v>982</v>
      </c>
      <c r="B1385" s="4" t="s">
        <v>983</v>
      </c>
      <c r="C1385" s="4" t="s">
        <v>1279</v>
      </c>
      <c r="D1385" s="4">
        <v>73815</v>
      </c>
      <c r="E1385" s="8">
        <v>1010.887146</v>
      </c>
      <c r="F1385" s="26">
        <v>1462594.3183191197</v>
      </c>
      <c r="G1385" s="8">
        <v>0.25511452200000001</v>
      </c>
    </row>
    <row r="1386" spans="1:7" x14ac:dyDescent="0.2">
      <c r="A1386" s="4" t="s">
        <v>982</v>
      </c>
      <c r="B1386" s="4" t="s">
        <v>983</v>
      </c>
      <c r="C1386" s="4" t="s">
        <v>1279</v>
      </c>
      <c r="D1386" s="4">
        <v>73816</v>
      </c>
      <c r="E1386" s="8">
        <v>1041.7606479999999</v>
      </c>
      <c r="F1386" s="26">
        <v>1564021.9354507749</v>
      </c>
      <c r="G1386" s="8">
        <v>0.26168144999999998</v>
      </c>
    </row>
    <row r="1387" spans="1:7" x14ac:dyDescent="0.2">
      <c r="A1387" s="4" t="s">
        <v>982</v>
      </c>
      <c r="B1387" s="4" t="s">
        <v>983</v>
      </c>
      <c r="C1387" s="4" t="s">
        <v>1279</v>
      </c>
      <c r="D1387" s="4">
        <v>73820</v>
      </c>
      <c r="E1387" s="8">
        <v>927.1473608</v>
      </c>
      <c r="F1387" s="26">
        <v>1160373.2172516081</v>
      </c>
      <c r="G1387" s="8">
        <v>0.24445449599999999</v>
      </c>
    </row>
    <row r="1388" spans="1:7" x14ac:dyDescent="0.2">
      <c r="A1388" s="4" t="s">
        <v>982</v>
      </c>
      <c r="B1388" s="4" t="s">
        <v>983</v>
      </c>
      <c r="C1388" s="4" t="s">
        <v>1279</v>
      </c>
      <c r="D1388" s="4">
        <v>79518</v>
      </c>
      <c r="E1388" s="8">
        <v>1064.8613190000001</v>
      </c>
      <c r="F1388" s="26">
        <v>1451326.196949197</v>
      </c>
      <c r="G1388" s="8">
        <v>0.25185144199999998</v>
      </c>
    </row>
    <row r="1389" spans="1:7" x14ac:dyDescent="0.2">
      <c r="A1389" s="4" t="s">
        <v>982</v>
      </c>
      <c r="B1389" s="4" t="s">
        <v>983</v>
      </c>
      <c r="C1389" s="4" t="s">
        <v>1279</v>
      </c>
      <c r="D1389" s="4">
        <v>79797</v>
      </c>
      <c r="E1389" s="8">
        <v>1017.664815</v>
      </c>
      <c r="F1389" s="26">
        <v>1501491.5651602196</v>
      </c>
      <c r="G1389" s="8">
        <v>0.259987631</v>
      </c>
    </row>
    <row r="1390" spans="1:7" x14ac:dyDescent="0.2">
      <c r="A1390" s="4" t="s">
        <v>982</v>
      </c>
      <c r="B1390" s="4" t="s">
        <v>329</v>
      </c>
      <c r="C1390" s="4" t="s">
        <v>1279</v>
      </c>
      <c r="D1390" s="4">
        <v>57507</v>
      </c>
      <c r="E1390" s="8">
        <v>787.53584369999999</v>
      </c>
      <c r="F1390" s="26">
        <v>862287.62722875737</v>
      </c>
      <c r="G1390" s="8">
        <v>0.219472798</v>
      </c>
    </row>
    <row r="1391" spans="1:7" x14ac:dyDescent="0.2">
      <c r="A1391" s="4" t="s">
        <v>982</v>
      </c>
      <c r="B1391" s="4" t="s">
        <v>329</v>
      </c>
      <c r="C1391" s="4" t="s">
        <v>1279</v>
      </c>
      <c r="D1391" s="4">
        <v>63012</v>
      </c>
      <c r="E1391" s="8">
        <v>922.63008930000001</v>
      </c>
      <c r="F1391" s="26">
        <v>1192694.070305401</v>
      </c>
      <c r="G1391" s="8">
        <v>0.23499075699999999</v>
      </c>
    </row>
    <row r="1392" spans="1:7" x14ac:dyDescent="0.2">
      <c r="A1392" s="4" t="s">
        <v>1265</v>
      </c>
      <c r="B1392" s="4" t="s">
        <v>379</v>
      </c>
      <c r="C1392" s="4" t="s">
        <v>1279</v>
      </c>
      <c r="D1392" s="4">
        <v>43068</v>
      </c>
      <c r="E1392" s="8">
        <v>56.886953939999998</v>
      </c>
      <c r="F1392" s="26">
        <v>1659.504123482028</v>
      </c>
      <c r="G1392" s="8">
        <v>0.237572438</v>
      </c>
    </row>
    <row r="1393" spans="1:7" x14ac:dyDescent="0.2">
      <c r="A1393" s="4" t="s">
        <v>1266</v>
      </c>
      <c r="B1393" s="4" t="s">
        <v>1250</v>
      </c>
      <c r="C1393" s="4" t="s">
        <v>1280</v>
      </c>
      <c r="D1393" s="4">
        <v>22376</v>
      </c>
      <c r="E1393" s="8">
        <v>68.150596149999998</v>
      </c>
      <c r="F1393" s="26">
        <v>2637.253974842889</v>
      </c>
      <c r="G1393" s="8">
        <v>0.24870699700000001</v>
      </c>
    </row>
    <row r="1394" spans="1:7" x14ac:dyDescent="0.2">
      <c r="A1394" s="4" t="s">
        <v>984</v>
      </c>
      <c r="B1394" s="4" t="s">
        <v>533</v>
      </c>
      <c r="C1394" s="4" t="s">
        <v>1279</v>
      </c>
      <c r="D1394" s="4">
        <v>82962</v>
      </c>
      <c r="E1394" s="8">
        <v>1872.634468</v>
      </c>
      <c r="F1394" s="26">
        <v>2699928.4660502323</v>
      </c>
      <c r="G1394" s="8">
        <v>0.26123474400000002</v>
      </c>
    </row>
    <row r="1395" spans="1:7" x14ac:dyDescent="0.2">
      <c r="A1395" s="4" t="s">
        <v>1053</v>
      </c>
      <c r="B1395" s="4" t="s">
        <v>1054</v>
      </c>
      <c r="C1395" s="4" t="s">
        <v>1279</v>
      </c>
      <c r="D1395" s="4">
        <v>77463</v>
      </c>
      <c r="E1395" s="8">
        <v>31.976383299999998</v>
      </c>
      <c r="F1395" s="26">
        <v>460.77112920844388</v>
      </c>
      <c r="G1395" s="8">
        <v>0.252283796</v>
      </c>
    </row>
    <row r="1396" spans="1:7" x14ac:dyDescent="0.2">
      <c r="A1396" s="4" t="s">
        <v>771</v>
      </c>
      <c r="B1396" s="4" t="s">
        <v>772</v>
      </c>
      <c r="C1396" s="4" t="s">
        <v>1279</v>
      </c>
      <c r="D1396" s="4">
        <v>53671</v>
      </c>
      <c r="E1396" s="8">
        <v>132.5268413</v>
      </c>
      <c r="F1396" s="26">
        <v>12030.246547094681</v>
      </c>
      <c r="G1396" s="8">
        <v>0.23848515200000001</v>
      </c>
    </row>
    <row r="1397" spans="1:7" x14ac:dyDescent="0.2">
      <c r="A1397" s="4" t="s">
        <v>771</v>
      </c>
      <c r="B1397" s="4" t="s">
        <v>772</v>
      </c>
      <c r="C1397" s="4" t="s">
        <v>1279</v>
      </c>
      <c r="D1397" s="4">
        <v>54478</v>
      </c>
      <c r="E1397" s="8">
        <v>122.4250491</v>
      </c>
      <c r="F1397" s="26">
        <v>10320.892985694003</v>
      </c>
      <c r="G1397" s="8">
        <v>0.25263489</v>
      </c>
    </row>
    <row r="1398" spans="1:7" x14ac:dyDescent="0.2">
      <c r="A1398" s="4" t="s">
        <v>771</v>
      </c>
      <c r="B1398" s="4" t="s">
        <v>772</v>
      </c>
      <c r="C1398" s="4" t="s">
        <v>1279</v>
      </c>
      <c r="D1398" s="4">
        <v>79018</v>
      </c>
      <c r="E1398" s="8">
        <v>126.2693398</v>
      </c>
      <c r="F1398" s="26">
        <v>10476.609526191227</v>
      </c>
      <c r="G1398" s="8">
        <v>0.24743538900000001</v>
      </c>
    </row>
    <row r="1399" spans="1:7" x14ac:dyDescent="0.2">
      <c r="A1399" s="4" t="s">
        <v>1055</v>
      </c>
      <c r="B1399" s="4" t="s">
        <v>1056</v>
      </c>
      <c r="C1399" s="4" t="s">
        <v>1279</v>
      </c>
      <c r="D1399" s="4">
        <v>56039</v>
      </c>
      <c r="E1399" s="8">
        <v>67.683717970000004</v>
      </c>
      <c r="F1399" s="26">
        <v>2297.8108011801946</v>
      </c>
      <c r="G1399" s="8">
        <v>0.25087913099999998</v>
      </c>
    </row>
    <row r="1400" spans="1:7" x14ac:dyDescent="0.2">
      <c r="A1400" s="4" t="s">
        <v>1055</v>
      </c>
      <c r="B1400" s="4" t="s">
        <v>1056</v>
      </c>
      <c r="C1400" s="4" t="s">
        <v>1279</v>
      </c>
      <c r="D1400" s="4">
        <v>88930</v>
      </c>
      <c r="E1400" s="8">
        <v>70.201616049999998</v>
      </c>
      <c r="F1400" s="26">
        <v>2179.3364393346155</v>
      </c>
      <c r="G1400" s="8">
        <v>0.24734741199999999</v>
      </c>
    </row>
    <row r="1401" spans="1:7" x14ac:dyDescent="0.2">
      <c r="A1401" s="4" t="s">
        <v>1057</v>
      </c>
      <c r="B1401" s="4" t="s">
        <v>1058</v>
      </c>
      <c r="C1401" s="4" t="s">
        <v>1279</v>
      </c>
      <c r="D1401" s="4">
        <v>76855</v>
      </c>
      <c r="E1401" s="8">
        <v>45.816697650000002</v>
      </c>
      <c r="F1401" s="26">
        <v>999.99395101843766</v>
      </c>
      <c r="G1401" s="8">
        <v>0.27244165100000001</v>
      </c>
    </row>
    <row r="1402" spans="1:7" x14ac:dyDescent="0.2">
      <c r="A1402" s="4" t="s">
        <v>1057</v>
      </c>
      <c r="B1402" s="4" t="s">
        <v>1058</v>
      </c>
      <c r="C1402" s="4" t="s">
        <v>1279</v>
      </c>
      <c r="D1402" s="4">
        <v>76896</v>
      </c>
      <c r="E1402" s="8">
        <v>40.146046849999998</v>
      </c>
      <c r="F1402" s="26">
        <v>709.14012111369982</v>
      </c>
      <c r="G1402" s="8">
        <v>0.26982225999999998</v>
      </c>
    </row>
    <row r="1403" spans="1:7" x14ac:dyDescent="0.2">
      <c r="A1403" s="4" t="s">
        <v>1059</v>
      </c>
      <c r="B1403" s="4" t="s">
        <v>914</v>
      </c>
      <c r="C1403" s="4" t="s">
        <v>1279</v>
      </c>
      <c r="D1403" s="4">
        <v>58777</v>
      </c>
      <c r="E1403" s="8">
        <v>33.407057119999997</v>
      </c>
      <c r="F1403" s="26">
        <v>518.8175740827927</v>
      </c>
      <c r="G1403" s="8">
        <v>0.26154327799999999</v>
      </c>
    </row>
    <row r="1404" spans="1:7" x14ac:dyDescent="0.2">
      <c r="A1404" s="4" t="s">
        <v>1059</v>
      </c>
      <c r="B1404" s="4" t="s">
        <v>914</v>
      </c>
      <c r="C1404" s="4" t="s">
        <v>1279</v>
      </c>
      <c r="D1404" s="4">
        <v>58781</v>
      </c>
      <c r="E1404" s="8">
        <v>34.249430840000002</v>
      </c>
      <c r="F1404" s="26">
        <v>568.20754599271265</v>
      </c>
      <c r="G1404" s="8">
        <v>0.26296493999999998</v>
      </c>
    </row>
    <row r="1405" spans="1:7" x14ac:dyDescent="0.2">
      <c r="A1405" s="4" t="s">
        <v>1059</v>
      </c>
      <c r="B1405" s="4" t="s">
        <v>1060</v>
      </c>
      <c r="C1405" s="4" t="s">
        <v>1279</v>
      </c>
      <c r="D1405" s="4">
        <v>68052</v>
      </c>
      <c r="E1405" s="8">
        <v>39.238233260000001</v>
      </c>
      <c r="F1405" s="26">
        <v>711.04055873388586</v>
      </c>
      <c r="G1405" s="8">
        <v>0.25758813699999999</v>
      </c>
    </row>
    <row r="1406" spans="1:7" x14ac:dyDescent="0.2">
      <c r="A1406" s="4" t="s">
        <v>935</v>
      </c>
      <c r="B1406" s="4" t="s">
        <v>936</v>
      </c>
      <c r="C1406" s="4" t="s">
        <v>1279</v>
      </c>
      <c r="D1406" s="4">
        <v>58915</v>
      </c>
      <c r="E1406" s="8">
        <v>174.22679769999999</v>
      </c>
      <c r="F1406" s="26">
        <v>20970.633710290618</v>
      </c>
      <c r="G1406" s="8">
        <v>0.22868949699999999</v>
      </c>
    </row>
    <row r="1407" spans="1:7" x14ac:dyDescent="0.2">
      <c r="A1407" s="4" t="s">
        <v>937</v>
      </c>
      <c r="B1407" s="4" t="s">
        <v>938</v>
      </c>
      <c r="C1407" s="4" t="s">
        <v>1279</v>
      </c>
      <c r="D1407" s="4">
        <v>62901</v>
      </c>
      <c r="E1407" s="8">
        <v>83.652474670000004</v>
      </c>
      <c r="F1407" s="26">
        <v>4886.199203635585</v>
      </c>
      <c r="G1407" s="8">
        <v>0.25812120500000002</v>
      </c>
    </row>
    <row r="1408" spans="1:7" x14ac:dyDescent="0.2">
      <c r="A1408" s="4" t="s">
        <v>939</v>
      </c>
      <c r="B1408" s="4" t="s">
        <v>940</v>
      </c>
      <c r="C1408" s="4" t="s">
        <v>1279</v>
      </c>
      <c r="D1408" s="4">
        <v>50030</v>
      </c>
      <c r="E1408" s="8">
        <v>65.259047069999994</v>
      </c>
      <c r="F1408" s="26">
        <v>2638.3311110435693</v>
      </c>
      <c r="G1408" s="8">
        <v>0.23068306599999999</v>
      </c>
    </row>
    <row r="1409" spans="1:7" x14ac:dyDescent="0.2">
      <c r="A1409" s="4" t="s">
        <v>128</v>
      </c>
      <c r="B1409" s="4" t="s">
        <v>130</v>
      </c>
      <c r="C1409" s="4" t="s">
        <v>1279</v>
      </c>
      <c r="D1409" s="4">
        <v>56615</v>
      </c>
      <c r="E1409" s="8">
        <v>368.06317130000002</v>
      </c>
      <c r="F1409" s="26">
        <v>111716.65617008785</v>
      </c>
      <c r="G1409" s="8">
        <v>0.23567840300000001</v>
      </c>
    </row>
    <row r="1410" spans="1:7" x14ac:dyDescent="0.2">
      <c r="A1410" s="4" t="s">
        <v>775</v>
      </c>
      <c r="B1410" s="4" t="s">
        <v>71</v>
      </c>
      <c r="C1410" s="4" t="s">
        <v>1279</v>
      </c>
      <c r="D1410" s="4">
        <v>57397</v>
      </c>
      <c r="E1410" s="8">
        <v>488.36778900000002</v>
      </c>
      <c r="F1410" s="26">
        <v>154394.60060737786</v>
      </c>
      <c r="G1410" s="8">
        <v>0.26299660200000002</v>
      </c>
    </row>
    <row r="1411" spans="1:7" x14ac:dyDescent="0.2">
      <c r="A1411" s="4" t="s">
        <v>775</v>
      </c>
      <c r="B1411" s="4" t="s">
        <v>71</v>
      </c>
      <c r="C1411" s="4" t="s">
        <v>1279</v>
      </c>
      <c r="D1411" s="4">
        <v>62982</v>
      </c>
      <c r="E1411" s="8">
        <v>499.25983669999999</v>
      </c>
      <c r="F1411" s="26">
        <v>156980.08658679912</v>
      </c>
      <c r="G1411" s="8">
        <v>0.271198667</v>
      </c>
    </row>
    <row r="1412" spans="1:7" x14ac:dyDescent="0.2">
      <c r="A1412" s="4" t="s">
        <v>775</v>
      </c>
      <c r="B1412" s="4" t="s">
        <v>71</v>
      </c>
      <c r="C1412" s="4" t="s">
        <v>1279</v>
      </c>
      <c r="D1412" s="4">
        <v>78162</v>
      </c>
      <c r="E1412" s="8">
        <v>472.45394379999999</v>
      </c>
      <c r="F1412" s="26">
        <v>147479.0926491745</v>
      </c>
      <c r="G1412" s="8">
        <v>0.27884703599999999</v>
      </c>
    </row>
    <row r="1413" spans="1:7" x14ac:dyDescent="0.2">
      <c r="A1413" s="4" t="s">
        <v>775</v>
      </c>
      <c r="B1413" s="4" t="s">
        <v>776</v>
      </c>
      <c r="C1413" s="4" t="s">
        <v>1279</v>
      </c>
      <c r="D1413" s="4">
        <v>67524</v>
      </c>
      <c r="E1413" s="8">
        <v>313.779537</v>
      </c>
      <c r="F1413" s="26">
        <v>72973.761816090569</v>
      </c>
      <c r="G1413" s="8">
        <v>0.26574333500000002</v>
      </c>
    </row>
    <row r="1414" spans="1:7" x14ac:dyDescent="0.2">
      <c r="A1414" s="4" t="s">
        <v>775</v>
      </c>
      <c r="B1414" s="4" t="s">
        <v>776</v>
      </c>
      <c r="C1414" s="4" t="s">
        <v>1279</v>
      </c>
      <c r="D1414" s="4">
        <v>67526</v>
      </c>
      <c r="E1414" s="8">
        <v>310.15009420000001</v>
      </c>
      <c r="F1414" s="26">
        <v>65804.449561892965</v>
      </c>
      <c r="G1414" s="8">
        <v>0.24987979799999999</v>
      </c>
    </row>
    <row r="1415" spans="1:7" x14ac:dyDescent="0.2">
      <c r="A1415" s="4" t="s">
        <v>777</v>
      </c>
      <c r="B1415" s="4" t="s">
        <v>778</v>
      </c>
      <c r="C1415" s="4" t="s">
        <v>1279</v>
      </c>
      <c r="D1415" s="4">
        <v>69191</v>
      </c>
      <c r="E1415" s="8">
        <v>106.69673450000001</v>
      </c>
      <c r="F1415" s="26">
        <v>6065.2833746555489</v>
      </c>
      <c r="G1415" s="8">
        <v>0.259305703</v>
      </c>
    </row>
    <row r="1416" spans="1:7" x14ac:dyDescent="0.2">
      <c r="A1416" s="4" t="s">
        <v>332</v>
      </c>
      <c r="B1416" s="4" t="s">
        <v>333</v>
      </c>
      <c r="C1416" s="4" t="s">
        <v>1279</v>
      </c>
      <c r="D1416" s="4">
        <v>54411</v>
      </c>
      <c r="E1416" s="8">
        <v>334.81335150000001</v>
      </c>
      <c r="F1416" s="26">
        <v>50354.827382374751</v>
      </c>
      <c r="G1416" s="8">
        <v>0.24925831400000001</v>
      </c>
    </row>
    <row r="1417" spans="1:7" x14ac:dyDescent="0.2">
      <c r="A1417" s="4" t="s">
        <v>332</v>
      </c>
      <c r="B1417" s="4" t="s">
        <v>333</v>
      </c>
      <c r="C1417" s="4" t="s">
        <v>1279</v>
      </c>
      <c r="D1417" s="4">
        <v>54525</v>
      </c>
      <c r="E1417" s="8">
        <v>335.79803600000002</v>
      </c>
      <c r="F1417" s="26">
        <v>57843.108719446565</v>
      </c>
      <c r="G1417" s="8">
        <v>0.27374920200000002</v>
      </c>
    </row>
    <row r="1418" spans="1:7" x14ac:dyDescent="0.2">
      <c r="A1418" s="4" t="s">
        <v>334</v>
      </c>
      <c r="B1418" s="4" t="s">
        <v>335</v>
      </c>
      <c r="C1418" s="4" t="s">
        <v>1279</v>
      </c>
      <c r="D1418" s="4">
        <v>45691</v>
      </c>
      <c r="E1418" s="8">
        <v>412.72133439999999</v>
      </c>
      <c r="F1418" s="26">
        <v>148068.42229762784</v>
      </c>
      <c r="G1418" s="8">
        <v>0.237631338</v>
      </c>
    </row>
    <row r="1419" spans="1:7" x14ac:dyDescent="0.2">
      <c r="A1419" s="4" t="s">
        <v>334</v>
      </c>
      <c r="B1419" s="4" t="s">
        <v>336</v>
      </c>
      <c r="C1419" s="4" t="s">
        <v>1279</v>
      </c>
      <c r="D1419" s="4">
        <v>46473</v>
      </c>
      <c r="E1419" s="8">
        <v>480.11870210000001</v>
      </c>
      <c r="F1419" s="26">
        <v>202255.13465585685</v>
      </c>
      <c r="G1419" s="8">
        <v>0.20840889200000001</v>
      </c>
    </row>
    <row r="1420" spans="1:7" x14ac:dyDescent="0.2">
      <c r="A1420" s="4" t="s">
        <v>334</v>
      </c>
      <c r="B1420" s="4" t="s">
        <v>337</v>
      </c>
      <c r="C1420" s="4" t="s">
        <v>1279</v>
      </c>
      <c r="D1420" s="4">
        <v>47020</v>
      </c>
      <c r="E1420" s="8">
        <v>564.01413430000002</v>
      </c>
      <c r="F1420" s="26">
        <v>294727.46579923411</v>
      </c>
      <c r="G1420" s="8">
        <v>0.23868276399999999</v>
      </c>
    </row>
    <row r="1421" spans="1:7" x14ac:dyDescent="0.2">
      <c r="A1421" s="4" t="s">
        <v>334</v>
      </c>
      <c r="B1421" s="4" t="s">
        <v>337</v>
      </c>
      <c r="C1421" s="4" t="s">
        <v>1279</v>
      </c>
      <c r="D1421" s="4">
        <v>47056</v>
      </c>
      <c r="E1421" s="8">
        <v>497.3166617</v>
      </c>
      <c r="F1421" s="26">
        <v>256251.03732675768</v>
      </c>
      <c r="G1421" s="8">
        <v>0.237465594</v>
      </c>
    </row>
    <row r="1422" spans="1:7" x14ac:dyDescent="0.2">
      <c r="A1422" s="4" t="s">
        <v>334</v>
      </c>
      <c r="B1422" s="4" t="s">
        <v>337</v>
      </c>
      <c r="C1422" s="4" t="s">
        <v>1279</v>
      </c>
      <c r="D1422" s="4">
        <v>47183</v>
      </c>
      <c r="E1422" s="8">
        <v>595.75785480000002</v>
      </c>
      <c r="F1422" s="26">
        <v>315366.19627350883</v>
      </c>
      <c r="G1422" s="8">
        <v>0.233689548</v>
      </c>
    </row>
    <row r="1423" spans="1:7" x14ac:dyDescent="0.2">
      <c r="A1423" s="4" t="s">
        <v>334</v>
      </c>
      <c r="B1423" s="4" t="s">
        <v>338</v>
      </c>
      <c r="C1423" s="4" t="s">
        <v>1280</v>
      </c>
      <c r="D1423" s="4">
        <v>12526</v>
      </c>
      <c r="E1423" s="8">
        <v>321.32548359999998</v>
      </c>
      <c r="F1423" s="26">
        <v>95782.64378335845</v>
      </c>
      <c r="G1423" s="8">
        <v>0.247338417</v>
      </c>
    </row>
    <row r="1424" spans="1:7" x14ac:dyDescent="0.2">
      <c r="A1424" s="4" t="s">
        <v>334</v>
      </c>
      <c r="B1424" s="4" t="s">
        <v>338</v>
      </c>
      <c r="C1424" s="4" t="s">
        <v>1279</v>
      </c>
      <c r="D1424" s="4">
        <v>43590</v>
      </c>
      <c r="E1424" s="8">
        <v>307.19852429999997</v>
      </c>
      <c r="F1424" s="26">
        <v>87713.646620118074</v>
      </c>
      <c r="G1424" s="8">
        <v>0.238947675</v>
      </c>
    </row>
    <row r="1425" spans="1:7" x14ac:dyDescent="0.2">
      <c r="A1425" s="4" t="s">
        <v>334</v>
      </c>
      <c r="B1425" s="4" t="s">
        <v>338</v>
      </c>
      <c r="C1425" s="4" t="s">
        <v>1279</v>
      </c>
      <c r="D1425" s="4">
        <v>43592</v>
      </c>
      <c r="E1425" s="8">
        <v>299.45867779999998</v>
      </c>
      <c r="F1425" s="26">
        <v>79747.844848311914</v>
      </c>
      <c r="G1425" s="8">
        <v>0.239050708</v>
      </c>
    </row>
    <row r="1426" spans="1:7" x14ac:dyDescent="0.2">
      <c r="A1426" s="4" t="s">
        <v>334</v>
      </c>
      <c r="B1426" s="4" t="s">
        <v>338</v>
      </c>
      <c r="C1426" s="4" t="s">
        <v>1279</v>
      </c>
      <c r="D1426" s="4">
        <v>44620</v>
      </c>
      <c r="E1426" s="8">
        <v>272.3870561</v>
      </c>
      <c r="F1426" s="26">
        <v>64725.377173469555</v>
      </c>
      <c r="G1426" s="8">
        <v>0.232596531</v>
      </c>
    </row>
    <row r="1427" spans="1:7" x14ac:dyDescent="0.2">
      <c r="A1427" s="4" t="s">
        <v>334</v>
      </c>
      <c r="B1427" s="4" t="s">
        <v>338</v>
      </c>
      <c r="C1427" s="4" t="s">
        <v>1279</v>
      </c>
      <c r="D1427" s="4">
        <v>49676</v>
      </c>
      <c r="E1427" s="8">
        <v>299.80086849999998</v>
      </c>
      <c r="F1427" s="26">
        <v>88398.247776229822</v>
      </c>
      <c r="G1427" s="8">
        <v>0.243597341</v>
      </c>
    </row>
    <row r="1428" spans="1:7" x14ac:dyDescent="0.2">
      <c r="A1428" s="4" t="s">
        <v>334</v>
      </c>
      <c r="B1428" s="4" t="s">
        <v>339</v>
      </c>
      <c r="C1428" s="4" t="s">
        <v>1279</v>
      </c>
      <c r="D1428" s="4">
        <v>42630</v>
      </c>
      <c r="E1428" s="8">
        <v>240.375833</v>
      </c>
      <c r="F1428" s="26">
        <v>54899.277526654158</v>
      </c>
      <c r="G1428" s="8">
        <v>0.233232787</v>
      </c>
    </row>
    <row r="1429" spans="1:7" x14ac:dyDescent="0.2">
      <c r="A1429" s="4" t="s">
        <v>334</v>
      </c>
      <c r="B1429" s="4" t="s">
        <v>339</v>
      </c>
      <c r="C1429" s="4" t="s">
        <v>1279</v>
      </c>
      <c r="D1429" s="4">
        <v>42631</v>
      </c>
      <c r="E1429" s="8">
        <v>287.60013290000001</v>
      </c>
      <c r="F1429" s="26">
        <v>75769.691363237071</v>
      </c>
      <c r="G1429" s="8">
        <v>0.21877671000000001</v>
      </c>
    </row>
    <row r="1430" spans="1:7" x14ac:dyDescent="0.2">
      <c r="A1430" s="4" t="s">
        <v>334</v>
      </c>
      <c r="B1430" s="4" t="s">
        <v>339</v>
      </c>
      <c r="C1430" s="4" t="s">
        <v>1279</v>
      </c>
      <c r="D1430" s="4">
        <v>42632</v>
      </c>
      <c r="E1430" s="8">
        <v>245.53573069999999</v>
      </c>
      <c r="F1430" s="26">
        <v>48599.544744189174</v>
      </c>
      <c r="G1430" s="8">
        <v>0.206428677</v>
      </c>
    </row>
    <row r="1431" spans="1:7" x14ac:dyDescent="0.2">
      <c r="A1431" s="4" t="s">
        <v>334</v>
      </c>
      <c r="B1431" s="4" t="s">
        <v>339</v>
      </c>
      <c r="C1431" s="4" t="s">
        <v>1279</v>
      </c>
      <c r="D1431" s="4">
        <v>42764</v>
      </c>
      <c r="E1431" s="8">
        <v>300.01074829999999</v>
      </c>
      <c r="F1431" s="26">
        <v>72672.334464537504</v>
      </c>
      <c r="G1431" s="8">
        <v>0.227473283</v>
      </c>
    </row>
    <row r="1432" spans="1:7" x14ac:dyDescent="0.2">
      <c r="A1432" s="4" t="s">
        <v>334</v>
      </c>
      <c r="B1432" s="4" t="s">
        <v>339</v>
      </c>
      <c r="C1432" s="4" t="s">
        <v>1279</v>
      </c>
      <c r="D1432" s="4">
        <v>42765</v>
      </c>
      <c r="E1432" s="8">
        <v>305.65844490000001</v>
      </c>
      <c r="F1432" s="26">
        <v>80433.555062484782</v>
      </c>
      <c r="G1432" s="8">
        <v>0.23123855800000001</v>
      </c>
    </row>
    <row r="1433" spans="1:7" x14ac:dyDescent="0.2">
      <c r="A1433" s="4" t="s">
        <v>340</v>
      </c>
      <c r="B1433" s="4" t="s">
        <v>341</v>
      </c>
      <c r="C1433" s="4" t="s">
        <v>1279</v>
      </c>
      <c r="D1433" s="4">
        <v>52755</v>
      </c>
      <c r="E1433" s="8">
        <v>624.62908000000004</v>
      </c>
      <c r="F1433" s="26">
        <v>189659.23785836279</v>
      </c>
      <c r="G1433" s="8">
        <v>0.23785293599999999</v>
      </c>
    </row>
    <row r="1434" spans="1:7" x14ac:dyDescent="0.2">
      <c r="A1434" s="4" t="s">
        <v>342</v>
      </c>
      <c r="B1434" s="4" t="s">
        <v>343</v>
      </c>
      <c r="C1434" s="4" t="s">
        <v>1279</v>
      </c>
      <c r="D1434" s="4">
        <v>55902</v>
      </c>
      <c r="E1434" s="8">
        <v>593.78892900000005</v>
      </c>
      <c r="F1434" s="26">
        <v>235863.35542088994</v>
      </c>
      <c r="G1434" s="8">
        <v>0.25349587699999998</v>
      </c>
    </row>
    <row r="1435" spans="1:7" x14ac:dyDescent="0.2">
      <c r="A1435" s="4" t="s">
        <v>344</v>
      </c>
      <c r="B1435" s="4" t="s">
        <v>345</v>
      </c>
      <c r="C1435" s="4" t="s">
        <v>1279</v>
      </c>
      <c r="D1435" s="4">
        <v>46731</v>
      </c>
      <c r="E1435" s="8">
        <v>673.74939070000005</v>
      </c>
      <c r="F1435" s="26">
        <v>299595.52493666922</v>
      </c>
      <c r="G1435" s="8">
        <v>0.25373799400000002</v>
      </c>
    </row>
    <row r="1436" spans="1:7" x14ac:dyDescent="0.2">
      <c r="A1436" s="4" t="s">
        <v>344</v>
      </c>
      <c r="B1436" s="4" t="s">
        <v>345</v>
      </c>
      <c r="C1436" s="4" t="s">
        <v>1279</v>
      </c>
      <c r="D1436" s="4">
        <v>46732</v>
      </c>
      <c r="E1436" s="8">
        <v>727.08325590000004</v>
      </c>
      <c r="F1436" s="26">
        <v>343791.25354385586</v>
      </c>
      <c r="G1436" s="8">
        <v>0.252464207</v>
      </c>
    </row>
    <row r="1437" spans="1:7" x14ac:dyDescent="0.2">
      <c r="A1437" s="4" t="s">
        <v>344</v>
      </c>
      <c r="B1437" s="4" t="s">
        <v>345</v>
      </c>
      <c r="C1437" s="4" t="s">
        <v>1279</v>
      </c>
      <c r="D1437" s="4">
        <v>46738</v>
      </c>
      <c r="E1437" s="8">
        <v>847.77769869999997</v>
      </c>
      <c r="F1437" s="26">
        <v>464896.34732797602</v>
      </c>
      <c r="G1437" s="8">
        <v>0.25581886399999998</v>
      </c>
    </row>
    <row r="1438" spans="1:7" x14ac:dyDescent="0.2">
      <c r="A1438" s="4" t="s">
        <v>779</v>
      </c>
      <c r="B1438" s="4" t="s">
        <v>780</v>
      </c>
      <c r="C1438" s="4" t="s">
        <v>1279</v>
      </c>
      <c r="D1438" s="4">
        <v>72939</v>
      </c>
      <c r="E1438" s="8">
        <v>172.69575219999999</v>
      </c>
      <c r="F1438" s="26">
        <v>22875.238183152389</v>
      </c>
      <c r="G1438" s="8">
        <v>0.25528352199999998</v>
      </c>
    </row>
    <row r="1439" spans="1:7" x14ac:dyDescent="0.2">
      <c r="A1439" s="4" t="s">
        <v>779</v>
      </c>
      <c r="B1439" s="4" t="s">
        <v>780</v>
      </c>
      <c r="C1439" s="4" t="s">
        <v>1279</v>
      </c>
      <c r="D1439" s="4">
        <v>81214</v>
      </c>
      <c r="E1439" s="8">
        <v>155.9222963</v>
      </c>
      <c r="F1439" s="26">
        <v>16932.010611354206</v>
      </c>
      <c r="G1439" s="8">
        <v>0.25652299699999997</v>
      </c>
    </row>
    <row r="1440" spans="1:7" x14ac:dyDescent="0.2">
      <c r="A1440" s="4" t="s">
        <v>348</v>
      </c>
      <c r="B1440" s="4" t="s">
        <v>349</v>
      </c>
      <c r="C1440" s="4" t="s">
        <v>1279</v>
      </c>
      <c r="D1440" s="4">
        <v>37993</v>
      </c>
      <c r="E1440" s="8">
        <v>82.422505540000003</v>
      </c>
      <c r="F1440" s="26">
        <v>5590.4775003192826</v>
      </c>
      <c r="G1440" s="8">
        <v>0.237151364</v>
      </c>
    </row>
    <row r="1441" spans="1:7" x14ac:dyDescent="0.2">
      <c r="A1441" s="4" t="s">
        <v>62</v>
      </c>
      <c r="B1441" s="4" t="s">
        <v>63</v>
      </c>
      <c r="C1441" s="4" t="s">
        <v>1279</v>
      </c>
      <c r="D1441" s="4">
        <v>33196</v>
      </c>
      <c r="E1441" s="8">
        <v>111.9129219</v>
      </c>
      <c r="F1441" s="26">
        <v>11131.719409065234</v>
      </c>
      <c r="G1441" s="8">
        <v>0.26814197899999997</v>
      </c>
    </row>
    <row r="1442" spans="1:7" x14ac:dyDescent="0.2">
      <c r="A1442" s="4" t="s">
        <v>62</v>
      </c>
      <c r="B1442" s="4" t="s">
        <v>63</v>
      </c>
      <c r="C1442" s="4" t="s">
        <v>1279</v>
      </c>
      <c r="D1442" s="4">
        <v>42365</v>
      </c>
      <c r="E1442" s="8">
        <v>104.6854991</v>
      </c>
      <c r="F1442" s="26">
        <v>9096.8997521875954</v>
      </c>
      <c r="G1442" s="8">
        <v>0.24735552399999999</v>
      </c>
    </row>
    <row r="1443" spans="1:7" x14ac:dyDescent="0.2">
      <c r="A1443" s="4" t="s">
        <v>62</v>
      </c>
      <c r="B1443" s="4" t="s">
        <v>63</v>
      </c>
      <c r="C1443" s="4" t="s">
        <v>1279</v>
      </c>
      <c r="D1443" s="4">
        <v>55357</v>
      </c>
      <c r="E1443" s="8">
        <v>121.4044356</v>
      </c>
      <c r="F1443" s="26">
        <v>13290.070383811608</v>
      </c>
      <c r="G1443" s="8">
        <v>0.25011830200000001</v>
      </c>
    </row>
    <row r="1444" spans="1:7" x14ac:dyDescent="0.2">
      <c r="A1444" s="4" t="s">
        <v>62</v>
      </c>
      <c r="B1444" s="4" t="s">
        <v>63</v>
      </c>
      <c r="C1444" s="4" t="s">
        <v>1279</v>
      </c>
      <c r="D1444" s="4">
        <v>55362</v>
      </c>
      <c r="E1444" s="8">
        <v>131.6659391</v>
      </c>
      <c r="F1444" s="26">
        <v>14195.851974927573</v>
      </c>
      <c r="G1444" s="8">
        <v>0.24564889300000001</v>
      </c>
    </row>
    <row r="1445" spans="1:7" x14ac:dyDescent="0.2">
      <c r="A1445" s="4" t="s">
        <v>62</v>
      </c>
      <c r="B1445" s="4" t="s">
        <v>63</v>
      </c>
      <c r="C1445" s="4" t="s">
        <v>1279</v>
      </c>
      <c r="D1445" s="4">
        <v>62193</v>
      </c>
      <c r="E1445" s="8">
        <v>99.169431619999997</v>
      </c>
      <c r="F1445" s="26">
        <v>8216.3969864406754</v>
      </c>
      <c r="G1445" s="8">
        <v>0.24725223700000001</v>
      </c>
    </row>
    <row r="1446" spans="1:7" x14ac:dyDescent="0.2">
      <c r="A1446" s="4" t="s">
        <v>62</v>
      </c>
      <c r="B1446" s="4" t="s">
        <v>63</v>
      </c>
      <c r="C1446" s="4" t="s">
        <v>1279</v>
      </c>
      <c r="D1446" s="4">
        <v>62195</v>
      </c>
      <c r="E1446" s="8">
        <v>97.696455099999994</v>
      </c>
      <c r="F1446" s="26">
        <v>8091.5436489926933</v>
      </c>
      <c r="G1446" s="8">
        <v>0.237862033</v>
      </c>
    </row>
    <row r="1447" spans="1:7" x14ac:dyDescent="0.2">
      <c r="A1447" s="4" t="s">
        <v>62</v>
      </c>
      <c r="B1447" s="4" t="s">
        <v>63</v>
      </c>
      <c r="C1447" s="4" t="s">
        <v>1279</v>
      </c>
      <c r="D1447" s="4">
        <v>79678</v>
      </c>
      <c r="E1447" s="8">
        <v>118.66628830000001</v>
      </c>
      <c r="F1447" s="26">
        <v>12315.935547276531</v>
      </c>
      <c r="G1447" s="8">
        <v>0.27041591799999998</v>
      </c>
    </row>
    <row r="1448" spans="1:7" x14ac:dyDescent="0.2">
      <c r="A1448" s="4" t="s">
        <v>62</v>
      </c>
      <c r="B1448" s="4" t="s">
        <v>63</v>
      </c>
      <c r="C1448" s="4" t="s">
        <v>1279</v>
      </c>
      <c r="D1448" s="4">
        <v>85398</v>
      </c>
      <c r="E1448" s="8">
        <v>104.313717</v>
      </c>
      <c r="F1448" s="26">
        <v>10063.884011399574</v>
      </c>
      <c r="G1448" s="8">
        <v>0.24986197700000001</v>
      </c>
    </row>
    <row r="1449" spans="1:7" x14ac:dyDescent="0.2">
      <c r="A1449" s="4" t="s">
        <v>62</v>
      </c>
      <c r="B1449" s="4" t="s">
        <v>63</v>
      </c>
      <c r="C1449" s="4" t="s">
        <v>1279</v>
      </c>
      <c r="D1449" s="4">
        <v>85439</v>
      </c>
      <c r="E1449" s="8">
        <v>107.2893565</v>
      </c>
      <c r="F1449" s="26">
        <v>10244.55891192028</v>
      </c>
      <c r="G1449" s="8">
        <v>0.25725314500000002</v>
      </c>
    </row>
    <row r="1450" spans="1:7" x14ac:dyDescent="0.2">
      <c r="A1450" s="4" t="s">
        <v>62</v>
      </c>
      <c r="B1450" s="4" t="s">
        <v>63</v>
      </c>
      <c r="C1450" s="4" t="s">
        <v>1279</v>
      </c>
      <c r="D1450" s="4">
        <v>89986</v>
      </c>
      <c r="E1450" s="8">
        <v>107.8031957</v>
      </c>
      <c r="F1450" s="26">
        <v>10037.868603937728</v>
      </c>
      <c r="G1450" s="8">
        <v>0.25436045099999999</v>
      </c>
    </row>
    <row r="1451" spans="1:7" x14ac:dyDescent="0.2">
      <c r="A1451" s="4" t="s">
        <v>62</v>
      </c>
      <c r="B1451" s="4" t="s">
        <v>63</v>
      </c>
      <c r="C1451" s="4" t="s">
        <v>1279</v>
      </c>
      <c r="D1451" s="4">
        <v>119331</v>
      </c>
      <c r="E1451" s="8">
        <v>87.717410310000005</v>
      </c>
      <c r="F1451" s="26">
        <v>7629.3115902893724</v>
      </c>
      <c r="G1451" s="8">
        <v>0.25541942699999998</v>
      </c>
    </row>
    <row r="1452" spans="1:7" x14ac:dyDescent="0.2">
      <c r="A1452" s="4" t="s">
        <v>62</v>
      </c>
      <c r="B1452" s="4" t="s">
        <v>350</v>
      </c>
      <c r="C1452" s="4" t="s">
        <v>1279</v>
      </c>
      <c r="D1452" s="4">
        <v>36358</v>
      </c>
      <c r="E1452" s="8">
        <v>72.212636770000003</v>
      </c>
      <c r="F1452" s="26">
        <v>4607.3800772169834</v>
      </c>
      <c r="G1452" s="8">
        <v>0.25621721400000003</v>
      </c>
    </row>
    <row r="1453" spans="1:7" x14ac:dyDescent="0.2">
      <c r="A1453" s="4" t="s">
        <v>62</v>
      </c>
      <c r="B1453" s="4" t="s">
        <v>66</v>
      </c>
      <c r="C1453" s="4" t="s">
        <v>1279</v>
      </c>
      <c r="D1453" s="4">
        <v>38820</v>
      </c>
      <c r="E1453" s="8">
        <v>97.381377259999994</v>
      </c>
      <c r="F1453" s="26">
        <v>8529.7062604623261</v>
      </c>
      <c r="G1453" s="8">
        <v>0.226824258</v>
      </c>
    </row>
    <row r="1454" spans="1:7" x14ac:dyDescent="0.2">
      <c r="A1454" s="4" t="s">
        <v>62</v>
      </c>
      <c r="B1454" s="4" t="s">
        <v>66</v>
      </c>
      <c r="C1454" s="4" t="s">
        <v>1279</v>
      </c>
      <c r="D1454" s="4">
        <v>55585</v>
      </c>
      <c r="E1454" s="8">
        <v>106.9604983</v>
      </c>
      <c r="F1454" s="26">
        <v>9320.8793624734608</v>
      </c>
      <c r="G1454" s="8">
        <v>0.25084416900000001</v>
      </c>
    </row>
    <row r="1455" spans="1:7" x14ac:dyDescent="0.2">
      <c r="A1455" s="4" t="s">
        <v>62</v>
      </c>
      <c r="B1455" s="4" t="s">
        <v>66</v>
      </c>
      <c r="C1455" s="4" t="s">
        <v>1279</v>
      </c>
      <c r="D1455" s="4">
        <v>55742</v>
      </c>
      <c r="E1455" s="8">
        <v>111.5778554</v>
      </c>
      <c r="F1455" s="26">
        <v>10754.917822363723</v>
      </c>
      <c r="G1455" s="8">
        <v>0.248478374</v>
      </c>
    </row>
    <row r="1456" spans="1:7" x14ac:dyDescent="0.2">
      <c r="A1456" s="4" t="s">
        <v>62</v>
      </c>
      <c r="B1456" s="4" t="s">
        <v>66</v>
      </c>
      <c r="C1456" s="4" t="s">
        <v>1279</v>
      </c>
      <c r="D1456" s="4">
        <v>60491</v>
      </c>
      <c r="E1456" s="8">
        <v>96.911973290000006</v>
      </c>
      <c r="F1456" s="26">
        <v>9163.9258903530517</v>
      </c>
      <c r="G1456" s="8">
        <v>0.25678963799999999</v>
      </c>
    </row>
    <row r="1457" spans="1:7" x14ac:dyDescent="0.2">
      <c r="A1457" s="4" t="s">
        <v>62</v>
      </c>
      <c r="B1457" s="4" t="s">
        <v>66</v>
      </c>
      <c r="C1457" s="4" t="s">
        <v>1279</v>
      </c>
      <c r="D1457" s="4">
        <v>85385</v>
      </c>
      <c r="E1457" s="8">
        <v>106.65389740000001</v>
      </c>
      <c r="F1457" s="26">
        <v>9853.3241602243143</v>
      </c>
      <c r="G1457" s="8">
        <v>0.24639882599999999</v>
      </c>
    </row>
    <row r="1458" spans="1:7" x14ac:dyDescent="0.2">
      <c r="A1458" s="4" t="s">
        <v>62</v>
      </c>
      <c r="B1458" s="4" t="s">
        <v>351</v>
      </c>
      <c r="C1458" s="4" t="s">
        <v>1279</v>
      </c>
      <c r="D1458" s="4">
        <v>55363</v>
      </c>
      <c r="E1458" s="8">
        <v>142.95323329999999</v>
      </c>
      <c r="F1458" s="26">
        <v>18816.854490841597</v>
      </c>
      <c r="G1458" s="8">
        <v>0.24978335500000001</v>
      </c>
    </row>
    <row r="1459" spans="1:7" x14ac:dyDescent="0.2">
      <c r="A1459" s="4" t="s">
        <v>62</v>
      </c>
      <c r="B1459" s="4" t="s">
        <v>351</v>
      </c>
      <c r="C1459" s="4" t="s">
        <v>1279</v>
      </c>
      <c r="D1459" s="4">
        <v>61904</v>
      </c>
      <c r="E1459" s="8">
        <v>160.45282610000001</v>
      </c>
      <c r="F1459" s="26">
        <v>23852.055547653639</v>
      </c>
      <c r="G1459" s="8">
        <v>0.25973225500000002</v>
      </c>
    </row>
    <row r="1460" spans="1:7" x14ac:dyDescent="0.2">
      <c r="A1460" s="4" t="s">
        <v>62</v>
      </c>
      <c r="B1460" s="4" t="s">
        <v>351</v>
      </c>
      <c r="C1460" s="4" t="s">
        <v>1279</v>
      </c>
      <c r="D1460" s="4">
        <v>91496</v>
      </c>
      <c r="E1460" s="8">
        <v>148.87220020000001</v>
      </c>
      <c r="F1460" s="26">
        <v>20697.681463185592</v>
      </c>
      <c r="G1460" s="8">
        <v>0.23962396799999999</v>
      </c>
    </row>
    <row r="1461" spans="1:7" x14ac:dyDescent="0.2">
      <c r="A1461" s="4" t="s">
        <v>783</v>
      </c>
      <c r="B1461" s="4" t="s">
        <v>784</v>
      </c>
      <c r="C1461" s="4" t="s">
        <v>1279</v>
      </c>
      <c r="D1461" s="4">
        <v>57496</v>
      </c>
      <c r="E1461" s="8">
        <v>151.97605129999999</v>
      </c>
      <c r="F1461" s="26">
        <v>15011.47574134151</v>
      </c>
      <c r="G1461" s="8">
        <v>0.25068217599999998</v>
      </c>
    </row>
    <row r="1462" spans="1:7" x14ac:dyDescent="0.2">
      <c r="A1462" s="4" t="s">
        <v>783</v>
      </c>
      <c r="B1462" s="4" t="s">
        <v>784</v>
      </c>
      <c r="C1462" s="4" t="s">
        <v>1279</v>
      </c>
      <c r="D1462" s="4">
        <v>76628</v>
      </c>
      <c r="E1462" s="8">
        <v>141.44062500000001</v>
      </c>
      <c r="F1462" s="26">
        <v>12601.603057822544</v>
      </c>
      <c r="G1462" s="8">
        <v>0.23985183900000001</v>
      </c>
    </row>
    <row r="1463" spans="1:7" x14ac:dyDescent="0.2">
      <c r="A1463" s="4" t="s">
        <v>1267</v>
      </c>
      <c r="B1463" s="4" t="s">
        <v>515</v>
      </c>
      <c r="C1463" s="4" t="s">
        <v>1280</v>
      </c>
      <c r="D1463" s="4">
        <v>21435</v>
      </c>
      <c r="E1463" s="8">
        <v>27.429476080000001</v>
      </c>
      <c r="F1463" s="26">
        <v>396.06437777869905</v>
      </c>
      <c r="G1463" s="8">
        <v>0.25001285200000001</v>
      </c>
    </row>
    <row r="1464" spans="1:7" x14ac:dyDescent="0.2">
      <c r="A1464" s="4" t="s">
        <v>352</v>
      </c>
      <c r="B1464" s="4" t="s">
        <v>240</v>
      </c>
      <c r="C1464" s="4" t="s">
        <v>1279</v>
      </c>
      <c r="D1464" s="4">
        <v>62185</v>
      </c>
      <c r="E1464" s="8">
        <v>147.6193481</v>
      </c>
      <c r="F1464" s="26">
        <v>11549.2895838566</v>
      </c>
      <c r="G1464" s="8">
        <v>0.26416514699999999</v>
      </c>
    </row>
    <row r="1465" spans="1:7" x14ac:dyDescent="0.2">
      <c r="A1465" s="4" t="s">
        <v>352</v>
      </c>
      <c r="B1465" s="4" t="s">
        <v>240</v>
      </c>
      <c r="C1465" s="4" t="s">
        <v>1279</v>
      </c>
      <c r="D1465" s="4">
        <v>66924</v>
      </c>
      <c r="E1465" s="8">
        <v>161.75975489999999</v>
      </c>
      <c r="F1465" s="26">
        <v>14739.859389838453</v>
      </c>
      <c r="G1465" s="8">
        <v>0.27714527700000002</v>
      </c>
    </row>
    <row r="1466" spans="1:7" x14ac:dyDescent="0.2">
      <c r="A1466" s="4" t="s">
        <v>1268</v>
      </c>
      <c r="B1466" s="4" t="s">
        <v>1070</v>
      </c>
      <c r="C1466" s="4" t="s">
        <v>1280</v>
      </c>
      <c r="D1466" s="4">
        <v>21768</v>
      </c>
      <c r="E1466" s="8">
        <v>55.402364810000002</v>
      </c>
      <c r="F1466" s="26">
        <v>1666.8984044430122</v>
      </c>
      <c r="G1466" s="8">
        <v>0.26361677700000002</v>
      </c>
    </row>
    <row r="1467" spans="1:7" x14ac:dyDescent="0.2">
      <c r="A1467" s="4" t="s">
        <v>353</v>
      </c>
      <c r="B1467" s="4" t="s">
        <v>354</v>
      </c>
      <c r="C1467" s="4" t="s">
        <v>1279</v>
      </c>
      <c r="D1467" s="4">
        <v>56081</v>
      </c>
      <c r="E1467" s="8">
        <v>351.65892580000002</v>
      </c>
      <c r="F1467" s="26">
        <v>52683.579754408376</v>
      </c>
      <c r="G1467" s="8">
        <v>0.25411184399999998</v>
      </c>
    </row>
    <row r="1468" spans="1:7" x14ac:dyDescent="0.2">
      <c r="A1468" s="4" t="s">
        <v>353</v>
      </c>
      <c r="B1468" s="4" t="s">
        <v>355</v>
      </c>
      <c r="C1468" s="4" t="s">
        <v>1279</v>
      </c>
      <c r="D1468" s="4">
        <v>90552</v>
      </c>
      <c r="E1468" s="8">
        <v>459.27255600000001</v>
      </c>
      <c r="F1468" s="26">
        <v>76188.095546588462</v>
      </c>
      <c r="G1468" s="8">
        <v>0.243574595</v>
      </c>
    </row>
    <row r="1469" spans="1:7" x14ac:dyDescent="0.2">
      <c r="A1469" s="4" t="s">
        <v>353</v>
      </c>
      <c r="B1469" s="4" t="s">
        <v>355</v>
      </c>
      <c r="C1469" s="4" t="s">
        <v>1279</v>
      </c>
      <c r="D1469" s="4">
        <v>90773</v>
      </c>
      <c r="E1469" s="8">
        <v>556.14175550000004</v>
      </c>
      <c r="F1469" s="26">
        <v>123246.27223990443</v>
      </c>
      <c r="G1469" s="8">
        <v>0.26296519099999999</v>
      </c>
    </row>
    <row r="1470" spans="1:7" x14ac:dyDescent="0.2">
      <c r="A1470" s="4" t="s">
        <v>785</v>
      </c>
      <c r="B1470" s="4" t="s">
        <v>786</v>
      </c>
      <c r="C1470" s="4" t="s">
        <v>1279</v>
      </c>
      <c r="D1470" s="4">
        <v>42250</v>
      </c>
      <c r="E1470" s="8">
        <v>123.38595770000001</v>
      </c>
      <c r="F1470" s="26">
        <v>8202.7092339888422</v>
      </c>
      <c r="G1470" s="8">
        <v>0.25716552500000001</v>
      </c>
    </row>
    <row r="1471" spans="1:7" x14ac:dyDescent="0.2">
      <c r="A1471" s="4" t="s">
        <v>785</v>
      </c>
      <c r="B1471" s="4" t="s">
        <v>787</v>
      </c>
      <c r="C1471" s="4" t="s">
        <v>1279</v>
      </c>
      <c r="D1471" s="4">
        <v>73860</v>
      </c>
      <c r="E1471" s="8">
        <v>140.25896119999999</v>
      </c>
      <c r="F1471" s="26">
        <v>12866.909041087414</v>
      </c>
      <c r="G1471" s="8">
        <v>0.29709202000000001</v>
      </c>
    </row>
    <row r="1472" spans="1:7" x14ac:dyDescent="0.2">
      <c r="A1472" s="4" t="s">
        <v>785</v>
      </c>
      <c r="B1472" s="4" t="s">
        <v>787</v>
      </c>
      <c r="C1472" s="4" t="s">
        <v>1279</v>
      </c>
      <c r="D1472" s="4">
        <v>73897</v>
      </c>
      <c r="E1472" s="8">
        <v>162.5248235</v>
      </c>
      <c r="F1472" s="26">
        <v>15530.326246876011</v>
      </c>
      <c r="G1472" s="8">
        <v>0.29296099599999997</v>
      </c>
    </row>
    <row r="1473" spans="1:7" x14ac:dyDescent="0.2">
      <c r="A1473" s="4" t="s">
        <v>785</v>
      </c>
      <c r="B1473" s="4" t="s">
        <v>787</v>
      </c>
      <c r="C1473" s="4" t="s">
        <v>1279</v>
      </c>
      <c r="D1473" s="4">
        <v>76179</v>
      </c>
      <c r="E1473" s="8">
        <v>218.5025622</v>
      </c>
      <c r="F1473" s="26">
        <v>28128.086300971678</v>
      </c>
      <c r="G1473" s="8">
        <v>0.29303817900000001</v>
      </c>
    </row>
    <row r="1474" spans="1:7" x14ac:dyDescent="0.2">
      <c r="A1474" s="4" t="s">
        <v>785</v>
      </c>
      <c r="B1474" s="4" t="s">
        <v>787</v>
      </c>
      <c r="C1474" s="4" t="s">
        <v>1279</v>
      </c>
      <c r="D1474" s="4">
        <v>83649</v>
      </c>
      <c r="E1474" s="8">
        <v>144.4040828</v>
      </c>
      <c r="F1474" s="26">
        <v>12093.505439771021</v>
      </c>
      <c r="G1474" s="8">
        <v>0.28893645499999998</v>
      </c>
    </row>
    <row r="1475" spans="1:7" x14ac:dyDescent="0.2">
      <c r="A1475" s="4" t="s">
        <v>785</v>
      </c>
      <c r="B1475" s="4" t="s">
        <v>788</v>
      </c>
      <c r="C1475" s="4" t="s">
        <v>1279</v>
      </c>
      <c r="D1475" s="4">
        <v>51123</v>
      </c>
      <c r="E1475" s="8">
        <v>289.48596500000002</v>
      </c>
      <c r="F1475" s="26">
        <v>51660.067832517518</v>
      </c>
      <c r="G1475" s="8">
        <v>0.28256668499999998</v>
      </c>
    </row>
    <row r="1476" spans="1:7" x14ac:dyDescent="0.2">
      <c r="A1476" s="4" t="s">
        <v>785</v>
      </c>
      <c r="B1476" s="4" t="s">
        <v>789</v>
      </c>
      <c r="C1476" s="4" t="s">
        <v>1279</v>
      </c>
      <c r="D1476" s="4">
        <v>51180</v>
      </c>
      <c r="E1476" s="8">
        <v>148.72576480000001</v>
      </c>
      <c r="F1476" s="26">
        <v>13633.83196749114</v>
      </c>
      <c r="G1476" s="8">
        <v>0.27605178899999999</v>
      </c>
    </row>
    <row r="1477" spans="1:7" x14ac:dyDescent="0.2">
      <c r="A1477" s="4" t="s">
        <v>356</v>
      </c>
      <c r="B1477" s="4" t="s">
        <v>357</v>
      </c>
      <c r="C1477" s="4" t="s">
        <v>1280</v>
      </c>
      <c r="D1477" s="4">
        <v>20168</v>
      </c>
      <c r="E1477" s="8">
        <v>134.43427500000001</v>
      </c>
      <c r="F1477" s="26">
        <v>12767.615886611044</v>
      </c>
      <c r="G1477" s="8">
        <v>0.24237868600000001</v>
      </c>
    </row>
    <row r="1478" spans="1:7" x14ac:dyDescent="0.2">
      <c r="A1478" s="4" t="s">
        <v>356</v>
      </c>
      <c r="B1478" s="4" t="s">
        <v>357</v>
      </c>
      <c r="C1478" s="4" t="s">
        <v>1279</v>
      </c>
      <c r="D1478" s="4">
        <v>53692</v>
      </c>
      <c r="E1478" s="8">
        <v>135.35434100000001</v>
      </c>
      <c r="F1478" s="26">
        <v>13737.676764900349</v>
      </c>
      <c r="G1478" s="8">
        <v>0.236003297</v>
      </c>
    </row>
    <row r="1479" spans="1:7" x14ac:dyDescent="0.2">
      <c r="A1479" s="4" t="s">
        <v>356</v>
      </c>
      <c r="B1479" s="4" t="s">
        <v>357</v>
      </c>
      <c r="C1479" s="4" t="s">
        <v>1279</v>
      </c>
      <c r="D1479" s="4">
        <v>74060</v>
      </c>
      <c r="E1479" s="8">
        <v>143.43349699999999</v>
      </c>
      <c r="F1479" s="26">
        <v>14874.314231340384</v>
      </c>
      <c r="G1479" s="8">
        <v>0.23172740999999999</v>
      </c>
    </row>
    <row r="1480" spans="1:7" x14ac:dyDescent="0.2">
      <c r="A1480" s="4" t="s">
        <v>1061</v>
      </c>
      <c r="B1480" s="4" t="s">
        <v>249</v>
      </c>
      <c r="C1480" s="4" t="s">
        <v>1279</v>
      </c>
      <c r="D1480" s="4">
        <v>68054</v>
      </c>
      <c r="E1480" s="8">
        <v>61.015877629999999</v>
      </c>
      <c r="F1480" s="26">
        <v>1746.3306281683529</v>
      </c>
      <c r="G1480" s="8">
        <v>0.263722236</v>
      </c>
    </row>
    <row r="1481" spans="1:7" x14ac:dyDescent="0.2">
      <c r="A1481" s="4" t="s">
        <v>1061</v>
      </c>
      <c r="B1481" s="4" t="s">
        <v>249</v>
      </c>
      <c r="C1481" s="4" t="s">
        <v>1279</v>
      </c>
      <c r="D1481" s="4">
        <v>68055</v>
      </c>
      <c r="E1481" s="8">
        <v>57.087947849999999</v>
      </c>
      <c r="F1481" s="26">
        <v>1541.1675624518264</v>
      </c>
      <c r="G1481" s="8">
        <v>0.26047481900000002</v>
      </c>
    </row>
    <row r="1482" spans="1:7" x14ac:dyDescent="0.2">
      <c r="A1482" s="4" t="s">
        <v>1061</v>
      </c>
      <c r="B1482" s="4" t="s">
        <v>1062</v>
      </c>
      <c r="C1482" s="4" t="s">
        <v>1279</v>
      </c>
      <c r="D1482" s="4">
        <v>57516</v>
      </c>
      <c r="E1482" s="8">
        <v>55.53364097</v>
      </c>
      <c r="F1482" s="26">
        <v>1513.5582737446364</v>
      </c>
      <c r="G1482" s="8">
        <v>0.24759979100000001</v>
      </c>
    </row>
    <row r="1483" spans="1:7" x14ac:dyDescent="0.2">
      <c r="A1483" s="4" t="s">
        <v>1061</v>
      </c>
      <c r="B1483" s="4" t="s">
        <v>1062</v>
      </c>
      <c r="C1483" s="4" t="s">
        <v>1279</v>
      </c>
      <c r="D1483" s="4">
        <v>57654</v>
      </c>
      <c r="E1483" s="8">
        <v>66.784249059999993</v>
      </c>
      <c r="F1483" s="26">
        <v>2330.4448439582916</v>
      </c>
      <c r="G1483" s="8">
        <v>0.26456669199999999</v>
      </c>
    </row>
    <row r="1484" spans="1:7" x14ac:dyDescent="0.2">
      <c r="A1484" s="4" t="s">
        <v>358</v>
      </c>
      <c r="B1484" s="4" t="s">
        <v>359</v>
      </c>
      <c r="C1484" s="4" t="s">
        <v>1279</v>
      </c>
      <c r="D1484" s="4">
        <v>76620</v>
      </c>
      <c r="E1484" s="8">
        <v>143.38030670000001</v>
      </c>
      <c r="F1484" s="26">
        <v>18660.978931372072</v>
      </c>
      <c r="G1484" s="8">
        <v>0.23977032500000001</v>
      </c>
    </row>
    <row r="1485" spans="1:7" x14ac:dyDescent="0.2">
      <c r="A1485" s="4" t="s">
        <v>358</v>
      </c>
      <c r="B1485" s="4" t="s">
        <v>359</v>
      </c>
      <c r="C1485" s="4" t="s">
        <v>1279</v>
      </c>
      <c r="D1485" s="4">
        <v>76640</v>
      </c>
      <c r="E1485" s="8">
        <v>150.8561966</v>
      </c>
      <c r="F1485" s="26">
        <v>21307.272570319954</v>
      </c>
      <c r="G1485" s="8">
        <v>0.26221146400000001</v>
      </c>
    </row>
    <row r="1486" spans="1:7" x14ac:dyDescent="0.2">
      <c r="A1486" s="4" t="s">
        <v>358</v>
      </c>
      <c r="B1486" s="4" t="s">
        <v>359</v>
      </c>
      <c r="C1486" s="4" t="s">
        <v>1279</v>
      </c>
      <c r="D1486" s="4">
        <v>81010</v>
      </c>
      <c r="E1486" s="8">
        <v>172.2218341</v>
      </c>
      <c r="F1486" s="26">
        <v>26528.695568516941</v>
      </c>
      <c r="G1486" s="8">
        <v>0.25344645399999999</v>
      </c>
    </row>
    <row r="1487" spans="1:7" x14ac:dyDescent="0.2">
      <c r="A1487" s="4" t="s">
        <v>985</v>
      </c>
      <c r="B1487" s="4" t="s">
        <v>986</v>
      </c>
      <c r="C1487" s="4" t="s">
        <v>1279</v>
      </c>
      <c r="D1487" s="4">
        <v>73956</v>
      </c>
      <c r="E1487" s="8">
        <v>1446.414583</v>
      </c>
      <c r="F1487" s="26">
        <v>1823224.2107419255</v>
      </c>
      <c r="G1487" s="8">
        <v>0.243230469</v>
      </c>
    </row>
    <row r="1488" spans="1:7" x14ac:dyDescent="0.2">
      <c r="A1488" s="4" t="s">
        <v>985</v>
      </c>
      <c r="B1488" s="4" t="s">
        <v>986</v>
      </c>
      <c r="C1488" s="4" t="s">
        <v>1279</v>
      </c>
      <c r="D1488" s="4">
        <v>84419</v>
      </c>
      <c r="E1488" s="8">
        <v>1384.6112169999999</v>
      </c>
      <c r="F1488" s="26">
        <v>1682407.926374675</v>
      </c>
      <c r="G1488" s="8">
        <v>0.23541279200000001</v>
      </c>
    </row>
    <row r="1489" spans="1:7" x14ac:dyDescent="0.2">
      <c r="A1489" s="4" t="s">
        <v>985</v>
      </c>
      <c r="B1489" s="4" t="s">
        <v>986</v>
      </c>
      <c r="C1489" s="4" t="s">
        <v>1279</v>
      </c>
      <c r="D1489" s="4">
        <v>116778</v>
      </c>
      <c r="E1489" s="8">
        <v>1178.875747</v>
      </c>
      <c r="F1489" s="26">
        <v>1232677.8753040479</v>
      </c>
      <c r="G1489" s="8">
        <v>0.250762814</v>
      </c>
    </row>
    <row r="1490" spans="1:7" x14ac:dyDescent="0.2">
      <c r="A1490" s="4" t="s">
        <v>985</v>
      </c>
      <c r="B1490" s="4" t="s">
        <v>986</v>
      </c>
      <c r="C1490" s="4" t="s">
        <v>1279</v>
      </c>
      <c r="D1490" s="4">
        <v>116779</v>
      </c>
      <c r="E1490" s="8">
        <v>1348.8217930000001</v>
      </c>
      <c r="F1490" s="26">
        <v>1667068.4094409547</v>
      </c>
      <c r="G1490" s="8">
        <v>0.259170234</v>
      </c>
    </row>
    <row r="1491" spans="1:7" x14ac:dyDescent="0.2">
      <c r="A1491" s="4" t="s">
        <v>1063</v>
      </c>
      <c r="B1491" s="4" t="s">
        <v>1064</v>
      </c>
      <c r="C1491" s="4" t="s">
        <v>1279</v>
      </c>
      <c r="D1491" s="4">
        <v>56433</v>
      </c>
      <c r="E1491" s="8">
        <v>29.768775640000001</v>
      </c>
      <c r="F1491" s="26">
        <v>426.17330242870213</v>
      </c>
      <c r="G1491" s="8">
        <v>0.27375333200000002</v>
      </c>
    </row>
    <row r="1492" spans="1:7" x14ac:dyDescent="0.2">
      <c r="A1492" s="4" t="s">
        <v>1063</v>
      </c>
      <c r="B1492" s="4" t="s">
        <v>1064</v>
      </c>
      <c r="C1492" s="4" t="s">
        <v>1279</v>
      </c>
      <c r="D1492" s="4">
        <v>56434</v>
      </c>
      <c r="E1492" s="8">
        <v>30.492127839999998</v>
      </c>
      <c r="F1492" s="26">
        <v>465.16395298434151</v>
      </c>
      <c r="G1492" s="8">
        <v>0.26919357300000002</v>
      </c>
    </row>
    <row r="1493" spans="1:7" x14ac:dyDescent="0.2">
      <c r="A1493" s="4" t="s">
        <v>360</v>
      </c>
      <c r="B1493" s="4" t="s">
        <v>361</v>
      </c>
      <c r="C1493" s="4" t="s">
        <v>1279</v>
      </c>
      <c r="D1493" s="4">
        <v>63635</v>
      </c>
      <c r="E1493" s="8">
        <v>1053.8675390000001</v>
      </c>
      <c r="F1493" s="26">
        <v>706996.01817868161</v>
      </c>
      <c r="G1493" s="8">
        <v>0.24780826</v>
      </c>
    </row>
    <row r="1494" spans="1:7" x14ac:dyDescent="0.2">
      <c r="A1494" s="4" t="s">
        <v>360</v>
      </c>
      <c r="B1494" s="4" t="s">
        <v>361</v>
      </c>
      <c r="C1494" s="4" t="s">
        <v>1279</v>
      </c>
      <c r="D1494" s="4">
        <v>84385</v>
      </c>
      <c r="E1494" s="8">
        <v>891.71018690000005</v>
      </c>
      <c r="F1494" s="26">
        <v>467080.10712972161</v>
      </c>
      <c r="G1494" s="8">
        <v>0.27066485699999998</v>
      </c>
    </row>
    <row r="1495" spans="1:7" x14ac:dyDescent="0.2">
      <c r="A1495" s="4" t="s">
        <v>360</v>
      </c>
      <c r="B1495" s="4" t="s">
        <v>361</v>
      </c>
      <c r="C1495" s="4" t="s">
        <v>1279</v>
      </c>
      <c r="D1495" s="4">
        <v>91486</v>
      </c>
      <c r="E1495" s="8">
        <v>944.58971870000005</v>
      </c>
      <c r="F1495" s="26">
        <v>616688.77408257162</v>
      </c>
      <c r="G1495" s="8">
        <v>0.26952330800000002</v>
      </c>
    </row>
    <row r="1496" spans="1:7" x14ac:dyDescent="0.2">
      <c r="A1496" s="4" t="s">
        <v>1065</v>
      </c>
      <c r="B1496" s="4" t="s">
        <v>1066</v>
      </c>
      <c r="C1496" s="4" t="s">
        <v>1279</v>
      </c>
      <c r="D1496" s="4">
        <v>76546</v>
      </c>
      <c r="E1496" s="8">
        <v>26.984945719999999</v>
      </c>
      <c r="F1496" s="26">
        <v>403.14026895357387</v>
      </c>
      <c r="G1496" s="8">
        <v>0.27542010900000002</v>
      </c>
    </row>
    <row r="1497" spans="1:7" x14ac:dyDescent="0.2">
      <c r="A1497" s="4" t="s">
        <v>1067</v>
      </c>
      <c r="B1497" s="4" t="s">
        <v>1068</v>
      </c>
      <c r="C1497" s="4" t="s">
        <v>1280</v>
      </c>
      <c r="D1497" s="4">
        <v>20745</v>
      </c>
      <c r="E1497" s="8">
        <v>33.445802209999997</v>
      </c>
      <c r="F1497" s="26">
        <v>536.11321847504496</v>
      </c>
      <c r="G1497" s="8">
        <v>0.26491232999999997</v>
      </c>
    </row>
    <row r="1498" spans="1:7" x14ac:dyDescent="0.2">
      <c r="A1498" s="4" t="s">
        <v>1067</v>
      </c>
      <c r="B1498" s="4" t="s">
        <v>1068</v>
      </c>
      <c r="C1498" s="4" t="s">
        <v>1279</v>
      </c>
      <c r="D1498" s="4">
        <v>57140</v>
      </c>
      <c r="E1498" s="8">
        <v>35.715459750000001</v>
      </c>
      <c r="F1498" s="26">
        <v>644.85492165024414</v>
      </c>
      <c r="G1498" s="8">
        <v>0.26124852199999998</v>
      </c>
    </row>
    <row r="1499" spans="1:7" x14ac:dyDescent="0.2">
      <c r="A1499" s="4" t="s">
        <v>1067</v>
      </c>
      <c r="B1499" s="4" t="s">
        <v>1068</v>
      </c>
      <c r="C1499" s="4" t="s">
        <v>1279</v>
      </c>
      <c r="D1499" s="4">
        <v>57160</v>
      </c>
      <c r="E1499" s="8">
        <v>33.074807010000001</v>
      </c>
      <c r="F1499" s="26">
        <v>497.58217356570339</v>
      </c>
      <c r="G1499" s="8">
        <v>0.25531819500000003</v>
      </c>
    </row>
    <row r="1500" spans="1:7" x14ac:dyDescent="0.2">
      <c r="A1500" s="4" t="s">
        <v>1067</v>
      </c>
      <c r="B1500" s="4" t="s">
        <v>1068</v>
      </c>
      <c r="C1500" s="4" t="s">
        <v>1279</v>
      </c>
      <c r="D1500" s="4">
        <v>58641</v>
      </c>
      <c r="E1500" s="8">
        <v>34.112402369999998</v>
      </c>
      <c r="F1500" s="26">
        <v>578.209058606339</v>
      </c>
      <c r="G1500" s="8">
        <v>0.26470299600000002</v>
      </c>
    </row>
    <row r="1501" spans="1:7" x14ac:dyDescent="0.2">
      <c r="A1501" s="4" t="s">
        <v>1069</v>
      </c>
      <c r="B1501" s="4" t="s">
        <v>1070</v>
      </c>
      <c r="C1501" s="4" t="s">
        <v>1279</v>
      </c>
      <c r="D1501" s="4">
        <v>46466</v>
      </c>
      <c r="E1501" s="8">
        <v>34.350225809999998</v>
      </c>
      <c r="F1501" s="26">
        <v>575.32891199871153</v>
      </c>
      <c r="G1501" s="8">
        <v>0.24583856000000001</v>
      </c>
    </row>
    <row r="1502" spans="1:7" x14ac:dyDescent="0.2">
      <c r="A1502" s="4" t="s">
        <v>1069</v>
      </c>
      <c r="B1502" s="4" t="s">
        <v>1070</v>
      </c>
      <c r="C1502" s="4" t="s">
        <v>1279</v>
      </c>
      <c r="D1502" s="4">
        <v>46505</v>
      </c>
      <c r="E1502" s="8">
        <v>36.239198369999997</v>
      </c>
      <c r="F1502" s="26">
        <v>642.85222539616177</v>
      </c>
      <c r="G1502" s="8">
        <v>0.238484628</v>
      </c>
    </row>
    <row r="1503" spans="1:7" x14ac:dyDescent="0.2">
      <c r="A1503" s="4" t="s">
        <v>1071</v>
      </c>
      <c r="B1503" s="4" t="s">
        <v>1072</v>
      </c>
      <c r="C1503" s="4" t="s">
        <v>1279</v>
      </c>
      <c r="D1503" s="4">
        <v>90608</v>
      </c>
      <c r="E1503" s="8">
        <v>36.942347650000002</v>
      </c>
      <c r="F1503" s="26">
        <v>659.84732741069877</v>
      </c>
      <c r="G1503" s="8">
        <v>0.25300356699999998</v>
      </c>
    </row>
    <row r="1504" spans="1:7" x14ac:dyDescent="0.2">
      <c r="A1504" s="4" t="s">
        <v>1071</v>
      </c>
      <c r="B1504" s="4" t="s">
        <v>1072</v>
      </c>
      <c r="C1504" s="4" t="s">
        <v>1279</v>
      </c>
      <c r="D1504" s="4">
        <v>90615</v>
      </c>
      <c r="E1504" s="8">
        <v>38.445488439999998</v>
      </c>
      <c r="F1504" s="26">
        <v>762.34727362013427</v>
      </c>
      <c r="G1504" s="8">
        <v>0.25940433899999998</v>
      </c>
    </row>
    <row r="1505" spans="1:7" x14ac:dyDescent="0.2">
      <c r="A1505" s="4" t="s">
        <v>532</v>
      </c>
      <c r="B1505" s="4" t="s">
        <v>411</v>
      </c>
      <c r="C1505" s="4" t="s">
        <v>1279</v>
      </c>
      <c r="D1505" s="4">
        <v>80534</v>
      </c>
      <c r="E1505" s="8">
        <v>276.46718479999998</v>
      </c>
      <c r="F1505" s="26">
        <v>48124.697882734057</v>
      </c>
      <c r="G1505" s="8">
        <v>0.24327528800000001</v>
      </c>
    </row>
    <row r="1506" spans="1:7" x14ac:dyDescent="0.2">
      <c r="A1506" s="4" t="s">
        <v>532</v>
      </c>
      <c r="B1506" s="4" t="s">
        <v>411</v>
      </c>
      <c r="C1506" s="4" t="s">
        <v>1279</v>
      </c>
      <c r="D1506" s="4">
        <v>87705</v>
      </c>
      <c r="E1506" s="8">
        <v>255.44238039999999</v>
      </c>
      <c r="F1506" s="26">
        <v>41254.214974845745</v>
      </c>
      <c r="G1506" s="8">
        <v>0.24002800799999999</v>
      </c>
    </row>
    <row r="1507" spans="1:7" x14ac:dyDescent="0.2">
      <c r="A1507" s="4" t="s">
        <v>532</v>
      </c>
      <c r="B1507" s="4" t="s">
        <v>411</v>
      </c>
      <c r="C1507" s="4" t="s">
        <v>1280</v>
      </c>
      <c r="D1507" s="4">
        <v>20207</v>
      </c>
      <c r="E1507" s="8">
        <v>280.70608019999997</v>
      </c>
      <c r="F1507" s="26">
        <v>52378.11083701867</v>
      </c>
      <c r="G1507" s="8">
        <v>0.245775876</v>
      </c>
    </row>
    <row r="1508" spans="1:7" x14ac:dyDescent="0.2">
      <c r="A1508" s="4" t="s">
        <v>532</v>
      </c>
      <c r="B1508" s="4" t="s">
        <v>411</v>
      </c>
      <c r="C1508" s="4" t="s">
        <v>1280</v>
      </c>
      <c r="D1508" s="4">
        <v>21509</v>
      </c>
      <c r="E1508" s="8">
        <v>260.89190129999997</v>
      </c>
      <c r="F1508" s="26">
        <v>43693.321646793644</v>
      </c>
      <c r="G1508" s="8">
        <v>0.251544775</v>
      </c>
    </row>
    <row r="1509" spans="1:7" x14ac:dyDescent="0.2">
      <c r="A1509" s="4" t="s">
        <v>532</v>
      </c>
      <c r="B1509" s="4" t="s">
        <v>191</v>
      </c>
      <c r="C1509" s="4" t="s">
        <v>1279</v>
      </c>
      <c r="D1509" s="4">
        <v>46810</v>
      </c>
      <c r="E1509" s="8">
        <v>172.97671120000001</v>
      </c>
      <c r="F1509" s="26">
        <v>19364.286520890244</v>
      </c>
      <c r="G1509" s="8">
        <v>0.24642346500000001</v>
      </c>
    </row>
    <row r="1510" spans="1:7" x14ac:dyDescent="0.2">
      <c r="A1510" s="4" t="s">
        <v>532</v>
      </c>
      <c r="B1510" s="4" t="s">
        <v>191</v>
      </c>
      <c r="C1510" s="4" t="s">
        <v>1279</v>
      </c>
      <c r="D1510" s="4">
        <v>90762</v>
      </c>
      <c r="E1510" s="8">
        <v>203.88199990000001</v>
      </c>
      <c r="F1510" s="26">
        <v>26138.41821436365</v>
      </c>
      <c r="G1510" s="8">
        <v>0.23972115999999999</v>
      </c>
    </row>
    <row r="1511" spans="1:7" x14ac:dyDescent="0.2">
      <c r="A1511" s="4" t="s">
        <v>532</v>
      </c>
      <c r="B1511" s="4" t="s">
        <v>533</v>
      </c>
      <c r="C1511" s="4" t="s">
        <v>1279</v>
      </c>
      <c r="D1511" s="4">
        <v>53823</v>
      </c>
      <c r="E1511" s="8">
        <v>224.9109267</v>
      </c>
      <c r="F1511" s="26">
        <v>29295.500091394453</v>
      </c>
      <c r="G1511" s="8">
        <v>0.25085051200000003</v>
      </c>
    </row>
    <row r="1512" spans="1:7" x14ac:dyDescent="0.2">
      <c r="A1512" s="4" t="s">
        <v>60</v>
      </c>
      <c r="B1512" s="4" t="s">
        <v>67</v>
      </c>
      <c r="C1512" s="4" t="s">
        <v>1279</v>
      </c>
      <c r="D1512" s="4">
        <v>63451</v>
      </c>
      <c r="E1512" s="8">
        <v>60.645995900000003</v>
      </c>
      <c r="F1512" s="26">
        <v>3163.1894630640936</v>
      </c>
      <c r="G1512" s="8">
        <v>0.26105810099999999</v>
      </c>
    </row>
    <row r="1513" spans="1:7" x14ac:dyDescent="0.2">
      <c r="A1513" s="4" t="s">
        <v>60</v>
      </c>
      <c r="B1513" s="4" t="s">
        <v>67</v>
      </c>
      <c r="C1513" s="4" t="s">
        <v>1279</v>
      </c>
      <c r="D1513" s="4">
        <v>63524</v>
      </c>
      <c r="E1513" s="8">
        <v>62.547421100000001</v>
      </c>
      <c r="F1513" s="26">
        <v>3127.216749869312</v>
      </c>
      <c r="G1513" s="8">
        <v>0.237180793</v>
      </c>
    </row>
    <row r="1514" spans="1:7" x14ac:dyDescent="0.2">
      <c r="A1514" s="4" t="s">
        <v>60</v>
      </c>
      <c r="B1514" s="4" t="s">
        <v>61</v>
      </c>
      <c r="C1514" s="4" t="s">
        <v>1279</v>
      </c>
      <c r="D1514" s="4">
        <v>60505</v>
      </c>
      <c r="E1514" s="8">
        <v>75.5242772</v>
      </c>
      <c r="F1514" s="26">
        <v>4391.8709303811338</v>
      </c>
      <c r="G1514" s="8">
        <v>0.26444389299999999</v>
      </c>
    </row>
    <row r="1515" spans="1:7" x14ac:dyDescent="0.2">
      <c r="A1515" s="4" t="s">
        <v>60</v>
      </c>
      <c r="B1515" s="4" t="s">
        <v>61</v>
      </c>
      <c r="C1515" s="4" t="s">
        <v>1279</v>
      </c>
      <c r="D1515" s="4">
        <v>60507</v>
      </c>
      <c r="E1515" s="8">
        <v>83.824578470000006</v>
      </c>
      <c r="F1515" s="26">
        <v>5660.9341000372542</v>
      </c>
      <c r="G1515" s="8">
        <v>0.25771137599999999</v>
      </c>
    </row>
    <row r="1516" spans="1:7" x14ac:dyDescent="0.2">
      <c r="A1516" s="4" t="s">
        <v>60</v>
      </c>
      <c r="B1516" s="4" t="s">
        <v>61</v>
      </c>
      <c r="C1516" s="4" t="s">
        <v>1279</v>
      </c>
      <c r="D1516" s="4">
        <v>60512</v>
      </c>
      <c r="E1516" s="8">
        <v>82.032666289999995</v>
      </c>
      <c r="F1516" s="26">
        <v>5563.2495998190652</v>
      </c>
      <c r="G1516" s="8">
        <v>0.25879661199999998</v>
      </c>
    </row>
    <row r="1517" spans="1:7" x14ac:dyDescent="0.2">
      <c r="A1517" s="4" t="s">
        <v>60</v>
      </c>
      <c r="B1517" s="4" t="s">
        <v>61</v>
      </c>
      <c r="C1517" s="4" t="s">
        <v>1279</v>
      </c>
      <c r="D1517" s="4">
        <v>60513</v>
      </c>
      <c r="E1517" s="8">
        <v>82.279179659999997</v>
      </c>
      <c r="F1517" s="26">
        <v>6038.1890193849622</v>
      </c>
      <c r="G1517" s="8">
        <v>0.25525305700000001</v>
      </c>
    </row>
    <row r="1518" spans="1:7" x14ac:dyDescent="0.2">
      <c r="A1518" s="4" t="s">
        <v>60</v>
      </c>
      <c r="B1518" s="4" t="s">
        <v>61</v>
      </c>
      <c r="C1518" s="4" t="s">
        <v>1279</v>
      </c>
      <c r="D1518" s="4">
        <v>60514</v>
      </c>
      <c r="E1518" s="8">
        <v>82.071279450000006</v>
      </c>
      <c r="F1518" s="26">
        <v>5462.0649081602942</v>
      </c>
      <c r="G1518" s="8">
        <v>0.25397006</v>
      </c>
    </row>
    <row r="1519" spans="1:7" x14ac:dyDescent="0.2">
      <c r="A1519" s="4" t="s">
        <v>60</v>
      </c>
      <c r="B1519" s="4" t="s">
        <v>61</v>
      </c>
      <c r="C1519" s="4" t="s">
        <v>1279</v>
      </c>
      <c r="D1519" s="4">
        <v>60517</v>
      </c>
      <c r="E1519" s="8">
        <v>83.798836370000004</v>
      </c>
      <c r="F1519" s="26">
        <v>5708.7954618986014</v>
      </c>
      <c r="G1519" s="8">
        <v>0.273780156</v>
      </c>
    </row>
    <row r="1520" spans="1:7" x14ac:dyDescent="0.2">
      <c r="A1520" s="4" t="s">
        <v>60</v>
      </c>
      <c r="B1520" s="4" t="s">
        <v>61</v>
      </c>
      <c r="C1520" s="4" t="s">
        <v>1279</v>
      </c>
      <c r="D1520" s="4">
        <v>60519</v>
      </c>
      <c r="E1520" s="8">
        <v>78.366161790000007</v>
      </c>
      <c r="F1520" s="26">
        <v>5527.184914581002</v>
      </c>
      <c r="G1520" s="8">
        <v>0.26240217900000001</v>
      </c>
    </row>
    <row r="1521" spans="1:7" x14ac:dyDescent="0.2">
      <c r="A1521" s="4" t="s">
        <v>60</v>
      </c>
      <c r="B1521" s="4" t="s">
        <v>61</v>
      </c>
      <c r="C1521" s="4" t="s">
        <v>1279</v>
      </c>
      <c r="D1521" s="4">
        <v>62211</v>
      </c>
      <c r="E1521" s="8">
        <v>83.572393120000001</v>
      </c>
      <c r="F1521" s="26">
        <v>5491.6346208873583</v>
      </c>
      <c r="G1521" s="8">
        <v>0.253526743</v>
      </c>
    </row>
    <row r="1522" spans="1:7" x14ac:dyDescent="0.2">
      <c r="A1522" s="4" t="s">
        <v>60</v>
      </c>
      <c r="B1522" s="4" t="s">
        <v>61</v>
      </c>
      <c r="C1522" s="4" t="s">
        <v>1279</v>
      </c>
      <c r="D1522" s="4">
        <v>78472</v>
      </c>
      <c r="E1522" s="8">
        <v>79.309239020000007</v>
      </c>
      <c r="F1522" s="26">
        <v>5184.9956210529499</v>
      </c>
      <c r="G1522" s="8">
        <v>0.25884396599999998</v>
      </c>
    </row>
    <row r="1523" spans="1:7" x14ac:dyDescent="0.2">
      <c r="A1523" s="4" t="s">
        <v>60</v>
      </c>
      <c r="B1523" s="4" t="s">
        <v>61</v>
      </c>
      <c r="C1523" s="4" t="s">
        <v>1279</v>
      </c>
      <c r="D1523" s="4">
        <v>78483</v>
      </c>
      <c r="E1523" s="8">
        <v>79.740746479999999</v>
      </c>
      <c r="F1523" s="26">
        <v>5091.6865335394214</v>
      </c>
      <c r="G1523" s="8">
        <v>0.255176336</v>
      </c>
    </row>
    <row r="1524" spans="1:7" x14ac:dyDescent="0.2">
      <c r="A1524" s="4" t="s">
        <v>60</v>
      </c>
      <c r="B1524" s="4" t="s">
        <v>61</v>
      </c>
      <c r="C1524" s="4" t="s">
        <v>1279</v>
      </c>
      <c r="D1524" s="4">
        <v>78487</v>
      </c>
      <c r="E1524" s="8">
        <v>78.406520169999993</v>
      </c>
      <c r="F1524" s="26">
        <v>5095.2482082150937</v>
      </c>
      <c r="G1524" s="8">
        <v>0.26018579800000002</v>
      </c>
    </row>
    <row r="1525" spans="1:7" x14ac:dyDescent="0.2">
      <c r="A1525" s="4" t="s">
        <v>60</v>
      </c>
      <c r="B1525" s="4" t="s">
        <v>61</v>
      </c>
      <c r="C1525" s="4" t="s">
        <v>1279</v>
      </c>
      <c r="D1525" s="4">
        <v>78488</v>
      </c>
      <c r="E1525" s="8">
        <v>82.517839499999994</v>
      </c>
      <c r="F1525" s="26">
        <v>5569.832259341907</v>
      </c>
      <c r="G1525" s="8">
        <v>0.265759841</v>
      </c>
    </row>
    <row r="1526" spans="1:7" x14ac:dyDescent="0.2">
      <c r="A1526" s="4" t="s">
        <v>60</v>
      </c>
      <c r="B1526" s="4" t="s">
        <v>61</v>
      </c>
      <c r="C1526" s="4" t="s">
        <v>1279</v>
      </c>
      <c r="D1526" s="4">
        <v>78492</v>
      </c>
      <c r="E1526" s="8">
        <v>82.153959589999999</v>
      </c>
      <c r="F1526" s="26">
        <v>5326.3511528258914</v>
      </c>
      <c r="G1526" s="8">
        <v>0.262023387</v>
      </c>
    </row>
    <row r="1527" spans="1:7" x14ac:dyDescent="0.2">
      <c r="A1527" s="4" t="s">
        <v>60</v>
      </c>
      <c r="B1527" s="4" t="s">
        <v>61</v>
      </c>
      <c r="C1527" s="4" t="s">
        <v>1279</v>
      </c>
      <c r="D1527" s="4">
        <v>78493</v>
      </c>
      <c r="E1527" s="8">
        <v>85.464219569999997</v>
      </c>
      <c r="F1527" s="26">
        <v>6007.3404337879692</v>
      </c>
      <c r="G1527" s="8">
        <v>0.25686199100000001</v>
      </c>
    </row>
    <row r="1528" spans="1:7" x14ac:dyDescent="0.2">
      <c r="A1528" s="4" t="s">
        <v>60</v>
      </c>
      <c r="B1528" s="4" t="s">
        <v>61</v>
      </c>
      <c r="C1528" s="4" t="s">
        <v>1279</v>
      </c>
      <c r="D1528" s="4">
        <v>78506</v>
      </c>
      <c r="E1528" s="8">
        <v>89.469080030000001</v>
      </c>
      <c r="F1528" s="26">
        <v>6544.8328165725461</v>
      </c>
      <c r="G1528" s="8">
        <v>0.269237267</v>
      </c>
    </row>
    <row r="1529" spans="1:7" x14ac:dyDescent="0.2">
      <c r="A1529" s="4" t="s">
        <v>60</v>
      </c>
      <c r="B1529" s="4" t="s">
        <v>61</v>
      </c>
      <c r="C1529" s="4" t="s">
        <v>1279</v>
      </c>
      <c r="D1529" s="4">
        <v>78514</v>
      </c>
      <c r="E1529" s="8">
        <v>89.352367950000001</v>
      </c>
      <c r="F1529" s="26">
        <v>6810.45145748504</v>
      </c>
      <c r="G1529" s="8">
        <v>0.25920499899999999</v>
      </c>
    </row>
    <row r="1530" spans="1:7" x14ac:dyDescent="0.2">
      <c r="A1530" s="4" t="s">
        <v>60</v>
      </c>
      <c r="B1530" s="4" t="s">
        <v>61</v>
      </c>
      <c r="C1530" s="4" t="s">
        <v>1279</v>
      </c>
      <c r="D1530" s="4">
        <v>78519</v>
      </c>
      <c r="E1530" s="8">
        <v>81.078463240000005</v>
      </c>
      <c r="F1530" s="26">
        <v>5409.01387826877</v>
      </c>
      <c r="G1530" s="8">
        <v>0.257393496</v>
      </c>
    </row>
    <row r="1531" spans="1:7" x14ac:dyDescent="0.2">
      <c r="A1531" s="4" t="s">
        <v>60</v>
      </c>
      <c r="B1531" s="4" t="s">
        <v>61</v>
      </c>
      <c r="C1531" s="4" t="s">
        <v>1279</v>
      </c>
      <c r="D1531" s="4">
        <v>78520</v>
      </c>
      <c r="E1531" s="8">
        <v>77.260560260000005</v>
      </c>
      <c r="F1531" s="26">
        <v>5020.7246304882383</v>
      </c>
      <c r="G1531" s="8">
        <v>0.262139289</v>
      </c>
    </row>
    <row r="1532" spans="1:7" x14ac:dyDescent="0.2">
      <c r="A1532" s="4" t="s">
        <v>60</v>
      </c>
      <c r="B1532" s="4" t="s">
        <v>61</v>
      </c>
      <c r="C1532" s="4" t="s">
        <v>1279</v>
      </c>
      <c r="D1532" s="4">
        <v>78526</v>
      </c>
      <c r="E1532" s="8">
        <v>86.282949349999996</v>
      </c>
      <c r="F1532" s="26">
        <v>6560.9505002222159</v>
      </c>
      <c r="G1532" s="8">
        <v>0.25289693299999999</v>
      </c>
    </row>
    <row r="1533" spans="1:7" x14ac:dyDescent="0.2">
      <c r="A1533" s="4" t="s">
        <v>60</v>
      </c>
      <c r="B1533" s="4" t="s">
        <v>61</v>
      </c>
      <c r="C1533" s="4" t="s">
        <v>1279</v>
      </c>
      <c r="D1533" s="4">
        <v>80719</v>
      </c>
      <c r="E1533" s="8">
        <v>80.157855810000001</v>
      </c>
      <c r="F1533" s="26">
        <v>5238.2034485362619</v>
      </c>
      <c r="G1533" s="8">
        <v>0.250745948</v>
      </c>
    </row>
    <row r="1534" spans="1:7" x14ac:dyDescent="0.2">
      <c r="A1534" s="4" t="s">
        <v>60</v>
      </c>
      <c r="B1534" s="4" t="s">
        <v>61</v>
      </c>
      <c r="C1534" s="4" t="s">
        <v>1279</v>
      </c>
      <c r="D1534" s="4">
        <v>80720</v>
      </c>
      <c r="E1534" s="8">
        <v>81.809059039999994</v>
      </c>
      <c r="F1534" s="26">
        <v>5938.8485154687705</v>
      </c>
      <c r="G1534" s="8">
        <v>0.25650236799999998</v>
      </c>
    </row>
    <row r="1535" spans="1:7" x14ac:dyDescent="0.2">
      <c r="A1535" s="4" t="s">
        <v>60</v>
      </c>
      <c r="B1535" s="4" t="s">
        <v>61</v>
      </c>
      <c r="C1535" s="4" t="s">
        <v>1279</v>
      </c>
      <c r="D1535" s="4">
        <v>80721</v>
      </c>
      <c r="E1535" s="8">
        <v>83.821960630000007</v>
      </c>
      <c r="F1535" s="26">
        <v>6030.8866970050694</v>
      </c>
      <c r="G1535" s="8">
        <v>0.261984512</v>
      </c>
    </row>
    <row r="1536" spans="1:7" x14ac:dyDescent="0.2">
      <c r="A1536" s="4" t="s">
        <v>60</v>
      </c>
      <c r="B1536" s="4" t="s">
        <v>61</v>
      </c>
      <c r="C1536" s="4" t="s">
        <v>1279</v>
      </c>
      <c r="D1536" s="4">
        <v>80722</v>
      </c>
      <c r="E1536" s="8">
        <v>84.342038380000005</v>
      </c>
      <c r="F1536" s="26">
        <v>6315.340952492933</v>
      </c>
      <c r="G1536" s="8">
        <v>0.27071598800000002</v>
      </c>
    </row>
    <row r="1537" spans="1:7" x14ac:dyDescent="0.2">
      <c r="A1537" s="4" t="s">
        <v>60</v>
      </c>
      <c r="B1537" s="4" t="s">
        <v>61</v>
      </c>
      <c r="C1537" s="4" t="s">
        <v>1279</v>
      </c>
      <c r="D1537" s="4">
        <v>80723</v>
      </c>
      <c r="E1537" s="8">
        <v>78.617256370000007</v>
      </c>
      <c r="F1537" s="26">
        <v>5383.2983269209826</v>
      </c>
      <c r="G1537" s="8">
        <v>0.25521456100000001</v>
      </c>
    </row>
    <row r="1538" spans="1:7" x14ac:dyDescent="0.2">
      <c r="A1538" s="4" t="s">
        <v>60</v>
      </c>
      <c r="B1538" s="4" t="s">
        <v>61</v>
      </c>
      <c r="C1538" s="4" t="s">
        <v>1279</v>
      </c>
      <c r="D1538" s="4">
        <v>80727</v>
      </c>
      <c r="E1538" s="8">
        <v>85.097721820000004</v>
      </c>
      <c r="F1538" s="26">
        <v>5864.5766960110841</v>
      </c>
      <c r="G1538" s="8">
        <v>0.26395024499999997</v>
      </c>
    </row>
    <row r="1539" spans="1:7" x14ac:dyDescent="0.2">
      <c r="A1539" s="4" t="s">
        <v>60</v>
      </c>
      <c r="B1539" s="4" t="s">
        <v>61</v>
      </c>
      <c r="C1539" s="4" t="s">
        <v>1279</v>
      </c>
      <c r="D1539" s="4" t="s">
        <v>1283</v>
      </c>
      <c r="E1539" s="8">
        <v>73.771850790000002</v>
      </c>
      <c r="F1539" s="26">
        <v>4447.1374788117155</v>
      </c>
      <c r="G1539" s="8">
        <v>0.248269251</v>
      </c>
    </row>
    <row r="1540" spans="1:7" x14ac:dyDescent="0.2">
      <c r="A1540" s="4" t="s">
        <v>60</v>
      </c>
      <c r="B1540" s="4" t="s">
        <v>61</v>
      </c>
      <c r="C1540" s="4" t="s">
        <v>1279</v>
      </c>
      <c r="D1540" s="4" t="s">
        <v>1281</v>
      </c>
      <c r="E1540" s="8">
        <v>81.260403190000005</v>
      </c>
      <c r="F1540" s="26">
        <v>5670.8840239856336</v>
      </c>
      <c r="G1540" s="8">
        <v>0.26246513599999999</v>
      </c>
    </row>
    <row r="1541" spans="1:7" x14ac:dyDescent="0.2">
      <c r="A1541" s="4" t="s">
        <v>60</v>
      </c>
      <c r="B1541" s="4" t="s">
        <v>61</v>
      </c>
      <c r="C1541" s="4" t="s">
        <v>1279</v>
      </c>
      <c r="D1541" s="4" t="s">
        <v>1282</v>
      </c>
      <c r="E1541" s="8">
        <v>88.434160210000002</v>
      </c>
      <c r="F1541" s="26">
        <v>6617.9744357211557</v>
      </c>
      <c r="G1541" s="8">
        <v>0.25625732499999998</v>
      </c>
    </row>
    <row r="1542" spans="1:7" x14ac:dyDescent="0.2">
      <c r="A1542" s="4" t="s">
        <v>60</v>
      </c>
      <c r="B1542" s="4" t="s">
        <v>61</v>
      </c>
      <c r="C1542" s="4" t="s">
        <v>1279</v>
      </c>
      <c r="D1542" s="4" t="s">
        <v>1284</v>
      </c>
      <c r="E1542" s="8">
        <v>85.907943619999998</v>
      </c>
      <c r="F1542" s="26">
        <v>6172.5513574883535</v>
      </c>
      <c r="G1542" s="8">
        <v>0.24947630800000001</v>
      </c>
    </row>
    <row r="1543" spans="1:7" x14ac:dyDescent="0.2">
      <c r="A1543" s="4" t="s">
        <v>60</v>
      </c>
      <c r="B1543" s="4" t="s">
        <v>61</v>
      </c>
      <c r="C1543" s="4" t="s">
        <v>1279</v>
      </c>
      <c r="D1543" s="4" t="s">
        <v>1285</v>
      </c>
      <c r="E1543" s="8">
        <v>82.440176879999996</v>
      </c>
      <c r="F1543" s="26">
        <v>5515.8835017930523</v>
      </c>
      <c r="G1543" s="8">
        <v>0.25719876000000003</v>
      </c>
    </row>
    <row r="1544" spans="1:7" x14ac:dyDescent="0.2">
      <c r="A1544" s="4" t="s">
        <v>60</v>
      </c>
      <c r="B1544" s="4" t="s">
        <v>61</v>
      </c>
      <c r="C1544" s="4" t="s">
        <v>1279</v>
      </c>
      <c r="D1544" s="4" t="s">
        <v>1286</v>
      </c>
      <c r="E1544" s="8">
        <v>74.499610599999997</v>
      </c>
      <c r="F1544" s="26">
        <v>4633.5096506140917</v>
      </c>
      <c r="G1544" s="8">
        <v>0.25958015099999998</v>
      </c>
    </row>
    <row r="1545" spans="1:7" x14ac:dyDescent="0.2">
      <c r="A1545" s="4" t="s">
        <v>60</v>
      </c>
      <c r="B1545" s="4" t="s">
        <v>61</v>
      </c>
      <c r="C1545" s="4" t="s">
        <v>1279</v>
      </c>
      <c r="D1545" s="4" t="s">
        <v>1287</v>
      </c>
      <c r="E1545" s="8">
        <v>77.632729990000001</v>
      </c>
      <c r="F1545" s="26">
        <v>5163.9524041069881</v>
      </c>
      <c r="G1545" s="8">
        <v>0.25569961400000002</v>
      </c>
    </row>
    <row r="1546" spans="1:7" x14ac:dyDescent="0.2">
      <c r="A1546" s="4" t="s">
        <v>987</v>
      </c>
      <c r="B1546" s="4" t="s">
        <v>988</v>
      </c>
      <c r="C1546" s="4" t="s">
        <v>1280</v>
      </c>
      <c r="D1546" s="4">
        <v>24170</v>
      </c>
      <c r="E1546" s="8">
        <v>2327.1336270000002</v>
      </c>
      <c r="F1546" s="26">
        <v>5225633.0489450619</v>
      </c>
      <c r="G1546" s="8">
        <v>0.24925251200000001</v>
      </c>
    </row>
    <row r="1547" spans="1:7" x14ac:dyDescent="0.2">
      <c r="A1547" s="4" t="s">
        <v>987</v>
      </c>
      <c r="B1547" s="4" t="s">
        <v>51</v>
      </c>
      <c r="C1547" s="4" t="s">
        <v>1280</v>
      </c>
      <c r="D1547" s="4">
        <v>17079</v>
      </c>
      <c r="E1547" s="8">
        <v>1625.4224509999999</v>
      </c>
      <c r="F1547" s="26">
        <v>2676500.6255159127</v>
      </c>
      <c r="G1547" s="8">
        <v>0.255031707</v>
      </c>
    </row>
    <row r="1548" spans="1:7" x14ac:dyDescent="0.2">
      <c r="A1548" s="4" t="s">
        <v>987</v>
      </c>
      <c r="B1548" s="4" t="s">
        <v>51</v>
      </c>
      <c r="C1548" s="4" t="s">
        <v>1279</v>
      </c>
      <c r="D1548" s="4">
        <v>91499</v>
      </c>
      <c r="E1548" s="8">
        <v>1967.30753</v>
      </c>
      <c r="F1548" s="26">
        <v>5207900.5096679926</v>
      </c>
      <c r="G1548" s="8">
        <v>0.27033044000000001</v>
      </c>
    </row>
    <row r="1549" spans="1:7" x14ac:dyDescent="0.2">
      <c r="A1549" s="4" t="s">
        <v>362</v>
      </c>
      <c r="B1549" s="4" t="s">
        <v>363</v>
      </c>
      <c r="C1549" s="4" t="s">
        <v>1279</v>
      </c>
      <c r="D1549" s="4">
        <v>46356</v>
      </c>
      <c r="E1549" s="8">
        <v>150.16649630000001</v>
      </c>
      <c r="F1549" s="26">
        <v>11605.425423917111</v>
      </c>
      <c r="G1549" s="8">
        <v>0.25870378100000002</v>
      </c>
    </row>
    <row r="1550" spans="1:7" x14ac:dyDescent="0.2">
      <c r="A1550" s="4" t="s">
        <v>362</v>
      </c>
      <c r="B1550" s="4" t="s">
        <v>364</v>
      </c>
      <c r="C1550" s="4" t="s">
        <v>1279</v>
      </c>
      <c r="D1550" s="4">
        <v>66993</v>
      </c>
      <c r="E1550" s="8">
        <v>181.02127469999999</v>
      </c>
      <c r="F1550" s="26">
        <v>17930.888472086343</v>
      </c>
      <c r="G1550" s="8">
        <v>0.25846389400000003</v>
      </c>
    </row>
    <row r="1551" spans="1:7" x14ac:dyDescent="0.2">
      <c r="A1551" s="4" t="s">
        <v>362</v>
      </c>
      <c r="B1551" s="4" t="s">
        <v>364</v>
      </c>
      <c r="C1551" s="4" t="s">
        <v>1279</v>
      </c>
      <c r="D1551" s="4">
        <v>67004</v>
      </c>
      <c r="E1551" s="8">
        <v>192.71182709999999</v>
      </c>
      <c r="F1551" s="26">
        <v>24089.342910040403</v>
      </c>
      <c r="G1551" s="8">
        <v>0.270496342</v>
      </c>
    </row>
    <row r="1552" spans="1:7" x14ac:dyDescent="0.2">
      <c r="A1552" s="4" t="s">
        <v>362</v>
      </c>
      <c r="B1552" s="4" t="s">
        <v>364</v>
      </c>
      <c r="C1552" s="4" t="s">
        <v>1279</v>
      </c>
      <c r="D1552" s="4">
        <v>79054</v>
      </c>
      <c r="E1552" s="8">
        <v>198.36373449999999</v>
      </c>
      <c r="F1552" s="26">
        <v>21747.667886894684</v>
      </c>
      <c r="G1552" s="8">
        <v>0.26745566300000001</v>
      </c>
    </row>
    <row r="1553" spans="1:7" x14ac:dyDescent="0.2">
      <c r="A1553" s="4" t="s">
        <v>1073</v>
      </c>
      <c r="B1553" s="4" t="s">
        <v>1074</v>
      </c>
      <c r="C1553" s="4" t="s">
        <v>1279</v>
      </c>
      <c r="D1553" s="4">
        <v>51319</v>
      </c>
      <c r="E1553" s="8">
        <v>49.229672710000003</v>
      </c>
      <c r="F1553" s="26">
        <v>1561.4809741617285</v>
      </c>
      <c r="G1553" s="8">
        <v>0.23559171600000001</v>
      </c>
    </row>
    <row r="1554" spans="1:7" x14ac:dyDescent="0.2">
      <c r="A1554" s="4" t="s">
        <v>1073</v>
      </c>
      <c r="B1554" s="4" t="s">
        <v>1074</v>
      </c>
      <c r="C1554" s="4" t="s">
        <v>1279</v>
      </c>
      <c r="D1554" s="4">
        <v>51320</v>
      </c>
      <c r="E1554" s="8">
        <v>46.474609970000003</v>
      </c>
      <c r="F1554" s="26">
        <v>1300.7149566121857</v>
      </c>
      <c r="G1554" s="8">
        <v>0.23149006699999999</v>
      </c>
    </row>
    <row r="1555" spans="1:7" x14ac:dyDescent="0.2">
      <c r="A1555" s="4" t="s">
        <v>1073</v>
      </c>
      <c r="B1555" s="4" t="s">
        <v>1074</v>
      </c>
      <c r="C1555" s="4" t="s">
        <v>1279</v>
      </c>
      <c r="D1555" s="4">
        <v>51322</v>
      </c>
      <c r="E1555" s="8">
        <v>51.945866789999997</v>
      </c>
      <c r="F1555" s="26">
        <v>1772.0876413145611</v>
      </c>
      <c r="G1555" s="8">
        <v>0.24092224400000001</v>
      </c>
    </row>
    <row r="1556" spans="1:7" x14ac:dyDescent="0.2">
      <c r="A1556" s="4" t="s">
        <v>1075</v>
      </c>
      <c r="B1556" s="4" t="s">
        <v>255</v>
      </c>
      <c r="C1556" s="4" t="s">
        <v>1279</v>
      </c>
      <c r="D1556" s="4">
        <v>118300</v>
      </c>
      <c r="E1556" s="8">
        <v>165.4148801</v>
      </c>
      <c r="F1556" s="26">
        <v>12061.428488700258</v>
      </c>
      <c r="G1556" s="8">
        <v>0.254604312</v>
      </c>
    </row>
    <row r="1557" spans="1:7" x14ac:dyDescent="0.2">
      <c r="A1557" s="4" t="s">
        <v>365</v>
      </c>
      <c r="B1557" s="4" t="s">
        <v>366</v>
      </c>
      <c r="C1557" s="4" t="s">
        <v>1279</v>
      </c>
      <c r="D1557" s="4">
        <v>76133</v>
      </c>
      <c r="E1557" s="8">
        <v>1117.6098500000001</v>
      </c>
      <c r="F1557" s="26">
        <v>787334.79293140001</v>
      </c>
      <c r="G1557" s="8">
        <v>0.28256756199999999</v>
      </c>
    </row>
    <row r="1558" spans="1:7" x14ac:dyDescent="0.2">
      <c r="A1558" s="4" t="s">
        <v>1076</v>
      </c>
      <c r="B1558" s="4" t="s">
        <v>1077</v>
      </c>
      <c r="C1558" s="4" t="s">
        <v>1279</v>
      </c>
      <c r="D1558" s="4">
        <v>55926</v>
      </c>
      <c r="E1558" s="8">
        <v>50.184040840000002</v>
      </c>
      <c r="F1558" s="26">
        <v>1830.9719087364488</v>
      </c>
      <c r="G1558" s="8">
        <v>0.23324102999999999</v>
      </c>
    </row>
    <row r="1559" spans="1:7" x14ac:dyDescent="0.2">
      <c r="A1559" s="4" t="s">
        <v>1078</v>
      </c>
      <c r="B1559" s="4" t="s">
        <v>1079</v>
      </c>
      <c r="C1559" s="4" t="s">
        <v>1279</v>
      </c>
      <c r="D1559" s="4">
        <v>77503</v>
      </c>
      <c r="E1559" s="8">
        <v>26.01279023</v>
      </c>
      <c r="F1559" s="26">
        <v>357.86268732958143</v>
      </c>
      <c r="G1559" s="8">
        <v>0.265234939</v>
      </c>
    </row>
    <row r="1560" spans="1:7" x14ac:dyDescent="0.2">
      <c r="A1560" s="4" t="s">
        <v>367</v>
      </c>
      <c r="B1560" s="4" t="s">
        <v>368</v>
      </c>
      <c r="C1560" s="4" t="s">
        <v>1280</v>
      </c>
      <c r="D1560" s="4">
        <v>21820</v>
      </c>
      <c r="E1560" s="8">
        <v>306.15702770000001</v>
      </c>
      <c r="F1560" s="26">
        <v>104104.32840547475</v>
      </c>
      <c r="G1560" s="8">
        <v>0.27238263699999998</v>
      </c>
    </row>
    <row r="1561" spans="1:7" x14ac:dyDescent="0.2">
      <c r="A1561" s="4" t="s">
        <v>367</v>
      </c>
      <c r="B1561" s="4" t="s">
        <v>368</v>
      </c>
      <c r="C1561" s="4" t="s">
        <v>1279</v>
      </c>
      <c r="D1561" s="4">
        <v>68949</v>
      </c>
      <c r="E1561" s="8">
        <v>421.3461337</v>
      </c>
      <c r="F1561" s="26">
        <v>207908.62402753797</v>
      </c>
      <c r="G1561" s="8">
        <v>0.25054672900000002</v>
      </c>
    </row>
    <row r="1562" spans="1:7" x14ac:dyDescent="0.2">
      <c r="A1562" s="4" t="s">
        <v>367</v>
      </c>
      <c r="B1562" s="4" t="s">
        <v>368</v>
      </c>
      <c r="C1562" s="4" t="s">
        <v>1279</v>
      </c>
      <c r="D1562" s="4">
        <v>68951</v>
      </c>
      <c r="E1562" s="8">
        <v>483.9428595</v>
      </c>
      <c r="F1562" s="26">
        <v>292361.61727757228</v>
      </c>
      <c r="G1562" s="8">
        <v>0.26636489499999999</v>
      </c>
    </row>
    <row r="1563" spans="1:7" x14ac:dyDescent="0.2">
      <c r="A1563" s="4" t="s">
        <v>367</v>
      </c>
      <c r="B1563" s="4" t="s">
        <v>368</v>
      </c>
      <c r="C1563" s="4" t="s">
        <v>1279</v>
      </c>
      <c r="D1563" s="4">
        <v>68953</v>
      </c>
      <c r="E1563" s="8">
        <v>443.45576990000001</v>
      </c>
      <c r="F1563" s="26">
        <v>238907.16257408014</v>
      </c>
      <c r="G1563" s="8">
        <v>0.25808590199999998</v>
      </c>
    </row>
    <row r="1564" spans="1:7" x14ac:dyDescent="0.2">
      <c r="A1564" s="4" t="s">
        <v>792</v>
      </c>
      <c r="B1564" s="4" t="s">
        <v>793</v>
      </c>
      <c r="C1564" s="4" t="s">
        <v>1279</v>
      </c>
      <c r="D1564" s="4">
        <v>76893</v>
      </c>
      <c r="E1564" s="8">
        <v>10.91830199</v>
      </c>
      <c r="F1564" s="26">
        <v>117.10251605007609</v>
      </c>
      <c r="G1564" s="8">
        <v>0.25788043900000002</v>
      </c>
    </row>
    <row r="1565" spans="1:7" x14ac:dyDescent="0.2">
      <c r="A1565" s="4" t="s">
        <v>792</v>
      </c>
      <c r="B1565" s="4" t="s">
        <v>28</v>
      </c>
      <c r="C1565" s="4" t="s">
        <v>1279</v>
      </c>
      <c r="D1565" s="4">
        <v>118944</v>
      </c>
      <c r="E1565" s="8">
        <v>13.80102776</v>
      </c>
      <c r="F1565" s="26">
        <v>175.66237765276449</v>
      </c>
      <c r="G1565" s="8">
        <v>0.247322772</v>
      </c>
    </row>
    <row r="1566" spans="1:7" x14ac:dyDescent="0.2">
      <c r="A1566" s="4" t="s">
        <v>15</v>
      </c>
      <c r="B1566" s="4" t="s">
        <v>57</v>
      </c>
      <c r="C1566" s="4" t="s">
        <v>1279</v>
      </c>
      <c r="D1566" s="4">
        <v>47824</v>
      </c>
      <c r="E1566" s="8">
        <v>771.71652559999995</v>
      </c>
      <c r="F1566" s="26">
        <v>498211.85370907665</v>
      </c>
      <c r="G1566" s="8">
        <v>0.25272947600000001</v>
      </c>
    </row>
    <row r="1567" spans="1:7" x14ac:dyDescent="0.2">
      <c r="A1567" s="4" t="s">
        <v>15</v>
      </c>
      <c r="B1567" s="4" t="s">
        <v>57</v>
      </c>
      <c r="C1567" s="4" t="s">
        <v>1279</v>
      </c>
      <c r="D1567" s="4">
        <v>64178</v>
      </c>
      <c r="E1567" s="8">
        <v>780.36459560000003</v>
      </c>
      <c r="F1567" s="26">
        <v>524521.57262946444</v>
      </c>
      <c r="G1567" s="8">
        <v>0.25763422699999999</v>
      </c>
    </row>
    <row r="1568" spans="1:7" x14ac:dyDescent="0.2">
      <c r="A1568" s="4" t="s">
        <v>15</v>
      </c>
      <c r="B1568" s="4" t="s">
        <v>57</v>
      </c>
      <c r="C1568" s="4" t="s">
        <v>1279</v>
      </c>
      <c r="D1568" s="4">
        <v>65092</v>
      </c>
      <c r="E1568" s="8">
        <v>756.74901050000005</v>
      </c>
      <c r="F1568" s="26">
        <v>432337.12475179107</v>
      </c>
      <c r="G1568" s="8">
        <v>0.25064090300000003</v>
      </c>
    </row>
    <row r="1569" spans="1:7" x14ac:dyDescent="0.2">
      <c r="A1569" s="4" t="s">
        <v>15</v>
      </c>
      <c r="B1569" s="4" t="s">
        <v>369</v>
      </c>
      <c r="C1569" s="4" t="s">
        <v>1279</v>
      </c>
      <c r="D1569" s="4">
        <v>69173</v>
      </c>
      <c r="E1569" s="8">
        <v>554.45806240000002</v>
      </c>
      <c r="F1569" s="26">
        <v>245706.97057058316</v>
      </c>
      <c r="G1569" s="8">
        <v>0.26325070699999997</v>
      </c>
    </row>
    <row r="1570" spans="1:7" x14ac:dyDescent="0.2">
      <c r="A1570" s="4" t="s">
        <v>15</v>
      </c>
      <c r="B1570" s="4" t="s">
        <v>370</v>
      </c>
      <c r="C1570" s="4" t="s">
        <v>1279</v>
      </c>
      <c r="D1570" s="4">
        <v>62870</v>
      </c>
      <c r="E1570" s="8">
        <v>711.57408669999995</v>
      </c>
      <c r="F1570" s="26">
        <v>396059.42085190967</v>
      </c>
      <c r="G1570" s="8">
        <v>0.245255901</v>
      </c>
    </row>
    <row r="1571" spans="1:7" x14ac:dyDescent="0.2">
      <c r="A1571" s="4" t="s">
        <v>15</v>
      </c>
      <c r="B1571" s="4" t="s">
        <v>370</v>
      </c>
      <c r="C1571" s="4" t="s">
        <v>1279</v>
      </c>
      <c r="D1571" s="4">
        <v>72014</v>
      </c>
      <c r="E1571" s="8">
        <v>728.19537539999999</v>
      </c>
      <c r="F1571" s="26">
        <v>418694.44949535507</v>
      </c>
      <c r="G1571" s="8">
        <v>0.236938127</v>
      </c>
    </row>
    <row r="1572" spans="1:7" x14ac:dyDescent="0.2">
      <c r="A1572" s="4" t="s">
        <v>15</v>
      </c>
      <c r="B1572" s="4" t="s">
        <v>371</v>
      </c>
      <c r="C1572" s="4" t="s">
        <v>1279</v>
      </c>
      <c r="D1572" s="4">
        <v>58799</v>
      </c>
      <c r="E1572" s="8">
        <v>307.33814869999998</v>
      </c>
      <c r="F1572" s="26">
        <v>82878.27009133657</v>
      </c>
      <c r="G1572" s="8">
        <v>0.25887186299999998</v>
      </c>
    </row>
    <row r="1573" spans="1:7" x14ac:dyDescent="0.2">
      <c r="A1573" s="4" t="s">
        <v>15</v>
      </c>
      <c r="B1573" s="4" t="s">
        <v>371</v>
      </c>
      <c r="C1573" s="4" t="s">
        <v>1279</v>
      </c>
      <c r="D1573" s="4">
        <v>58800</v>
      </c>
      <c r="E1573" s="8">
        <v>293.02465210000003</v>
      </c>
      <c r="F1573" s="26">
        <v>73604.221783918227</v>
      </c>
      <c r="G1573" s="8">
        <v>0.26298020900000002</v>
      </c>
    </row>
    <row r="1574" spans="1:7" x14ac:dyDescent="0.2">
      <c r="A1574" s="4" t="s">
        <v>15</v>
      </c>
      <c r="B1574" s="4" t="s">
        <v>16</v>
      </c>
      <c r="C1574" s="4" t="s">
        <v>1279</v>
      </c>
      <c r="D1574" s="4">
        <v>52115</v>
      </c>
      <c r="E1574" s="8">
        <v>544.8302582</v>
      </c>
      <c r="F1574" s="26">
        <v>223037.77302146406</v>
      </c>
      <c r="G1574" s="8">
        <v>0.257668536</v>
      </c>
    </row>
    <row r="1575" spans="1:7" x14ac:dyDescent="0.2">
      <c r="A1575" s="4" t="s">
        <v>15</v>
      </c>
      <c r="B1575" s="4" t="s">
        <v>16</v>
      </c>
      <c r="C1575" s="4" t="s">
        <v>1279</v>
      </c>
      <c r="D1575" s="4">
        <v>52120</v>
      </c>
      <c r="E1575" s="8">
        <v>595.99566700000003</v>
      </c>
      <c r="F1575" s="26">
        <v>298963.19851874223</v>
      </c>
      <c r="G1575" s="8">
        <v>0.28026066199999999</v>
      </c>
    </row>
    <row r="1576" spans="1:7" x14ac:dyDescent="0.2">
      <c r="A1576" s="4" t="s">
        <v>15</v>
      </c>
      <c r="B1576" s="4" t="s">
        <v>16</v>
      </c>
      <c r="C1576" s="4" t="s">
        <v>1279</v>
      </c>
      <c r="D1576" s="4">
        <v>78767</v>
      </c>
      <c r="E1576" s="8">
        <v>625.13752599999998</v>
      </c>
      <c r="F1576" s="26">
        <v>268903.36606442585</v>
      </c>
      <c r="G1576" s="8">
        <v>0.243257421</v>
      </c>
    </row>
    <row r="1577" spans="1:7" x14ac:dyDescent="0.2">
      <c r="A1577" s="4" t="s">
        <v>15</v>
      </c>
      <c r="B1577" s="4" t="s">
        <v>16</v>
      </c>
      <c r="C1577" s="4" t="s">
        <v>1279</v>
      </c>
      <c r="D1577" s="4">
        <v>78768</v>
      </c>
      <c r="E1577" s="8">
        <v>598.56960319999996</v>
      </c>
      <c r="F1577" s="26">
        <v>295917.40960678458</v>
      </c>
      <c r="G1577" s="8">
        <v>0.25589582100000002</v>
      </c>
    </row>
    <row r="1578" spans="1:7" x14ac:dyDescent="0.2">
      <c r="A1578" s="4" t="s">
        <v>15</v>
      </c>
      <c r="B1578" s="4" t="s">
        <v>16</v>
      </c>
      <c r="C1578" s="4" t="s">
        <v>1279</v>
      </c>
      <c r="D1578" s="4">
        <v>78769</v>
      </c>
      <c r="E1578" s="8">
        <v>518.36764410000001</v>
      </c>
      <c r="F1578" s="26">
        <v>178151.12886064552</v>
      </c>
      <c r="G1578" s="8">
        <v>0.24313690600000001</v>
      </c>
    </row>
    <row r="1579" spans="1:7" x14ac:dyDescent="0.2">
      <c r="A1579" s="4" t="s">
        <v>15</v>
      </c>
      <c r="B1579" s="4" t="s">
        <v>16</v>
      </c>
      <c r="C1579" s="4" t="s">
        <v>1279</v>
      </c>
      <c r="D1579" s="4">
        <v>78772</v>
      </c>
      <c r="E1579" s="8">
        <v>526.46335180000005</v>
      </c>
      <c r="F1579" s="26">
        <v>215590.7412461206</v>
      </c>
      <c r="G1579" s="8">
        <v>0.25897750899999999</v>
      </c>
    </row>
    <row r="1580" spans="1:7" x14ac:dyDescent="0.2">
      <c r="A1580" s="4" t="s">
        <v>15</v>
      </c>
      <c r="B1580" s="4" t="s">
        <v>16</v>
      </c>
      <c r="C1580" s="4" t="s">
        <v>1279</v>
      </c>
      <c r="D1580" s="4">
        <v>78806</v>
      </c>
      <c r="E1580" s="8">
        <v>473.99973729999999</v>
      </c>
      <c r="F1580" s="26">
        <v>176843.33374936943</v>
      </c>
      <c r="G1580" s="8">
        <v>0.25486518400000002</v>
      </c>
    </row>
    <row r="1581" spans="1:7" x14ac:dyDescent="0.2">
      <c r="A1581" s="4" t="s">
        <v>15</v>
      </c>
      <c r="B1581" s="4" t="s">
        <v>16</v>
      </c>
      <c r="C1581" s="4" t="s">
        <v>1279</v>
      </c>
      <c r="D1581" s="4">
        <v>78813</v>
      </c>
      <c r="E1581" s="8">
        <v>540.35830380000004</v>
      </c>
      <c r="F1581" s="26">
        <v>238519.69396431939</v>
      </c>
      <c r="G1581" s="8">
        <v>0.27627634099999998</v>
      </c>
    </row>
    <row r="1582" spans="1:7" x14ac:dyDescent="0.2">
      <c r="A1582" s="4" t="s">
        <v>15</v>
      </c>
      <c r="B1582" s="4" t="s">
        <v>16</v>
      </c>
      <c r="C1582" s="4" t="s">
        <v>1279</v>
      </c>
      <c r="D1582" s="4">
        <v>78822</v>
      </c>
      <c r="E1582" s="8">
        <v>507.78642159999998</v>
      </c>
      <c r="F1582" s="26">
        <v>209799.84959793009</v>
      </c>
      <c r="G1582" s="8">
        <v>0.274569603</v>
      </c>
    </row>
    <row r="1583" spans="1:7" x14ac:dyDescent="0.2">
      <c r="A1583" s="4" t="s">
        <v>15</v>
      </c>
      <c r="B1583" s="4" t="s">
        <v>16</v>
      </c>
      <c r="C1583" s="4" t="s">
        <v>1279</v>
      </c>
      <c r="D1583" s="4">
        <v>78823</v>
      </c>
      <c r="E1583" s="8">
        <v>518.43051620000006</v>
      </c>
      <c r="F1583" s="26">
        <v>245868.16967819093</v>
      </c>
      <c r="G1583" s="8">
        <v>0.28329486399999998</v>
      </c>
    </row>
    <row r="1584" spans="1:7" x14ac:dyDescent="0.2">
      <c r="A1584" s="4" t="s">
        <v>15</v>
      </c>
      <c r="B1584" s="4" t="s">
        <v>16</v>
      </c>
      <c r="C1584" s="4" t="s">
        <v>1279</v>
      </c>
      <c r="D1584" s="4">
        <v>80738</v>
      </c>
      <c r="E1584" s="8">
        <v>545.34847779999996</v>
      </c>
      <c r="F1584" s="26">
        <v>236601.95177227192</v>
      </c>
      <c r="G1584" s="8">
        <v>0.26856602299999999</v>
      </c>
    </row>
    <row r="1585" spans="1:7" x14ac:dyDescent="0.2">
      <c r="A1585" s="4" t="s">
        <v>15</v>
      </c>
      <c r="B1585" s="4" t="s">
        <v>372</v>
      </c>
      <c r="C1585" s="4" t="s">
        <v>1279</v>
      </c>
      <c r="D1585" s="4">
        <v>58496</v>
      </c>
      <c r="E1585" s="8">
        <v>596.55969779999998</v>
      </c>
      <c r="F1585" s="26">
        <v>248718.80969052581</v>
      </c>
      <c r="G1585" s="8">
        <v>0.24446742900000001</v>
      </c>
    </row>
    <row r="1586" spans="1:7" x14ac:dyDescent="0.2">
      <c r="A1586" s="4" t="s">
        <v>15</v>
      </c>
      <c r="B1586" s="4" t="s">
        <v>372</v>
      </c>
      <c r="C1586" s="4" t="s">
        <v>1279</v>
      </c>
      <c r="D1586" s="4">
        <v>84432</v>
      </c>
      <c r="E1586" s="8">
        <v>649.73377059999996</v>
      </c>
      <c r="F1586" s="26">
        <v>354896.56246675883</v>
      </c>
      <c r="G1586" s="8">
        <v>0.26827096900000003</v>
      </c>
    </row>
    <row r="1587" spans="1:7" x14ac:dyDescent="0.2">
      <c r="A1587" s="4" t="s">
        <v>15</v>
      </c>
      <c r="B1587" s="4" t="s">
        <v>372</v>
      </c>
      <c r="C1587" s="4" t="s">
        <v>1279</v>
      </c>
      <c r="D1587" s="4">
        <v>84435</v>
      </c>
      <c r="E1587" s="8">
        <v>609.13475979999998</v>
      </c>
      <c r="F1587" s="26">
        <v>294239.65883188101</v>
      </c>
      <c r="G1587" s="8">
        <v>0.26077793399999999</v>
      </c>
    </row>
    <row r="1588" spans="1:7" x14ac:dyDescent="0.2">
      <c r="A1588" s="4" t="s">
        <v>15</v>
      </c>
      <c r="B1588" s="4" t="s">
        <v>372</v>
      </c>
      <c r="C1588" s="4" t="s">
        <v>1279</v>
      </c>
      <c r="D1588" s="4">
        <v>84459</v>
      </c>
      <c r="E1588" s="8">
        <v>602.01147700000001</v>
      </c>
      <c r="F1588" s="26">
        <v>240828.73319879366</v>
      </c>
      <c r="G1588" s="8">
        <v>0.246505801</v>
      </c>
    </row>
    <row r="1589" spans="1:7" x14ac:dyDescent="0.2">
      <c r="A1589" s="4" t="s">
        <v>15</v>
      </c>
      <c r="B1589" s="4" t="s">
        <v>373</v>
      </c>
      <c r="C1589" s="4" t="s">
        <v>1279</v>
      </c>
      <c r="D1589" s="4">
        <v>62905</v>
      </c>
      <c r="E1589" s="8">
        <v>500.0131859</v>
      </c>
      <c r="F1589" s="26">
        <v>210651.69037596058</v>
      </c>
      <c r="G1589" s="8">
        <v>0.25505708700000002</v>
      </c>
    </row>
    <row r="1590" spans="1:7" x14ac:dyDescent="0.2">
      <c r="A1590" s="4" t="s">
        <v>15</v>
      </c>
      <c r="B1590" s="4" t="s">
        <v>17</v>
      </c>
      <c r="C1590" s="4" t="s">
        <v>1279</v>
      </c>
      <c r="D1590" s="4">
        <v>48618</v>
      </c>
      <c r="E1590" s="8">
        <v>585.92382620000001</v>
      </c>
      <c r="F1590" s="26">
        <v>230571.44846752449</v>
      </c>
      <c r="G1590" s="8">
        <v>0.253545821</v>
      </c>
    </row>
    <row r="1591" spans="1:7" x14ac:dyDescent="0.2">
      <c r="A1591" s="4" t="s">
        <v>15</v>
      </c>
      <c r="B1591" s="4" t="s">
        <v>17</v>
      </c>
      <c r="C1591" s="4" t="s">
        <v>1279</v>
      </c>
      <c r="D1591" s="4">
        <v>50611</v>
      </c>
      <c r="E1591" s="8">
        <v>559.84299910000004</v>
      </c>
      <c r="F1591" s="26">
        <v>215582.30040727044</v>
      </c>
      <c r="G1591" s="8">
        <v>0.254546104</v>
      </c>
    </row>
    <row r="1592" spans="1:7" x14ac:dyDescent="0.2">
      <c r="A1592" s="4" t="s">
        <v>15</v>
      </c>
      <c r="B1592" s="4" t="s">
        <v>17</v>
      </c>
      <c r="C1592" s="4" t="s">
        <v>1279</v>
      </c>
      <c r="D1592" s="4">
        <v>52086</v>
      </c>
      <c r="E1592" s="8">
        <v>499.70463710000001</v>
      </c>
      <c r="F1592" s="26">
        <v>169708.55720833878</v>
      </c>
      <c r="G1592" s="8">
        <v>0.23932520500000001</v>
      </c>
    </row>
    <row r="1593" spans="1:7" x14ac:dyDescent="0.2">
      <c r="A1593" s="4" t="s">
        <v>15</v>
      </c>
      <c r="B1593" s="4" t="s">
        <v>17</v>
      </c>
      <c r="C1593" s="4" t="s">
        <v>1279</v>
      </c>
      <c r="D1593" s="4">
        <v>52089</v>
      </c>
      <c r="E1593" s="8">
        <v>546.49583919999998</v>
      </c>
      <c r="F1593" s="26">
        <v>217178.11277570494</v>
      </c>
      <c r="G1593" s="8">
        <v>0.24582008</v>
      </c>
    </row>
    <row r="1594" spans="1:7" x14ac:dyDescent="0.2">
      <c r="A1594" s="4" t="s">
        <v>15</v>
      </c>
      <c r="B1594" s="4" t="s">
        <v>17</v>
      </c>
      <c r="C1594" s="4" t="s">
        <v>1279</v>
      </c>
      <c r="D1594" s="4">
        <v>52092</v>
      </c>
      <c r="E1594" s="8">
        <v>589.76903179999999</v>
      </c>
      <c r="F1594" s="26">
        <v>254494.58558905096</v>
      </c>
      <c r="G1594" s="8">
        <v>0.26114277800000002</v>
      </c>
    </row>
    <row r="1595" spans="1:7" x14ac:dyDescent="0.2">
      <c r="A1595" s="4" t="s">
        <v>15</v>
      </c>
      <c r="B1595" s="4" t="s">
        <v>17</v>
      </c>
      <c r="C1595" s="4" t="s">
        <v>1279</v>
      </c>
      <c r="D1595" s="4">
        <v>52093</v>
      </c>
      <c r="E1595" s="8">
        <v>550.82139629999995</v>
      </c>
      <c r="F1595" s="26">
        <v>215900.45081389169</v>
      </c>
      <c r="G1595" s="8">
        <v>0.25929360099999998</v>
      </c>
    </row>
    <row r="1596" spans="1:7" x14ac:dyDescent="0.2">
      <c r="A1596" s="4" t="s">
        <v>15</v>
      </c>
      <c r="B1596" s="4" t="s">
        <v>17</v>
      </c>
      <c r="C1596" s="4" t="s">
        <v>1279</v>
      </c>
      <c r="D1596" s="4">
        <v>52106</v>
      </c>
      <c r="E1596" s="8">
        <v>612.69863959999998</v>
      </c>
      <c r="F1596" s="26">
        <v>281590.42031830573</v>
      </c>
      <c r="G1596" s="8">
        <v>0.25223989099999999</v>
      </c>
    </row>
    <row r="1597" spans="1:7" x14ac:dyDescent="0.2">
      <c r="A1597" s="4" t="s">
        <v>15</v>
      </c>
      <c r="B1597" s="4" t="s">
        <v>17</v>
      </c>
      <c r="C1597" s="4" t="s">
        <v>1279</v>
      </c>
      <c r="D1597" s="4">
        <v>52107</v>
      </c>
      <c r="E1597" s="8">
        <v>627.04848979999997</v>
      </c>
      <c r="F1597" s="26">
        <v>315652.23993786325</v>
      </c>
      <c r="G1597" s="8">
        <v>0.26916567800000002</v>
      </c>
    </row>
    <row r="1598" spans="1:7" x14ac:dyDescent="0.2">
      <c r="A1598" s="4" t="s">
        <v>794</v>
      </c>
      <c r="B1598" s="4" t="s">
        <v>795</v>
      </c>
      <c r="C1598" s="4" t="s">
        <v>1279</v>
      </c>
      <c r="D1598" s="4">
        <v>50125</v>
      </c>
      <c r="E1598" s="8">
        <v>133.61092650000001</v>
      </c>
      <c r="F1598" s="26">
        <v>11601.567262599361</v>
      </c>
      <c r="G1598" s="8">
        <v>0.27560839999999998</v>
      </c>
    </row>
    <row r="1599" spans="1:7" x14ac:dyDescent="0.2">
      <c r="A1599" s="4" t="s">
        <v>794</v>
      </c>
      <c r="B1599" s="4" t="s">
        <v>795</v>
      </c>
      <c r="C1599" s="4" t="s">
        <v>1279</v>
      </c>
      <c r="D1599" s="4">
        <v>53631</v>
      </c>
      <c r="E1599" s="8">
        <v>119.73332360000001</v>
      </c>
      <c r="F1599" s="26">
        <v>9520.0508717898956</v>
      </c>
      <c r="G1599" s="8">
        <v>0.26548058299999999</v>
      </c>
    </row>
    <row r="1600" spans="1:7" x14ac:dyDescent="0.2">
      <c r="A1600" s="4" t="s">
        <v>794</v>
      </c>
      <c r="B1600" s="4" t="s">
        <v>795</v>
      </c>
      <c r="C1600" s="4" t="s">
        <v>1279</v>
      </c>
      <c r="D1600" s="4">
        <v>53632</v>
      </c>
      <c r="E1600" s="8">
        <v>110.1498357</v>
      </c>
      <c r="F1600" s="26">
        <v>8177.4924124243171</v>
      </c>
      <c r="G1600" s="8">
        <v>0.26906489500000003</v>
      </c>
    </row>
    <row r="1601" spans="1:7" x14ac:dyDescent="0.2">
      <c r="A1601" s="4" t="s">
        <v>534</v>
      </c>
      <c r="B1601" s="4" t="s">
        <v>535</v>
      </c>
      <c r="C1601" s="4" t="s">
        <v>1279</v>
      </c>
      <c r="D1601" s="4">
        <v>44116</v>
      </c>
      <c r="E1601" s="8">
        <v>87.045853679999993</v>
      </c>
      <c r="F1601" s="26">
        <v>6567.7080999608261</v>
      </c>
      <c r="G1601" s="8">
        <v>0.231738843</v>
      </c>
    </row>
    <row r="1602" spans="1:7" x14ac:dyDescent="0.2">
      <c r="A1602" s="4" t="s">
        <v>534</v>
      </c>
      <c r="B1602" s="4" t="s">
        <v>535</v>
      </c>
      <c r="C1602" s="4" t="s">
        <v>1279</v>
      </c>
      <c r="D1602" s="4">
        <v>48292</v>
      </c>
      <c r="E1602" s="8">
        <v>72.244111910000001</v>
      </c>
      <c r="F1602" s="26">
        <v>4472.6595707943861</v>
      </c>
      <c r="G1602" s="8">
        <v>0.22307116499999999</v>
      </c>
    </row>
    <row r="1603" spans="1:7" x14ac:dyDescent="0.2">
      <c r="A1603" s="4" t="s">
        <v>534</v>
      </c>
      <c r="B1603" s="4" t="s">
        <v>535</v>
      </c>
      <c r="C1603" s="4" t="s">
        <v>1279</v>
      </c>
      <c r="D1603" s="4">
        <v>48297</v>
      </c>
      <c r="E1603" s="8">
        <v>70.178364079999994</v>
      </c>
      <c r="F1603" s="26">
        <v>4449.9256097748694</v>
      </c>
      <c r="G1603" s="8">
        <v>0.23465314500000001</v>
      </c>
    </row>
    <row r="1604" spans="1:7" x14ac:dyDescent="0.2">
      <c r="A1604" s="4" t="s">
        <v>534</v>
      </c>
      <c r="B1604" s="4" t="s">
        <v>535</v>
      </c>
      <c r="C1604" s="4" t="s">
        <v>1279</v>
      </c>
      <c r="D1604" s="4">
        <v>48301</v>
      </c>
      <c r="E1604" s="8">
        <v>91.258712180000003</v>
      </c>
      <c r="F1604" s="26">
        <v>6969.8253674161178</v>
      </c>
      <c r="G1604" s="8">
        <v>0.21928028599999999</v>
      </c>
    </row>
    <row r="1605" spans="1:7" x14ac:dyDescent="0.2">
      <c r="A1605" s="4" t="s">
        <v>534</v>
      </c>
      <c r="B1605" s="4" t="s">
        <v>535</v>
      </c>
      <c r="C1605" s="4" t="s">
        <v>1279</v>
      </c>
      <c r="D1605" s="4">
        <v>49167</v>
      </c>
      <c r="E1605" s="8">
        <v>78.958172090000005</v>
      </c>
      <c r="F1605" s="26">
        <v>5240.2379829407209</v>
      </c>
      <c r="G1605" s="8">
        <v>0.22969289700000001</v>
      </c>
    </row>
    <row r="1606" spans="1:7" x14ac:dyDescent="0.2">
      <c r="A1606" s="4" t="s">
        <v>534</v>
      </c>
      <c r="B1606" s="4" t="s">
        <v>535</v>
      </c>
      <c r="C1606" s="4" t="s">
        <v>1279</v>
      </c>
      <c r="D1606" s="4">
        <v>53387</v>
      </c>
      <c r="E1606" s="8">
        <v>85.536627550000006</v>
      </c>
      <c r="F1606" s="26">
        <v>6248.0404324512674</v>
      </c>
      <c r="G1606" s="8">
        <v>0.22843339400000001</v>
      </c>
    </row>
    <row r="1607" spans="1:7" x14ac:dyDescent="0.2">
      <c r="A1607" s="4" t="s">
        <v>534</v>
      </c>
      <c r="B1607" s="4" t="s">
        <v>535</v>
      </c>
      <c r="C1607" s="4" t="s">
        <v>1279</v>
      </c>
      <c r="D1607" s="4">
        <v>53389</v>
      </c>
      <c r="E1607" s="8">
        <v>82.442670590000006</v>
      </c>
      <c r="F1607" s="26">
        <v>6153.8554600426623</v>
      </c>
      <c r="G1607" s="8">
        <v>0.22739990299999999</v>
      </c>
    </row>
    <row r="1608" spans="1:7" x14ac:dyDescent="0.2">
      <c r="A1608" s="4" t="s">
        <v>534</v>
      </c>
      <c r="B1608" s="4" t="s">
        <v>538</v>
      </c>
      <c r="C1608" s="4" t="s">
        <v>1279</v>
      </c>
      <c r="D1608" s="4">
        <v>44235</v>
      </c>
      <c r="E1608" s="8">
        <v>57.849401229999998</v>
      </c>
      <c r="F1608" s="26">
        <v>2811.8376318517326</v>
      </c>
      <c r="G1608" s="8">
        <v>0.22765295099999999</v>
      </c>
    </row>
    <row r="1609" spans="1:7" x14ac:dyDescent="0.2">
      <c r="A1609" s="4" t="s">
        <v>534</v>
      </c>
      <c r="B1609" s="4" t="s">
        <v>538</v>
      </c>
      <c r="C1609" s="4" t="s">
        <v>1279</v>
      </c>
      <c r="D1609" s="4">
        <v>46998</v>
      </c>
      <c r="E1609" s="8">
        <v>58.469711400000001</v>
      </c>
      <c r="F1609" s="26">
        <v>2724.9764666016845</v>
      </c>
      <c r="G1609" s="8">
        <v>0.216530155</v>
      </c>
    </row>
    <row r="1610" spans="1:7" x14ac:dyDescent="0.2">
      <c r="A1610" s="4" t="s">
        <v>534</v>
      </c>
      <c r="B1610" s="4" t="s">
        <v>538</v>
      </c>
      <c r="C1610" s="4" t="s">
        <v>1279</v>
      </c>
      <c r="D1610" s="4">
        <v>46999</v>
      </c>
      <c r="E1610" s="8">
        <v>66.197877800000001</v>
      </c>
      <c r="F1610" s="26">
        <v>3544.3587480278693</v>
      </c>
      <c r="G1610" s="8">
        <v>0.236263739</v>
      </c>
    </row>
    <row r="1611" spans="1:7" x14ac:dyDescent="0.2">
      <c r="A1611" s="4" t="s">
        <v>534</v>
      </c>
      <c r="B1611" s="4" t="s">
        <v>538</v>
      </c>
      <c r="C1611" s="4" t="s">
        <v>1279</v>
      </c>
      <c r="D1611" s="4">
        <v>47000</v>
      </c>
      <c r="E1611" s="8">
        <v>58.56561104</v>
      </c>
      <c r="F1611" s="26">
        <v>2886.6636234323</v>
      </c>
      <c r="G1611" s="8">
        <v>0.23414576000000001</v>
      </c>
    </row>
    <row r="1612" spans="1:7" x14ac:dyDescent="0.2">
      <c r="A1612" s="4" t="s">
        <v>534</v>
      </c>
      <c r="B1612" s="4" t="s">
        <v>538</v>
      </c>
      <c r="C1612" s="4" t="s">
        <v>1279</v>
      </c>
      <c r="D1612" s="4">
        <v>47001</v>
      </c>
      <c r="E1612" s="8">
        <v>63.601427379999997</v>
      </c>
      <c r="F1612" s="26">
        <v>3344.3415749762066</v>
      </c>
      <c r="G1612" s="8">
        <v>0.227556701</v>
      </c>
    </row>
    <row r="1613" spans="1:7" x14ac:dyDescent="0.2">
      <c r="A1613" s="4" t="s">
        <v>534</v>
      </c>
      <c r="B1613" s="4" t="s">
        <v>538</v>
      </c>
      <c r="C1613" s="4" t="s">
        <v>1279</v>
      </c>
      <c r="D1613" s="4">
        <v>47002</v>
      </c>
      <c r="E1613" s="8">
        <v>56.28571625</v>
      </c>
      <c r="F1613" s="26">
        <v>2668.7071516958263</v>
      </c>
      <c r="G1613" s="8">
        <v>0.236625315</v>
      </c>
    </row>
    <row r="1614" spans="1:7" x14ac:dyDescent="0.2">
      <c r="A1614" s="4" t="s">
        <v>534</v>
      </c>
      <c r="B1614" s="4" t="s">
        <v>538</v>
      </c>
      <c r="C1614" s="4" t="s">
        <v>1279</v>
      </c>
      <c r="D1614" s="4">
        <v>47006</v>
      </c>
      <c r="E1614" s="8">
        <v>56.893008369999997</v>
      </c>
      <c r="F1614" s="26">
        <v>2832.0496310067483</v>
      </c>
      <c r="G1614" s="8">
        <v>0.23456036899999999</v>
      </c>
    </row>
    <row r="1615" spans="1:7" x14ac:dyDescent="0.2">
      <c r="A1615" s="4" t="s">
        <v>534</v>
      </c>
      <c r="B1615" s="4" t="s">
        <v>538</v>
      </c>
      <c r="C1615" s="4" t="s">
        <v>1279</v>
      </c>
      <c r="D1615" s="4">
        <v>59534</v>
      </c>
      <c r="E1615" s="8">
        <v>65.277935479999996</v>
      </c>
      <c r="F1615" s="26">
        <v>3628.4701118448206</v>
      </c>
      <c r="G1615" s="8">
        <v>0.23325976400000001</v>
      </c>
    </row>
    <row r="1616" spans="1:7" x14ac:dyDescent="0.2">
      <c r="A1616" s="4" t="s">
        <v>534</v>
      </c>
      <c r="B1616" s="4" t="s">
        <v>538</v>
      </c>
      <c r="C1616" s="4" t="s">
        <v>1279</v>
      </c>
      <c r="D1616" s="4">
        <v>59539</v>
      </c>
      <c r="E1616" s="8">
        <v>62.663910690000002</v>
      </c>
      <c r="F1616" s="26">
        <v>3519.7371517039369</v>
      </c>
      <c r="G1616" s="8">
        <v>0.23570860099999999</v>
      </c>
    </row>
    <row r="1617" spans="1:7" x14ac:dyDescent="0.2">
      <c r="A1617" s="4" t="s">
        <v>534</v>
      </c>
      <c r="B1617" s="4" t="s">
        <v>538</v>
      </c>
      <c r="C1617" s="4" t="s">
        <v>1279</v>
      </c>
      <c r="D1617" s="4">
        <v>80457</v>
      </c>
      <c r="E1617" s="8">
        <v>66.211112819999997</v>
      </c>
      <c r="F1617" s="26">
        <v>3621.7382370232854</v>
      </c>
      <c r="G1617" s="8">
        <v>0.244714298</v>
      </c>
    </row>
    <row r="1618" spans="1:7" x14ac:dyDescent="0.2">
      <c r="A1618" s="4" t="s">
        <v>534</v>
      </c>
      <c r="B1618" s="4" t="s">
        <v>538</v>
      </c>
      <c r="C1618" s="4" t="s">
        <v>1279</v>
      </c>
      <c r="D1618" s="4">
        <v>82247</v>
      </c>
      <c r="E1618" s="8">
        <v>62.78541251</v>
      </c>
      <c r="F1618" s="26">
        <v>3513.2922994937976</v>
      </c>
      <c r="G1618" s="8">
        <v>0.244047611</v>
      </c>
    </row>
    <row r="1619" spans="1:7" x14ac:dyDescent="0.2">
      <c r="A1619" s="4" t="s">
        <v>796</v>
      </c>
      <c r="B1619" s="4" t="s">
        <v>797</v>
      </c>
      <c r="C1619" s="4" t="s">
        <v>1279</v>
      </c>
      <c r="D1619" s="4">
        <v>65069</v>
      </c>
      <c r="E1619" s="8">
        <v>249.80625989999999</v>
      </c>
      <c r="F1619" s="26">
        <v>36833.902568648606</v>
      </c>
      <c r="G1619" s="8">
        <v>0.22994139</v>
      </c>
    </row>
    <row r="1620" spans="1:7" x14ac:dyDescent="0.2">
      <c r="A1620" s="4" t="s">
        <v>375</v>
      </c>
      <c r="B1620" s="4" t="s">
        <v>376</v>
      </c>
      <c r="C1620" s="4" t="s">
        <v>1279</v>
      </c>
      <c r="D1620" s="4">
        <v>58119</v>
      </c>
      <c r="E1620" s="8">
        <v>408.1123991</v>
      </c>
      <c r="F1620" s="26">
        <v>83772.9530686254</v>
      </c>
      <c r="G1620" s="8">
        <v>0.26149536499999998</v>
      </c>
    </row>
    <row r="1621" spans="1:7" x14ac:dyDescent="0.2">
      <c r="A1621" s="4" t="s">
        <v>375</v>
      </c>
      <c r="B1621" s="4" t="s">
        <v>376</v>
      </c>
      <c r="C1621" s="4" t="s">
        <v>1279</v>
      </c>
      <c r="D1621" s="4">
        <v>58993</v>
      </c>
      <c r="E1621" s="8">
        <v>356.04224570000002</v>
      </c>
      <c r="F1621" s="26">
        <v>58119.556412595084</v>
      </c>
      <c r="G1621" s="8">
        <v>0.25336766599999999</v>
      </c>
    </row>
    <row r="1622" spans="1:7" x14ac:dyDescent="0.2">
      <c r="A1622" s="4" t="s">
        <v>375</v>
      </c>
      <c r="B1622" s="4" t="s">
        <v>376</v>
      </c>
      <c r="C1622" s="4" t="s">
        <v>1279</v>
      </c>
      <c r="D1622" s="4">
        <v>64960</v>
      </c>
      <c r="E1622" s="8">
        <v>401.55160330000001</v>
      </c>
      <c r="F1622" s="26">
        <v>88014.644921600164</v>
      </c>
      <c r="G1622" s="8">
        <v>0.25929150499999998</v>
      </c>
    </row>
    <row r="1623" spans="1:7" x14ac:dyDescent="0.2">
      <c r="A1623" s="4" t="s">
        <v>1080</v>
      </c>
      <c r="B1623" s="4" t="s">
        <v>1081</v>
      </c>
      <c r="C1623" s="4" t="s">
        <v>1279</v>
      </c>
      <c r="D1623" s="4">
        <v>77412</v>
      </c>
      <c r="E1623" s="8">
        <v>86.184317780000001</v>
      </c>
      <c r="F1623" s="26">
        <v>3879.8791193551688</v>
      </c>
      <c r="G1623" s="8">
        <v>0.261744278</v>
      </c>
    </row>
    <row r="1624" spans="1:7" x14ac:dyDescent="0.2">
      <c r="A1624" s="4" t="s">
        <v>1080</v>
      </c>
      <c r="B1624" s="4" t="s">
        <v>1082</v>
      </c>
      <c r="C1624" s="4" t="s">
        <v>1279</v>
      </c>
      <c r="D1624" s="4">
        <v>82478</v>
      </c>
      <c r="E1624" s="8">
        <v>99.056429390000005</v>
      </c>
      <c r="F1624" s="26">
        <v>5049.955979515159</v>
      </c>
      <c r="G1624" s="8">
        <v>0.25190468700000002</v>
      </c>
    </row>
    <row r="1625" spans="1:7" x14ac:dyDescent="0.2">
      <c r="A1625" s="4" t="s">
        <v>1080</v>
      </c>
      <c r="B1625" s="4" t="s">
        <v>153</v>
      </c>
      <c r="C1625" s="4" t="s">
        <v>1279</v>
      </c>
      <c r="D1625" s="4">
        <v>45532</v>
      </c>
      <c r="E1625" s="8">
        <v>66.940382459999995</v>
      </c>
      <c r="F1625" s="26">
        <v>2297.8187449482152</v>
      </c>
      <c r="G1625" s="8">
        <v>0.24061975799999999</v>
      </c>
    </row>
    <row r="1626" spans="1:7" x14ac:dyDescent="0.2">
      <c r="A1626" s="4" t="s">
        <v>1080</v>
      </c>
      <c r="B1626" s="4" t="s">
        <v>153</v>
      </c>
      <c r="C1626" s="4" t="s">
        <v>1279</v>
      </c>
      <c r="D1626" s="4">
        <v>45539</v>
      </c>
      <c r="E1626" s="8">
        <v>69.158750359999999</v>
      </c>
      <c r="F1626" s="26">
        <v>2530.6642540911243</v>
      </c>
      <c r="G1626" s="8">
        <v>0.243640883</v>
      </c>
    </row>
    <row r="1627" spans="1:7" x14ac:dyDescent="0.2">
      <c r="A1627" s="4" t="s">
        <v>1083</v>
      </c>
      <c r="B1627" s="4" t="s">
        <v>1084</v>
      </c>
      <c r="C1627" s="4" t="s">
        <v>1279</v>
      </c>
      <c r="D1627" s="4">
        <v>57671</v>
      </c>
      <c r="E1627" s="8">
        <v>128.275554</v>
      </c>
      <c r="F1627" s="26">
        <v>8427.8599711679217</v>
      </c>
      <c r="G1627" s="8">
        <v>0.247714722</v>
      </c>
    </row>
    <row r="1628" spans="1:7" x14ac:dyDescent="0.2">
      <c r="A1628" s="4" t="s">
        <v>1083</v>
      </c>
      <c r="B1628" s="4" t="s">
        <v>1087</v>
      </c>
      <c r="C1628" s="4" t="s">
        <v>1279</v>
      </c>
      <c r="D1628" s="4">
        <v>76523</v>
      </c>
      <c r="E1628" s="8">
        <v>153.44465289999999</v>
      </c>
      <c r="F1628" s="26">
        <v>12078.91050979447</v>
      </c>
      <c r="G1628" s="8">
        <v>0.25313714199999998</v>
      </c>
    </row>
    <row r="1629" spans="1:7" x14ac:dyDescent="0.2">
      <c r="A1629" s="4" t="s">
        <v>482</v>
      </c>
      <c r="B1629" s="4" t="s">
        <v>483</v>
      </c>
      <c r="C1629" s="4" t="s">
        <v>1279</v>
      </c>
      <c r="D1629" s="4">
        <v>56534</v>
      </c>
      <c r="E1629" s="8">
        <v>120.0071162</v>
      </c>
      <c r="F1629" s="26">
        <v>11549.213604454184</v>
      </c>
      <c r="G1629" s="8">
        <v>0.235727623</v>
      </c>
    </row>
    <row r="1630" spans="1:7" x14ac:dyDescent="0.2">
      <c r="A1630" s="4" t="s">
        <v>482</v>
      </c>
      <c r="B1630" s="4" t="s">
        <v>483</v>
      </c>
      <c r="C1630" s="4" t="s">
        <v>1279</v>
      </c>
      <c r="D1630" s="4">
        <v>56715</v>
      </c>
      <c r="E1630" s="8">
        <v>132.0340999</v>
      </c>
      <c r="F1630" s="26">
        <v>14370.492920323748</v>
      </c>
      <c r="G1630" s="8">
        <v>0.240477522</v>
      </c>
    </row>
    <row r="1631" spans="1:7" x14ac:dyDescent="0.2">
      <c r="A1631" s="4" t="s">
        <v>482</v>
      </c>
      <c r="B1631" s="4" t="s">
        <v>483</v>
      </c>
      <c r="C1631" s="4" t="s">
        <v>1279</v>
      </c>
      <c r="D1631" s="4">
        <v>59531</v>
      </c>
      <c r="E1631" s="8">
        <v>147.14475039999999</v>
      </c>
      <c r="F1631" s="26">
        <v>17681.449141473393</v>
      </c>
      <c r="G1631" s="8">
        <v>0.247563489</v>
      </c>
    </row>
    <row r="1632" spans="1:7" x14ac:dyDescent="0.2">
      <c r="A1632" s="4" t="s">
        <v>482</v>
      </c>
      <c r="B1632" s="4" t="s">
        <v>483</v>
      </c>
      <c r="C1632" s="4" t="s">
        <v>1279</v>
      </c>
      <c r="D1632" s="4">
        <v>82275</v>
      </c>
      <c r="E1632" s="8">
        <v>139.57917639999999</v>
      </c>
      <c r="F1632" s="26">
        <v>16425.882970429822</v>
      </c>
      <c r="G1632" s="8">
        <v>0.24114793300000001</v>
      </c>
    </row>
    <row r="1633" spans="1:7" x14ac:dyDescent="0.2">
      <c r="A1633" s="4" t="s">
        <v>989</v>
      </c>
      <c r="B1633" s="4" t="s">
        <v>990</v>
      </c>
      <c r="C1633" s="4" t="s">
        <v>1279</v>
      </c>
      <c r="D1633" s="4">
        <v>65661</v>
      </c>
      <c r="E1633" s="8">
        <v>1159.5966149999999</v>
      </c>
      <c r="F1633" s="26">
        <v>2261024.3843004503</v>
      </c>
      <c r="G1633" s="8">
        <v>0.26788120900000001</v>
      </c>
    </row>
    <row r="1634" spans="1:7" x14ac:dyDescent="0.2">
      <c r="A1634" s="4" t="s">
        <v>989</v>
      </c>
      <c r="B1634" s="4" t="s">
        <v>990</v>
      </c>
      <c r="C1634" s="4" t="s">
        <v>1279</v>
      </c>
      <c r="D1634" s="4">
        <v>65802</v>
      </c>
      <c r="E1634" s="8">
        <v>1070.512311</v>
      </c>
      <c r="F1634" s="26">
        <v>1788520.3228264356</v>
      </c>
      <c r="G1634" s="8">
        <v>0.25056384500000001</v>
      </c>
    </row>
    <row r="1635" spans="1:7" x14ac:dyDescent="0.2">
      <c r="A1635" s="4" t="s">
        <v>989</v>
      </c>
      <c r="B1635" s="4" t="s">
        <v>990</v>
      </c>
      <c r="C1635" s="4" t="s">
        <v>1279</v>
      </c>
      <c r="D1635" s="4">
        <v>65803</v>
      </c>
      <c r="E1635" s="8">
        <v>1243.5465879999999</v>
      </c>
      <c r="F1635" s="26">
        <v>2487693.5070786867</v>
      </c>
      <c r="G1635" s="8">
        <v>0.25744556600000001</v>
      </c>
    </row>
    <row r="1636" spans="1:7" x14ac:dyDescent="0.2">
      <c r="A1636" s="4" t="s">
        <v>989</v>
      </c>
      <c r="B1636" s="4" t="s">
        <v>990</v>
      </c>
      <c r="C1636" s="4" t="s">
        <v>1279</v>
      </c>
      <c r="D1636" s="4" t="s">
        <v>1283</v>
      </c>
      <c r="E1636" s="8">
        <v>1176.140373</v>
      </c>
      <c r="F1636" s="26">
        <v>2355483.5535504585</v>
      </c>
      <c r="G1636" s="8">
        <v>0.26884940600000001</v>
      </c>
    </row>
    <row r="1637" spans="1:7" x14ac:dyDescent="0.2">
      <c r="A1637" s="4" t="s">
        <v>989</v>
      </c>
      <c r="B1637" s="4" t="s">
        <v>992</v>
      </c>
      <c r="C1637" s="4" t="s">
        <v>1280</v>
      </c>
      <c r="D1637" s="4">
        <v>10907</v>
      </c>
      <c r="E1637" s="8">
        <v>1140.6465149999999</v>
      </c>
      <c r="F1637" s="26">
        <v>2111153.1318373801</v>
      </c>
      <c r="G1637" s="8">
        <v>0.26172484499999998</v>
      </c>
    </row>
    <row r="1638" spans="1:7" x14ac:dyDescent="0.2">
      <c r="A1638" s="4" t="s">
        <v>989</v>
      </c>
      <c r="B1638" s="4" t="s">
        <v>992</v>
      </c>
      <c r="C1638" s="4" t="s">
        <v>1279</v>
      </c>
      <c r="D1638" s="4">
        <v>84471</v>
      </c>
      <c r="E1638" s="8">
        <v>1425.9682640000001</v>
      </c>
      <c r="F1638" s="26">
        <v>3564760.971616941</v>
      </c>
      <c r="G1638" s="8">
        <v>0.27234739000000002</v>
      </c>
    </row>
    <row r="1639" spans="1:7" x14ac:dyDescent="0.2">
      <c r="A1639" s="4" t="s">
        <v>1088</v>
      </c>
      <c r="B1639" s="4" t="s">
        <v>287</v>
      </c>
      <c r="C1639" s="4" t="s">
        <v>1279</v>
      </c>
      <c r="D1639" s="4">
        <v>60867</v>
      </c>
      <c r="E1639" s="8">
        <v>40.213243499999997</v>
      </c>
      <c r="F1639" s="26">
        <v>835.7503595287601</v>
      </c>
      <c r="G1639" s="8">
        <v>0.27096069499999997</v>
      </c>
    </row>
    <row r="1640" spans="1:7" x14ac:dyDescent="0.2">
      <c r="A1640" s="4" t="s">
        <v>1088</v>
      </c>
      <c r="B1640" s="4" t="s">
        <v>287</v>
      </c>
      <c r="C1640" s="4" t="s">
        <v>1279</v>
      </c>
      <c r="D1640" s="4">
        <v>62937</v>
      </c>
      <c r="E1640" s="8">
        <v>35.95789473</v>
      </c>
      <c r="F1640" s="26">
        <v>675.18245629020248</v>
      </c>
      <c r="G1640" s="8">
        <v>0.24815582899999999</v>
      </c>
    </row>
    <row r="1641" spans="1:7" x14ac:dyDescent="0.2">
      <c r="A1641" s="4" t="s">
        <v>1089</v>
      </c>
      <c r="B1641" s="4" t="s">
        <v>1090</v>
      </c>
      <c r="C1641" s="4" t="s">
        <v>1279</v>
      </c>
      <c r="D1641" s="4">
        <v>44898</v>
      </c>
      <c r="E1641" s="8">
        <v>27.220792790000001</v>
      </c>
      <c r="F1641" s="26">
        <v>384.45447894999319</v>
      </c>
      <c r="G1641" s="8">
        <v>0.25726336</v>
      </c>
    </row>
    <row r="1642" spans="1:7" x14ac:dyDescent="0.2">
      <c r="A1642" s="4" t="s">
        <v>1089</v>
      </c>
      <c r="B1642" s="4" t="s">
        <v>1090</v>
      </c>
      <c r="C1642" s="4" t="s">
        <v>1279</v>
      </c>
      <c r="D1642" s="4">
        <v>44997</v>
      </c>
      <c r="E1642" s="8">
        <v>29.44706618</v>
      </c>
      <c r="F1642" s="26">
        <v>441.52562414686065</v>
      </c>
      <c r="G1642" s="8">
        <v>0.24962282499999999</v>
      </c>
    </row>
    <row r="1643" spans="1:7" x14ac:dyDescent="0.2">
      <c r="A1643" s="4" t="s">
        <v>798</v>
      </c>
      <c r="B1643" s="4" t="s">
        <v>799</v>
      </c>
      <c r="C1643" s="4" t="s">
        <v>1279</v>
      </c>
      <c r="D1643" s="4">
        <v>69198</v>
      </c>
      <c r="E1643" s="8">
        <v>149.3727154</v>
      </c>
      <c r="F1643" s="26">
        <v>9818.7726302480005</v>
      </c>
      <c r="G1643" s="8">
        <v>0.257107529</v>
      </c>
    </row>
    <row r="1644" spans="1:7" x14ac:dyDescent="0.2">
      <c r="A1644" s="4" t="s">
        <v>800</v>
      </c>
      <c r="B1644" s="4" t="s">
        <v>801</v>
      </c>
      <c r="C1644" s="4" t="s">
        <v>1279</v>
      </c>
      <c r="D1644" s="4">
        <v>57123</v>
      </c>
      <c r="E1644" s="8">
        <v>120.4907611</v>
      </c>
      <c r="F1644" s="26">
        <v>7713.0957071764806</v>
      </c>
      <c r="G1644" s="8">
        <v>0.254604255</v>
      </c>
    </row>
    <row r="1645" spans="1:7" x14ac:dyDescent="0.2">
      <c r="A1645" s="4" t="s">
        <v>800</v>
      </c>
      <c r="B1645" s="4" t="s">
        <v>801</v>
      </c>
      <c r="C1645" s="4" t="s">
        <v>1279</v>
      </c>
      <c r="D1645" s="4">
        <v>57145</v>
      </c>
      <c r="E1645" s="8">
        <v>121.9281859</v>
      </c>
      <c r="F1645" s="26">
        <v>7689.1649263912686</v>
      </c>
      <c r="G1645" s="8">
        <v>0.25035477299999997</v>
      </c>
    </row>
    <row r="1646" spans="1:7" x14ac:dyDescent="0.2">
      <c r="A1646" s="4" t="s">
        <v>800</v>
      </c>
      <c r="B1646" s="4" t="s">
        <v>801</v>
      </c>
      <c r="C1646" s="4" t="s">
        <v>1279</v>
      </c>
      <c r="D1646" s="4">
        <v>90480</v>
      </c>
      <c r="E1646" s="8">
        <v>128.6127578</v>
      </c>
      <c r="F1646" s="26">
        <v>9004.0430885081496</v>
      </c>
      <c r="G1646" s="8">
        <v>0.25015463799999998</v>
      </c>
    </row>
    <row r="1647" spans="1:7" x14ac:dyDescent="0.2">
      <c r="A1647" s="4" t="s">
        <v>800</v>
      </c>
      <c r="B1647" s="4" t="s">
        <v>804</v>
      </c>
      <c r="C1647" s="4" t="s">
        <v>1279</v>
      </c>
      <c r="D1647" s="4">
        <v>49093</v>
      </c>
      <c r="E1647" s="8">
        <v>119.64449639999999</v>
      </c>
      <c r="F1647" s="26">
        <v>6806.3883042810576</v>
      </c>
      <c r="G1647" s="8">
        <v>0.25139830499999999</v>
      </c>
    </row>
    <row r="1648" spans="1:7" x14ac:dyDescent="0.2">
      <c r="A1648" s="4" t="s">
        <v>800</v>
      </c>
      <c r="B1648" s="4" t="s">
        <v>805</v>
      </c>
      <c r="C1648" s="4" t="s">
        <v>1279</v>
      </c>
      <c r="D1648" s="4">
        <v>118000</v>
      </c>
      <c r="E1648" s="8">
        <v>82.703337079999997</v>
      </c>
      <c r="F1648" s="26">
        <v>3388.1455586164207</v>
      </c>
      <c r="G1648" s="8">
        <v>0.246821491</v>
      </c>
    </row>
    <row r="1649" spans="1:7" x14ac:dyDescent="0.2">
      <c r="A1649" s="4" t="s">
        <v>800</v>
      </c>
      <c r="B1649" s="4" t="s">
        <v>806</v>
      </c>
      <c r="C1649" s="4" t="s">
        <v>1279</v>
      </c>
      <c r="D1649" s="4">
        <v>58333</v>
      </c>
      <c r="E1649" s="8">
        <v>90.887906630000003</v>
      </c>
      <c r="F1649" s="26">
        <v>4209.8783559786871</v>
      </c>
      <c r="G1649" s="8">
        <v>0.24217007700000001</v>
      </c>
    </row>
    <row r="1650" spans="1:7" x14ac:dyDescent="0.2">
      <c r="A1650" s="4" t="s">
        <v>800</v>
      </c>
      <c r="B1650" s="4" t="s">
        <v>807</v>
      </c>
      <c r="C1650" s="4" t="s">
        <v>1279</v>
      </c>
      <c r="D1650" s="4">
        <v>43193</v>
      </c>
      <c r="E1650" s="8">
        <v>68.818295449999994</v>
      </c>
      <c r="F1650" s="26">
        <v>2415.3832528328671</v>
      </c>
      <c r="G1650" s="8">
        <v>0.25191649900000002</v>
      </c>
    </row>
    <row r="1651" spans="1:7" x14ac:dyDescent="0.2">
      <c r="A1651" s="4" t="s">
        <v>800</v>
      </c>
      <c r="B1651" s="4" t="s">
        <v>807</v>
      </c>
      <c r="C1651" s="4" t="s">
        <v>1279</v>
      </c>
      <c r="D1651" s="4">
        <v>47731</v>
      </c>
      <c r="E1651" s="8">
        <v>64.20890971</v>
      </c>
      <c r="F1651" s="26">
        <v>1971.7467566964015</v>
      </c>
      <c r="G1651" s="8">
        <v>0.24886064399999999</v>
      </c>
    </row>
    <row r="1652" spans="1:7" x14ac:dyDescent="0.2">
      <c r="A1652" s="4" t="s">
        <v>800</v>
      </c>
      <c r="B1652" s="4" t="s">
        <v>808</v>
      </c>
      <c r="C1652" s="4" t="s">
        <v>1279</v>
      </c>
      <c r="D1652" s="4">
        <v>48511</v>
      </c>
      <c r="E1652" s="8">
        <v>74.847603050000004</v>
      </c>
      <c r="F1652" s="26">
        <v>2758.7025892117813</v>
      </c>
      <c r="G1652" s="8">
        <v>0.24220055800000001</v>
      </c>
    </row>
    <row r="1653" spans="1:7" x14ac:dyDescent="0.2">
      <c r="A1653" s="4" t="s">
        <v>800</v>
      </c>
      <c r="B1653" s="4" t="s">
        <v>808</v>
      </c>
      <c r="C1653" s="4" t="s">
        <v>1279</v>
      </c>
      <c r="D1653" s="4">
        <v>71645</v>
      </c>
      <c r="E1653" s="8">
        <v>81.34773835</v>
      </c>
      <c r="F1653" s="26">
        <v>3727.7067433699026</v>
      </c>
      <c r="G1653" s="8">
        <v>0.26206044499999998</v>
      </c>
    </row>
    <row r="1654" spans="1:7" x14ac:dyDescent="0.2">
      <c r="A1654" s="4" t="s">
        <v>800</v>
      </c>
      <c r="B1654" s="4" t="s">
        <v>808</v>
      </c>
      <c r="C1654" s="4" t="s">
        <v>1279</v>
      </c>
      <c r="D1654" s="4">
        <v>90149</v>
      </c>
      <c r="E1654" s="8">
        <v>76.296842229999996</v>
      </c>
      <c r="F1654" s="26">
        <v>3257.0814813060042</v>
      </c>
      <c r="G1654" s="8">
        <v>0.276530948</v>
      </c>
    </row>
    <row r="1655" spans="1:7" x14ac:dyDescent="0.2">
      <c r="A1655" s="4" t="s">
        <v>800</v>
      </c>
      <c r="B1655" s="4" t="s">
        <v>809</v>
      </c>
      <c r="C1655" s="4" t="s">
        <v>1279</v>
      </c>
      <c r="D1655" s="4">
        <v>50277</v>
      </c>
      <c r="E1655" s="8">
        <v>115.6770291</v>
      </c>
      <c r="F1655" s="26">
        <v>6963.5249399769136</v>
      </c>
      <c r="G1655" s="8">
        <v>0.243498189</v>
      </c>
    </row>
    <row r="1656" spans="1:7" x14ac:dyDescent="0.2">
      <c r="A1656" s="4" t="s">
        <v>800</v>
      </c>
      <c r="B1656" s="4" t="s">
        <v>809</v>
      </c>
      <c r="C1656" s="4" t="s">
        <v>1279</v>
      </c>
      <c r="D1656" s="4">
        <v>53352</v>
      </c>
      <c r="E1656" s="8">
        <v>117.35686889999999</v>
      </c>
      <c r="F1656" s="26">
        <v>7181.3446928402</v>
      </c>
      <c r="G1656" s="8">
        <v>0.24520821100000001</v>
      </c>
    </row>
    <row r="1657" spans="1:7" x14ac:dyDescent="0.2">
      <c r="A1657" s="4" t="s">
        <v>800</v>
      </c>
      <c r="B1657" s="4" t="s">
        <v>809</v>
      </c>
      <c r="C1657" s="4" t="s">
        <v>1279</v>
      </c>
      <c r="D1657" s="4">
        <v>57147</v>
      </c>
      <c r="E1657" s="8">
        <v>123.53363830000001</v>
      </c>
      <c r="F1657" s="26">
        <v>8013.2588747172358</v>
      </c>
      <c r="G1657" s="8">
        <v>0.246821557</v>
      </c>
    </row>
    <row r="1658" spans="1:7" x14ac:dyDescent="0.2">
      <c r="A1658" s="4" t="s">
        <v>800</v>
      </c>
      <c r="B1658" s="4" t="s">
        <v>809</v>
      </c>
      <c r="C1658" s="4" t="s">
        <v>1279</v>
      </c>
      <c r="D1658" s="4">
        <v>62606</v>
      </c>
      <c r="E1658" s="8">
        <v>125.9094367</v>
      </c>
      <c r="F1658" s="26">
        <v>9387.4425636890919</v>
      </c>
      <c r="G1658" s="8">
        <v>0.27410662499999999</v>
      </c>
    </row>
    <row r="1659" spans="1:7" x14ac:dyDescent="0.2">
      <c r="A1659" s="4" t="s">
        <v>810</v>
      </c>
      <c r="B1659" s="4" t="s">
        <v>811</v>
      </c>
      <c r="C1659" s="4" t="s">
        <v>1279</v>
      </c>
      <c r="D1659" s="4">
        <v>77430</v>
      </c>
      <c r="E1659" s="8">
        <v>27.463126339999999</v>
      </c>
      <c r="F1659" s="26">
        <v>319.31914243314355</v>
      </c>
      <c r="G1659" s="8">
        <v>0.23854550499999999</v>
      </c>
    </row>
    <row r="1660" spans="1:7" x14ac:dyDescent="0.2">
      <c r="A1660" s="4" t="s">
        <v>812</v>
      </c>
      <c r="B1660" s="4" t="s">
        <v>508</v>
      </c>
      <c r="C1660" s="4" t="s">
        <v>1279</v>
      </c>
      <c r="D1660" s="4">
        <v>47166</v>
      </c>
      <c r="E1660" s="8">
        <v>150.9674473</v>
      </c>
      <c r="F1660" s="26">
        <v>11346.42647172022</v>
      </c>
      <c r="G1660" s="8">
        <v>0.24015613599999999</v>
      </c>
    </row>
    <row r="1661" spans="1:7" x14ac:dyDescent="0.2">
      <c r="A1661" s="4" t="s">
        <v>812</v>
      </c>
      <c r="B1661" s="4" t="s">
        <v>508</v>
      </c>
      <c r="C1661" s="4" t="s">
        <v>1279</v>
      </c>
      <c r="D1661" s="4">
        <v>51783</v>
      </c>
      <c r="E1661" s="8">
        <v>146.80766700000001</v>
      </c>
      <c r="F1661" s="26">
        <v>11491.182809080641</v>
      </c>
      <c r="G1661" s="8">
        <v>0.24235037500000001</v>
      </c>
    </row>
    <row r="1662" spans="1:7" x14ac:dyDescent="0.2">
      <c r="A1662" s="4" t="s">
        <v>812</v>
      </c>
      <c r="B1662" s="4" t="s">
        <v>508</v>
      </c>
      <c r="C1662" s="4" t="s">
        <v>1279</v>
      </c>
      <c r="D1662" s="4">
        <v>74587</v>
      </c>
      <c r="E1662" s="8">
        <v>164.21450859999999</v>
      </c>
      <c r="F1662" s="26">
        <v>15122.586445563282</v>
      </c>
      <c r="G1662" s="8">
        <v>0.24753671499999999</v>
      </c>
    </row>
    <row r="1663" spans="1:7" x14ac:dyDescent="0.2">
      <c r="A1663" s="4" t="s">
        <v>812</v>
      </c>
      <c r="B1663" s="4" t="s">
        <v>508</v>
      </c>
      <c r="C1663" s="4" t="s">
        <v>1279</v>
      </c>
      <c r="D1663" s="4">
        <v>74868</v>
      </c>
      <c r="E1663" s="8">
        <v>155.61687090000001</v>
      </c>
      <c r="F1663" s="26">
        <v>11267.469651476822</v>
      </c>
      <c r="G1663" s="8">
        <v>0.247647704</v>
      </c>
    </row>
    <row r="1664" spans="1:7" x14ac:dyDescent="0.2">
      <c r="A1664" s="4" t="s">
        <v>812</v>
      </c>
      <c r="B1664" s="4" t="s">
        <v>813</v>
      </c>
      <c r="C1664" s="4" t="s">
        <v>1279</v>
      </c>
      <c r="D1664" s="4">
        <v>83571</v>
      </c>
      <c r="E1664" s="8">
        <v>127.630627</v>
      </c>
      <c r="F1664" s="26">
        <v>8028.6217888791243</v>
      </c>
      <c r="G1664" s="8">
        <v>0.26892134499999998</v>
      </c>
    </row>
    <row r="1665" spans="1:7" x14ac:dyDescent="0.2">
      <c r="A1665" s="4" t="s">
        <v>812</v>
      </c>
      <c r="B1665" s="4" t="s">
        <v>813</v>
      </c>
      <c r="C1665" s="4" t="s">
        <v>1279</v>
      </c>
      <c r="D1665" s="4">
        <v>83596</v>
      </c>
      <c r="E1665" s="8">
        <v>106.2425345</v>
      </c>
      <c r="F1665" s="26">
        <v>5565.502108525945</v>
      </c>
      <c r="G1665" s="8">
        <v>0.25394971199999999</v>
      </c>
    </row>
    <row r="1666" spans="1:7" x14ac:dyDescent="0.2">
      <c r="A1666" s="4" t="s">
        <v>812</v>
      </c>
      <c r="B1666" s="4" t="s">
        <v>766</v>
      </c>
      <c r="C1666" s="4" t="s">
        <v>1279</v>
      </c>
      <c r="D1666" s="4">
        <v>49638</v>
      </c>
      <c r="E1666" s="8">
        <v>171.50074240000001</v>
      </c>
      <c r="F1666" s="26">
        <v>16873.927754480468</v>
      </c>
      <c r="G1666" s="8">
        <v>0.24675326</v>
      </c>
    </row>
    <row r="1667" spans="1:7" x14ac:dyDescent="0.2">
      <c r="A1667" s="4" t="s">
        <v>812</v>
      </c>
      <c r="B1667" s="4" t="s">
        <v>814</v>
      </c>
      <c r="C1667" s="4" t="s">
        <v>1279</v>
      </c>
      <c r="D1667" s="4">
        <v>117113</v>
      </c>
      <c r="E1667" s="8">
        <v>142.0193142</v>
      </c>
      <c r="F1667" s="26">
        <v>9699.548973503639</v>
      </c>
      <c r="G1667" s="8">
        <v>0.26034913900000001</v>
      </c>
    </row>
    <row r="1668" spans="1:7" x14ac:dyDescent="0.2">
      <c r="A1668" s="4" t="s">
        <v>1269</v>
      </c>
      <c r="B1668" s="4" t="s">
        <v>1270</v>
      </c>
      <c r="C1668" s="4" t="s">
        <v>1280</v>
      </c>
      <c r="D1668" s="4">
        <v>20284</v>
      </c>
      <c r="E1668" s="8">
        <v>53.715925390000002</v>
      </c>
      <c r="F1668" s="26">
        <v>1428.1938048434079</v>
      </c>
      <c r="G1668" s="8">
        <v>0.26871064</v>
      </c>
    </row>
    <row r="1669" spans="1:7" x14ac:dyDescent="0.2">
      <c r="A1669" s="4" t="s">
        <v>1091</v>
      </c>
      <c r="B1669" s="4" t="s">
        <v>1271</v>
      </c>
      <c r="C1669" s="4" t="s">
        <v>1279</v>
      </c>
      <c r="D1669" s="4">
        <v>77588</v>
      </c>
      <c r="E1669" s="8">
        <v>75.042002670000002</v>
      </c>
      <c r="F1669" s="26">
        <v>2924.3884998965373</v>
      </c>
      <c r="G1669" s="8">
        <v>0.25614628499999997</v>
      </c>
    </row>
    <row r="1670" spans="1:7" x14ac:dyDescent="0.2">
      <c r="A1670" s="4" t="s">
        <v>1091</v>
      </c>
      <c r="B1670" s="4" t="s">
        <v>1092</v>
      </c>
      <c r="C1670" s="4" t="s">
        <v>1279</v>
      </c>
      <c r="D1670" s="4">
        <v>82352</v>
      </c>
      <c r="E1670" s="8">
        <v>59.938535229999999</v>
      </c>
      <c r="F1670" s="26">
        <v>2065.8930106899529</v>
      </c>
      <c r="G1670" s="8">
        <v>0.24833688800000001</v>
      </c>
    </row>
    <row r="1671" spans="1:7" x14ac:dyDescent="0.2">
      <c r="A1671" s="4" t="s">
        <v>1091</v>
      </c>
      <c r="B1671" s="4" t="s">
        <v>1092</v>
      </c>
      <c r="C1671" s="4" t="s">
        <v>1279</v>
      </c>
      <c r="D1671" s="4">
        <v>84194</v>
      </c>
      <c r="E1671" s="8">
        <v>55.026372129999999</v>
      </c>
      <c r="F1671" s="26">
        <v>1675.365200170244</v>
      </c>
      <c r="G1671" s="8">
        <v>0.236913348</v>
      </c>
    </row>
    <row r="1672" spans="1:7" x14ac:dyDescent="0.2">
      <c r="A1672" s="4" t="s">
        <v>1093</v>
      </c>
      <c r="B1672" s="4" t="s">
        <v>1094</v>
      </c>
      <c r="C1672" s="4" t="s">
        <v>1279</v>
      </c>
      <c r="D1672" s="4">
        <v>76209</v>
      </c>
      <c r="E1672" s="8">
        <v>112.18261459999999</v>
      </c>
      <c r="F1672" s="26">
        <v>6237.8555593289575</v>
      </c>
      <c r="G1672" s="8">
        <v>0.25627767699999998</v>
      </c>
    </row>
    <row r="1673" spans="1:7" x14ac:dyDescent="0.2">
      <c r="A1673" s="4" t="s">
        <v>1093</v>
      </c>
      <c r="B1673" s="4" t="s">
        <v>912</v>
      </c>
      <c r="C1673" s="4" t="s">
        <v>1279</v>
      </c>
      <c r="D1673" s="4">
        <v>67456</v>
      </c>
      <c r="E1673" s="8">
        <v>132.00936010000001</v>
      </c>
      <c r="F1673" s="26">
        <v>9186.6986629051444</v>
      </c>
      <c r="G1673" s="8">
        <v>0.25582218699999998</v>
      </c>
    </row>
    <row r="1674" spans="1:7" x14ac:dyDescent="0.2">
      <c r="A1674" s="4" t="s">
        <v>1093</v>
      </c>
      <c r="B1674" s="4" t="s">
        <v>912</v>
      </c>
      <c r="C1674" s="4" t="s">
        <v>1279</v>
      </c>
      <c r="D1674" s="4">
        <v>73858</v>
      </c>
      <c r="E1674" s="8">
        <v>124.772105</v>
      </c>
      <c r="F1674" s="26">
        <v>8471.7151405588702</v>
      </c>
      <c r="G1674" s="8">
        <v>0.26264440700000002</v>
      </c>
    </row>
    <row r="1675" spans="1:7" x14ac:dyDescent="0.2">
      <c r="A1675" s="4" t="s">
        <v>1093</v>
      </c>
      <c r="B1675" s="4" t="s">
        <v>912</v>
      </c>
      <c r="C1675" s="4" t="s">
        <v>1279</v>
      </c>
      <c r="D1675" s="4">
        <v>73873</v>
      </c>
      <c r="E1675" s="8">
        <v>126.0187566</v>
      </c>
      <c r="F1675" s="26">
        <v>8347.3685478913903</v>
      </c>
      <c r="G1675" s="8">
        <v>0.260049955</v>
      </c>
    </row>
    <row r="1676" spans="1:7" x14ac:dyDescent="0.2">
      <c r="A1676" s="4" t="s">
        <v>1093</v>
      </c>
      <c r="B1676" s="4" t="s">
        <v>1097</v>
      </c>
      <c r="C1676" s="4" t="s">
        <v>1279</v>
      </c>
      <c r="D1676" s="4">
        <v>67453</v>
      </c>
      <c r="E1676" s="8">
        <v>101.07979520000001</v>
      </c>
      <c r="F1676" s="26">
        <v>5557.1485434795213</v>
      </c>
      <c r="G1676" s="8">
        <v>0.259092241</v>
      </c>
    </row>
    <row r="1677" spans="1:7" x14ac:dyDescent="0.2">
      <c r="A1677" s="4" t="s">
        <v>1093</v>
      </c>
      <c r="B1677" s="4" t="s">
        <v>1097</v>
      </c>
      <c r="C1677" s="4" t="s">
        <v>1279</v>
      </c>
      <c r="D1677" s="4">
        <v>67455</v>
      </c>
      <c r="E1677" s="8">
        <v>113.19232119999999</v>
      </c>
      <c r="F1677" s="26">
        <v>6445.0827207044476</v>
      </c>
      <c r="G1677" s="8">
        <v>0.25418070100000001</v>
      </c>
    </row>
    <row r="1678" spans="1:7" x14ac:dyDescent="0.2">
      <c r="A1678" s="4" t="s">
        <v>1093</v>
      </c>
      <c r="B1678" s="4" t="s">
        <v>1097</v>
      </c>
      <c r="C1678" s="4" t="s">
        <v>1279</v>
      </c>
      <c r="D1678" s="4">
        <v>67520</v>
      </c>
      <c r="E1678" s="8">
        <v>112.0499781</v>
      </c>
      <c r="F1678" s="26">
        <v>6750.0348835346049</v>
      </c>
      <c r="G1678" s="8">
        <v>0.25608688200000002</v>
      </c>
    </row>
    <row r="1679" spans="1:7" x14ac:dyDescent="0.2">
      <c r="A1679" s="4" t="s">
        <v>1093</v>
      </c>
      <c r="B1679" s="4" t="s">
        <v>1097</v>
      </c>
      <c r="C1679" s="4" t="s">
        <v>1279</v>
      </c>
      <c r="D1679" s="4">
        <v>67521</v>
      </c>
      <c r="E1679" s="8">
        <v>101.2023303</v>
      </c>
      <c r="F1679" s="26">
        <v>5166.8636999235041</v>
      </c>
      <c r="G1679" s="8">
        <v>0.248118741</v>
      </c>
    </row>
    <row r="1680" spans="1:7" x14ac:dyDescent="0.2">
      <c r="A1680" s="4" t="s">
        <v>1093</v>
      </c>
      <c r="B1680" s="4" t="s">
        <v>203</v>
      </c>
      <c r="C1680" s="4" t="s">
        <v>1279</v>
      </c>
      <c r="D1680" s="4">
        <v>76630</v>
      </c>
      <c r="E1680" s="8">
        <v>140.58966989999999</v>
      </c>
      <c r="F1680" s="26">
        <v>10581.747466218507</v>
      </c>
      <c r="G1680" s="8">
        <v>0.26700411400000001</v>
      </c>
    </row>
    <row r="1681" spans="1:7" x14ac:dyDescent="0.2">
      <c r="A1681" s="4" t="s">
        <v>377</v>
      </c>
      <c r="B1681" s="4" t="s">
        <v>378</v>
      </c>
      <c r="C1681" s="4" t="s">
        <v>1279</v>
      </c>
      <c r="D1681" s="4">
        <v>45515</v>
      </c>
      <c r="E1681" s="8">
        <v>841.81352010000001</v>
      </c>
      <c r="F1681" s="26">
        <v>519960.77482382121</v>
      </c>
      <c r="G1681" s="8">
        <v>0.252238778</v>
      </c>
    </row>
    <row r="1682" spans="1:7" x14ac:dyDescent="0.2">
      <c r="A1682" s="4" t="s">
        <v>377</v>
      </c>
      <c r="B1682" s="4" t="s">
        <v>378</v>
      </c>
      <c r="C1682" s="4" t="s">
        <v>1279</v>
      </c>
      <c r="D1682" s="4">
        <v>45812</v>
      </c>
      <c r="E1682" s="8">
        <v>954.69786109999995</v>
      </c>
      <c r="F1682" s="26">
        <v>658309.29604966007</v>
      </c>
      <c r="G1682" s="8">
        <v>0.24757726299999999</v>
      </c>
    </row>
    <row r="1683" spans="1:7" x14ac:dyDescent="0.2">
      <c r="A1683" s="4" t="s">
        <v>377</v>
      </c>
      <c r="B1683" s="4" t="s">
        <v>378</v>
      </c>
      <c r="C1683" s="4" t="s">
        <v>1279</v>
      </c>
      <c r="D1683" s="4">
        <v>45813</v>
      </c>
      <c r="E1683" s="8">
        <v>894.67000280000002</v>
      </c>
      <c r="F1683" s="26">
        <v>594192.3624793347</v>
      </c>
      <c r="G1683" s="8">
        <v>0.25635700300000003</v>
      </c>
    </row>
    <row r="1684" spans="1:7" x14ac:dyDescent="0.2">
      <c r="A1684" s="4" t="s">
        <v>377</v>
      </c>
      <c r="B1684" s="4" t="s">
        <v>379</v>
      </c>
      <c r="C1684" s="4" t="s">
        <v>1279</v>
      </c>
      <c r="D1684" s="4">
        <v>91303</v>
      </c>
      <c r="E1684" s="8">
        <v>1155.4298920000001</v>
      </c>
      <c r="F1684" s="26">
        <v>911116.07868905121</v>
      </c>
      <c r="G1684" s="8">
        <v>0.24129418799999999</v>
      </c>
    </row>
    <row r="1685" spans="1:7" x14ac:dyDescent="0.2">
      <c r="A1685" s="4" t="s">
        <v>941</v>
      </c>
      <c r="B1685" s="4" t="s">
        <v>412</v>
      </c>
      <c r="C1685" s="4" t="s">
        <v>1279</v>
      </c>
      <c r="D1685" s="4">
        <v>62817</v>
      </c>
      <c r="E1685" s="8">
        <v>157.5900322</v>
      </c>
      <c r="F1685" s="26">
        <v>17220.895285236871</v>
      </c>
      <c r="G1685" s="8">
        <v>0.258505981</v>
      </c>
    </row>
    <row r="1686" spans="1:7" x14ac:dyDescent="0.2">
      <c r="A1686" s="4" t="s">
        <v>941</v>
      </c>
      <c r="B1686" s="4" t="s">
        <v>412</v>
      </c>
      <c r="C1686" s="4" t="s">
        <v>1279</v>
      </c>
      <c r="D1686" s="4">
        <v>62875</v>
      </c>
      <c r="E1686" s="8">
        <v>165.9337946</v>
      </c>
      <c r="F1686" s="26">
        <v>19881.36541461551</v>
      </c>
      <c r="G1686" s="8">
        <v>0.261907534</v>
      </c>
    </row>
    <row r="1687" spans="1:7" x14ac:dyDescent="0.2">
      <c r="A1687" s="4" t="s">
        <v>941</v>
      </c>
      <c r="B1687" s="4" t="s">
        <v>943</v>
      </c>
      <c r="C1687" s="4" t="s">
        <v>1279</v>
      </c>
      <c r="D1687" s="4">
        <v>76637</v>
      </c>
      <c r="E1687" s="8">
        <v>118.981972</v>
      </c>
      <c r="F1687" s="26">
        <v>9345.1755905956015</v>
      </c>
      <c r="G1687" s="8">
        <v>0.25307893300000001</v>
      </c>
    </row>
    <row r="1688" spans="1:7" x14ac:dyDescent="0.2">
      <c r="A1688" s="4" t="s">
        <v>1098</v>
      </c>
      <c r="B1688" s="4" t="s">
        <v>1099</v>
      </c>
      <c r="C1688" s="4" t="s">
        <v>1279</v>
      </c>
      <c r="D1688" s="4">
        <v>57469</v>
      </c>
      <c r="E1688" s="8">
        <v>89.722902259999998</v>
      </c>
      <c r="F1688" s="26">
        <v>3802.7932419946555</v>
      </c>
      <c r="G1688" s="8">
        <v>0.25151562999999999</v>
      </c>
    </row>
    <row r="1689" spans="1:7" x14ac:dyDescent="0.2">
      <c r="A1689" s="4" t="s">
        <v>1098</v>
      </c>
      <c r="B1689" s="4" t="s">
        <v>1099</v>
      </c>
      <c r="C1689" s="4" t="s">
        <v>1279</v>
      </c>
      <c r="D1689" s="4">
        <v>57794</v>
      </c>
      <c r="E1689" s="8">
        <v>97.845791669999997</v>
      </c>
      <c r="F1689" s="26">
        <v>4773.9811508629336</v>
      </c>
      <c r="G1689" s="8">
        <v>0.26654515000000001</v>
      </c>
    </row>
    <row r="1690" spans="1:7" x14ac:dyDescent="0.2">
      <c r="A1690" s="4" t="s">
        <v>1208</v>
      </c>
      <c r="B1690" s="4" t="s">
        <v>1209</v>
      </c>
      <c r="C1690" s="4" t="s">
        <v>1280</v>
      </c>
      <c r="D1690" s="4">
        <v>12205</v>
      </c>
      <c r="E1690" s="8">
        <v>59.94557958</v>
      </c>
      <c r="F1690" s="26">
        <v>2171.2348857810116</v>
      </c>
      <c r="G1690" s="8">
        <v>0.220657503</v>
      </c>
    </row>
    <row r="1691" spans="1:7" x14ac:dyDescent="0.2">
      <c r="A1691" s="4" t="s">
        <v>1208</v>
      </c>
      <c r="B1691" s="4" t="s">
        <v>1209</v>
      </c>
      <c r="C1691" s="4" t="s">
        <v>1280</v>
      </c>
      <c r="D1691" s="4">
        <v>12206</v>
      </c>
      <c r="E1691" s="8">
        <v>57.70108346</v>
      </c>
      <c r="F1691" s="26">
        <v>2105.60296176881</v>
      </c>
      <c r="G1691" s="8">
        <v>0.23452990200000001</v>
      </c>
    </row>
    <row r="1692" spans="1:7" x14ac:dyDescent="0.2">
      <c r="A1692" s="4" t="s">
        <v>380</v>
      </c>
      <c r="B1692" s="4" t="s">
        <v>381</v>
      </c>
      <c r="C1692" s="4" t="s">
        <v>1279</v>
      </c>
      <c r="D1692" s="4">
        <v>41964</v>
      </c>
      <c r="E1692" s="8">
        <v>392.68833439999997</v>
      </c>
      <c r="F1692" s="26">
        <v>103239.75694479138</v>
      </c>
      <c r="G1692" s="8">
        <v>0.24310099700000001</v>
      </c>
    </row>
    <row r="1693" spans="1:7" x14ac:dyDescent="0.2">
      <c r="A1693" s="4" t="s">
        <v>380</v>
      </c>
      <c r="B1693" s="4" t="s">
        <v>381</v>
      </c>
      <c r="C1693" s="4" t="s">
        <v>1279</v>
      </c>
      <c r="D1693" s="4">
        <v>41965</v>
      </c>
      <c r="E1693" s="8">
        <v>474.73296749999997</v>
      </c>
      <c r="F1693" s="26">
        <v>163938.61141397676</v>
      </c>
      <c r="G1693" s="8">
        <v>0.247125541</v>
      </c>
    </row>
    <row r="1694" spans="1:7" x14ac:dyDescent="0.2">
      <c r="A1694" s="4" t="s">
        <v>380</v>
      </c>
      <c r="B1694" s="4" t="s">
        <v>381</v>
      </c>
      <c r="C1694" s="4" t="s">
        <v>1279</v>
      </c>
      <c r="D1694" s="4">
        <v>41967</v>
      </c>
      <c r="E1694" s="8">
        <v>427.04413940000001</v>
      </c>
      <c r="F1694" s="26">
        <v>125553.19718539673</v>
      </c>
      <c r="G1694" s="8">
        <v>0.249252211</v>
      </c>
    </row>
    <row r="1695" spans="1:7" x14ac:dyDescent="0.2">
      <c r="A1695" s="4" t="s">
        <v>380</v>
      </c>
      <c r="B1695" s="4" t="s">
        <v>381</v>
      </c>
      <c r="C1695" s="4" t="s">
        <v>1279</v>
      </c>
      <c r="D1695" s="4">
        <v>59269</v>
      </c>
      <c r="E1695" s="8">
        <v>372.62408499999998</v>
      </c>
      <c r="F1695" s="26">
        <v>98847.119352689333</v>
      </c>
      <c r="G1695" s="8">
        <v>0.24820333999999999</v>
      </c>
    </row>
    <row r="1696" spans="1:7" x14ac:dyDescent="0.2">
      <c r="A1696" s="4" t="s">
        <v>380</v>
      </c>
      <c r="B1696" s="4" t="s">
        <v>381</v>
      </c>
      <c r="C1696" s="4" t="s">
        <v>1279</v>
      </c>
      <c r="D1696" s="4">
        <v>59282</v>
      </c>
      <c r="E1696" s="8">
        <v>481.49167540000002</v>
      </c>
      <c r="F1696" s="26">
        <v>178570.60334744488</v>
      </c>
      <c r="G1696" s="8">
        <v>0.259173773</v>
      </c>
    </row>
    <row r="1697" spans="1:7" x14ac:dyDescent="0.2">
      <c r="A1697" s="4" t="s">
        <v>380</v>
      </c>
      <c r="B1697" s="4" t="s">
        <v>481</v>
      </c>
      <c r="C1697" s="4" t="s">
        <v>1279</v>
      </c>
      <c r="D1697" s="4">
        <v>37187</v>
      </c>
      <c r="E1697" s="8">
        <v>467.10137040000001</v>
      </c>
      <c r="F1697" s="26">
        <v>149392.5669708034</v>
      </c>
      <c r="G1697" s="8">
        <v>0.246934348</v>
      </c>
    </row>
    <row r="1698" spans="1:7" x14ac:dyDescent="0.2">
      <c r="A1698" s="4" t="s">
        <v>20</v>
      </c>
      <c r="B1698" s="4" t="s">
        <v>382</v>
      </c>
      <c r="C1698" s="4" t="s">
        <v>1279</v>
      </c>
      <c r="D1698" s="4">
        <v>59631</v>
      </c>
      <c r="E1698" s="8">
        <v>172.23623979999999</v>
      </c>
      <c r="F1698" s="26">
        <v>28277.28993616459</v>
      </c>
      <c r="G1698" s="8">
        <v>0.23752594199999999</v>
      </c>
    </row>
    <row r="1699" spans="1:7" x14ac:dyDescent="0.2">
      <c r="A1699" s="4" t="s">
        <v>20</v>
      </c>
      <c r="B1699" s="4" t="s">
        <v>383</v>
      </c>
      <c r="C1699" s="4" t="s">
        <v>1280</v>
      </c>
      <c r="D1699" s="4">
        <v>20369</v>
      </c>
      <c r="E1699" s="8">
        <v>127.8812645</v>
      </c>
      <c r="F1699" s="26">
        <v>15686.138020526907</v>
      </c>
      <c r="G1699" s="8">
        <v>0.23111747299999999</v>
      </c>
    </row>
    <row r="1700" spans="1:7" x14ac:dyDescent="0.2">
      <c r="A1700" s="4" t="s">
        <v>20</v>
      </c>
      <c r="B1700" s="4" t="s">
        <v>383</v>
      </c>
      <c r="C1700" s="4" t="s">
        <v>1279</v>
      </c>
      <c r="D1700" s="4">
        <v>45609</v>
      </c>
      <c r="E1700" s="8">
        <v>136.3142034</v>
      </c>
      <c r="F1700" s="26">
        <v>16656.86460804705</v>
      </c>
      <c r="G1700" s="8">
        <v>0.220860052</v>
      </c>
    </row>
    <row r="1701" spans="1:7" x14ac:dyDescent="0.2">
      <c r="A1701" s="4" t="s">
        <v>20</v>
      </c>
      <c r="B1701" s="4" t="s">
        <v>383</v>
      </c>
      <c r="C1701" s="4" t="s">
        <v>1279</v>
      </c>
      <c r="D1701" s="4">
        <v>45610</v>
      </c>
      <c r="E1701" s="8">
        <v>150.35421360000001</v>
      </c>
      <c r="F1701" s="26">
        <v>20389.600147043202</v>
      </c>
      <c r="G1701" s="8">
        <v>0.22393738199999999</v>
      </c>
    </row>
    <row r="1702" spans="1:7" x14ac:dyDescent="0.2">
      <c r="A1702" s="4" t="s">
        <v>20</v>
      </c>
      <c r="B1702" s="4" t="s">
        <v>383</v>
      </c>
      <c r="C1702" s="4" t="s">
        <v>1279</v>
      </c>
      <c r="D1702" s="4">
        <v>53902</v>
      </c>
      <c r="E1702" s="8">
        <v>156.27561829999999</v>
      </c>
      <c r="F1702" s="26">
        <v>23400.755478349234</v>
      </c>
      <c r="G1702" s="8">
        <v>0.23825042099999999</v>
      </c>
    </row>
    <row r="1703" spans="1:7" x14ac:dyDescent="0.2">
      <c r="A1703" s="4" t="s">
        <v>20</v>
      </c>
      <c r="B1703" s="4" t="s">
        <v>383</v>
      </c>
      <c r="C1703" s="4" t="s">
        <v>1279</v>
      </c>
      <c r="D1703" s="4">
        <v>53938</v>
      </c>
      <c r="E1703" s="8">
        <v>146.59831689999999</v>
      </c>
      <c r="F1703" s="26">
        <v>20517.886595394011</v>
      </c>
      <c r="G1703" s="8">
        <v>0.233657224</v>
      </c>
    </row>
    <row r="1704" spans="1:7" x14ac:dyDescent="0.2">
      <c r="A1704" s="4" t="s">
        <v>20</v>
      </c>
      <c r="B1704" s="4" t="s">
        <v>383</v>
      </c>
      <c r="C1704" s="4" t="s">
        <v>1279</v>
      </c>
      <c r="D1704" s="4">
        <v>80380</v>
      </c>
      <c r="E1704" s="8">
        <v>159.42204330000001</v>
      </c>
      <c r="F1704" s="26">
        <v>24161.882639101768</v>
      </c>
      <c r="G1704" s="8">
        <v>0.24579299700000001</v>
      </c>
    </row>
    <row r="1705" spans="1:7" x14ac:dyDescent="0.2">
      <c r="A1705" s="4" t="s">
        <v>20</v>
      </c>
      <c r="B1705" s="4" t="s">
        <v>21</v>
      </c>
      <c r="C1705" s="4" t="s">
        <v>1279</v>
      </c>
      <c r="D1705" s="4">
        <v>42761</v>
      </c>
      <c r="E1705" s="8">
        <v>111.83663369999999</v>
      </c>
      <c r="F1705" s="26">
        <v>10882.461024098042</v>
      </c>
      <c r="G1705" s="8">
        <v>0.228205878</v>
      </c>
    </row>
    <row r="1706" spans="1:7" x14ac:dyDescent="0.2">
      <c r="A1706" s="4" t="s">
        <v>20</v>
      </c>
      <c r="B1706" s="4" t="s">
        <v>21</v>
      </c>
      <c r="C1706" s="4" t="s">
        <v>1279</v>
      </c>
      <c r="D1706" s="4">
        <v>42813</v>
      </c>
      <c r="E1706" s="8">
        <v>114.33977</v>
      </c>
      <c r="F1706" s="26">
        <v>11519.000995632165</v>
      </c>
      <c r="G1706" s="8">
        <v>0.23525671200000001</v>
      </c>
    </row>
    <row r="1707" spans="1:7" x14ac:dyDescent="0.2">
      <c r="A1707" s="4" t="s">
        <v>20</v>
      </c>
      <c r="B1707" s="4" t="s">
        <v>21</v>
      </c>
      <c r="C1707" s="4" t="s">
        <v>1279</v>
      </c>
      <c r="D1707" s="4">
        <v>47774</v>
      </c>
      <c r="E1707" s="8">
        <v>107.1025606</v>
      </c>
      <c r="F1707" s="26">
        <v>10714.312374350282</v>
      </c>
      <c r="G1707" s="8">
        <v>0.23161826899999999</v>
      </c>
    </row>
    <row r="1708" spans="1:7" x14ac:dyDescent="0.2">
      <c r="A1708" s="4" t="s">
        <v>20</v>
      </c>
      <c r="B1708" s="4" t="s">
        <v>386</v>
      </c>
      <c r="C1708" s="4" t="s">
        <v>1280</v>
      </c>
      <c r="D1708" s="4">
        <v>17207</v>
      </c>
      <c r="E1708" s="8">
        <v>163.808638</v>
      </c>
      <c r="F1708" s="26">
        <v>25351.204404052463</v>
      </c>
      <c r="G1708" s="8">
        <v>0.24053718099999999</v>
      </c>
    </row>
    <row r="1709" spans="1:7" x14ac:dyDescent="0.2">
      <c r="A1709" s="4" t="s">
        <v>20</v>
      </c>
      <c r="B1709" s="4" t="s">
        <v>386</v>
      </c>
      <c r="C1709" s="4" t="s">
        <v>1280</v>
      </c>
      <c r="D1709" s="4">
        <v>23310</v>
      </c>
      <c r="E1709" s="8">
        <v>168.52204029999999</v>
      </c>
      <c r="F1709" s="26">
        <v>26544.210718583166</v>
      </c>
      <c r="G1709" s="8">
        <v>0.24442889700000001</v>
      </c>
    </row>
    <row r="1710" spans="1:7" x14ac:dyDescent="0.2">
      <c r="A1710" s="4" t="s">
        <v>20</v>
      </c>
      <c r="B1710" s="4" t="s">
        <v>386</v>
      </c>
      <c r="C1710" s="4" t="s">
        <v>1279</v>
      </c>
      <c r="D1710" s="4">
        <v>43964</v>
      </c>
      <c r="E1710" s="8">
        <v>164.9225802</v>
      </c>
      <c r="F1710" s="26">
        <v>26533.880647157523</v>
      </c>
      <c r="G1710" s="8">
        <v>0.240879814</v>
      </c>
    </row>
    <row r="1711" spans="1:7" x14ac:dyDescent="0.2">
      <c r="A1711" s="4" t="s">
        <v>20</v>
      </c>
      <c r="B1711" s="4" t="s">
        <v>386</v>
      </c>
      <c r="C1711" s="4" t="s">
        <v>1279</v>
      </c>
      <c r="D1711" s="4">
        <v>51608</v>
      </c>
      <c r="E1711" s="8">
        <v>163.1362742</v>
      </c>
      <c r="F1711" s="26">
        <v>24943.657930998008</v>
      </c>
      <c r="G1711" s="8">
        <v>0.22865945500000001</v>
      </c>
    </row>
    <row r="1712" spans="1:7" x14ac:dyDescent="0.2">
      <c r="A1712" s="4" t="s">
        <v>20</v>
      </c>
      <c r="B1712" s="4" t="s">
        <v>386</v>
      </c>
      <c r="C1712" s="4" t="s">
        <v>1279</v>
      </c>
      <c r="D1712" s="4">
        <v>91727</v>
      </c>
      <c r="E1712" s="8">
        <v>171.52260390000001</v>
      </c>
      <c r="F1712" s="26">
        <v>29412.916476142957</v>
      </c>
      <c r="G1712" s="8">
        <v>0.235396672</v>
      </c>
    </row>
    <row r="1713" spans="1:7" x14ac:dyDescent="0.2">
      <c r="A1713" s="4" t="s">
        <v>815</v>
      </c>
      <c r="B1713" s="4" t="s">
        <v>816</v>
      </c>
      <c r="C1713" s="4" t="s">
        <v>1279</v>
      </c>
      <c r="D1713" s="4">
        <v>57500</v>
      </c>
      <c r="E1713" s="8">
        <v>618.97040649999997</v>
      </c>
      <c r="F1713" s="26">
        <v>228615.72452022604</v>
      </c>
      <c r="G1713" s="8">
        <v>0.27492476599999999</v>
      </c>
    </row>
    <row r="1714" spans="1:7" x14ac:dyDescent="0.2">
      <c r="A1714" s="4" t="s">
        <v>815</v>
      </c>
      <c r="B1714" s="4" t="s">
        <v>816</v>
      </c>
      <c r="C1714" s="4" t="s">
        <v>1279</v>
      </c>
      <c r="D1714" s="4">
        <v>57521</v>
      </c>
      <c r="E1714" s="8">
        <v>339.78095330000002</v>
      </c>
      <c r="F1714" s="26">
        <v>70375.387924561015</v>
      </c>
      <c r="G1714" s="8">
        <v>0.285798043</v>
      </c>
    </row>
    <row r="1715" spans="1:7" x14ac:dyDescent="0.2">
      <c r="A1715" s="4" t="s">
        <v>815</v>
      </c>
      <c r="B1715" s="4" t="s">
        <v>816</v>
      </c>
      <c r="C1715" s="4" t="s">
        <v>1279</v>
      </c>
      <c r="D1715" s="4">
        <v>58103</v>
      </c>
      <c r="E1715" s="8">
        <v>577.49293599999999</v>
      </c>
      <c r="F1715" s="26">
        <v>193247.90781429605</v>
      </c>
      <c r="G1715" s="8">
        <v>0.25669228799999999</v>
      </c>
    </row>
    <row r="1716" spans="1:7" x14ac:dyDescent="0.2">
      <c r="A1716" s="4" t="s">
        <v>56</v>
      </c>
      <c r="B1716" s="4" t="s">
        <v>57</v>
      </c>
      <c r="C1716" s="4" t="s">
        <v>1279</v>
      </c>
      <c r="D1716" s="4">
        <v>51265</v>
      </c>
      <c r="E1716" s="8">
        <v>135.49539290000001</v>
      </c>
      <c r="F1716" s="26">
        <v>15268.70739895626</v>
      </c>
      <c r="G1716" s="8">
        <v>0.23235123999999999</v>
      </c>
    </row>
    <row r="1717" spans="1:7" x14ac:dyDescent="0.2">
      <c r="A1717" s="4" t="s">
        <v>56</v>
      </c>
      <c r="B1717" s="4" t="s">
        <v>57</v>
      </c>
      <c r="C1717" s="4" t="s">
        <v>1279</v>
      </c>
      <c r="D1717" s="4">
        <v>51266</v>
      </c>
      <c r="E1717" s="8">
        <v>130.99762140000001</v>
      </c>
      <c r="F1717" s="26">
        <v>14948.105517707485</v>
      </c>
      <c r="G1717" s="8">
        <v>0.24104451199999999</v>
      </c>
    </row>
    <row r="1718" spans="1:7" x14ac:dyDescent="0.2">
      <c r="A1718" s="4" t="s">
        <v>56</v>
      </c>
      <c r="B1718" s="4" t="s">
        <v>57</v>
      </c>
      <c r="C1718" s="4" t="s">
        <v>1279</v>
      </c>
      <c r="D1718" s="4">
        <v>51268</v>
      </c>
      <c r="E1718" s="8">
        <v>133.64698480000001</v>
      </c>
      <c r="F1718" s="26">
        <v>16376.953089445557</v>
      </c>
      <c r="G1718" s="8">
        <v>0.24636918599999999</v>
      </c>
    </row>
    <row r="1719" spans="1:7" x14ac:dyDescent="0.2">
      <c r="A1719" s="4" t="s">
        <v>56</v>
      </c>
      <c r="B1719" s="4" t="s">
        <v>57</v>
      </c>
      <c r="C1719" s="4" t="s">
        <v>1279</v>
      </c>
      <c r="D1719" s="4">
        <v>51270</v>
      </c>
      <c r="E1719" s="8">
        <v>137.3717187</v>
      </c>
      <c r="F1719" s="26">
        <v>16940.654306761811</v>
      </c>
      <c r="G1719" s="8">
        <v>0.24728635700000001</v>
      </c>
    </row>
    <row r="1720" spans="1:7" x14ac:dyDescent="0.2">
      <c r="A1720" s="4" t="s">
        <v>56</v>
      </c>
      <c r="B1720" s="4" t="s">
        <v>57</v>
      </c>
      <c r="C1720" s="4" t="s">
        <v>1279</v>
      </c>
      <c r="D1720" s="4">
        <v>51277</v>
      </c>
      <c r="E1720" s="8">
        <v>145.26657040000001</v>
      </c>
      <c r="F1720" s="26">
        <v>18465.543557701025</v>
      </c>
      <c r="G1720" s="8">
        <v>0.24353666400000001</v>
      </c>
    </row>
    <row r="1721" spans="1:7" x14ac:dyDescent="0.2">
      <c r="A1721" s="4" t="s">
        <v>56</v>
      </c>
      <c r="B1721" s="4" t="s">
        <v>57</v>
      </c>
      <c r="C1721" s="4" t="s">
        <v>1279</v>
      </c>
      <c r="D1721" s="4">
        <v>51280</v>
      </c>
      <c r="E1721" s="8">
        <v>134.68599750000001</v>
      </c>
      <c r="F1721" s="26">
        <v>15153.835351995303</v>
      </c>
      <c r="G1721" s="8">
        <v>0.23928529000000001</v>
      </c>
    </row>
    <row r="1722" spans="1:7" x14ac:dyDescent="0.2">
      <c r="A1722" s="4" t="s">
        <v>56</v>
      </c>
      <c r="B1722" s="4" t="s">
        <v>57</v>
      </c>
      <c r="C1722" s="4" t="s">
        <v>1279</v>
      </c>
      <c r="D1722" s="4">
        <v>51281</v>
      </c>
      <c r="E1722" s="8">
        <v>139.34543160000001</v>
      </c>
      <c r="F1722" s="26">
        <v>16693.905376652972</v>
      </c>
      <c r="G1722" s="8">
        <v>0.238345046</v>
      </c>
    </row>
    <row r="1723" spans="1:7" x14ac:dyDescent="0.2">
      <c r="A1723" s="4" t="s">
        <v>56</v>
      </c>
      <c r="B1723" s="4" t="s">
        <v>57</v>
      </c>
      <c r="C1723" s="4" t="s">
        <v>1279</v>
      </c>
      <c r="D1723" s="4">
        <v>51282</v>
      </c>
      <c r="E1723" s="8">
        <v>141.55633639999999</v>
      </c>
      <c r="F1723" s="26">
        <v>16637.252294382008</v>
      </c>
      <c r="G1723" s="8">
        <v>0.24726732600000001</v>
      </c>
    </row>
    <row r="1724" spans="1:7" x14ac:dyDescent="0.2">
      <c r="A1724" s="4" t="s">
        <v>56</v>
      </c>
      <c r="B1724" s="4" t="s">
        <v>57</v>
      </c>
      <c r="C1724" s="4" t="s">
        <v>1279</v>
      </c>
      <c r="D1724" s="4">
        <v>51286</v>
      </c>
      <c r="E1724" s="8">
        <v>149.10297499999999</v>
      </c>
      <c r="F1724" s="26">
        <v>19926.053839706747</v>
      </c>
      <c r="G1724" s="8">
        <v>0.25277137199999999</v>
      </c>
    </row>
    <row r="1725" spans="1:7" x14ac:dyDescent="0.2">
      <c r="A1725" s="4" t="s">
        <v>56</v>
      </c>
      <c r="B1725" s="4" t="s">
        <v>57</v>
      </c>
      <c r="C1725" s="4" t="s">
        <v>1279</v>
      </c>
      <c r="D1725" s="4">
        <v>51288</v>
      </c>
      <c r="E1725" s="8">
        <v>149.2743763</v>
      </c>
      <c r="F1725" s="26">
        <v>19309.557164456659</v>
      </c>
      <c r="G1725" s="8">
        <v>0.24435678499999999</v>
      </c>
    </row>
    <row r="1726" spans="1:7" x14ac:dyDescent="0.2">
      <c r="A1726" s="4" t="s">
        <v>56</v>
      </c>
      <c r="B1726" s="4" t="s">
        <v>57</v>
      </c>
      <c r="C1726" s="4" t="s">
        <v>1279</v>
      </c>
      <c r="D1726" s="4">
        <v>51289</v>
      </c>
      <c r="E1726" s="8">
        <v>160.36157890000001</v>
      </c>
      <c r="F1726" s="26">
        <v>22524.329391498788</v>
      </c>
      <c r="G1726" s="8">
        <v>0.23926280999999999</v>
      </c>
    </row>
    <row r="1727" spans="1:7" x14ac:dyDescent="0.2">
      <c r="A1727" s="4" t="s">
        <v>56</v>
      </c>
      <c r="B1727" s="4" t="s">
        <v>57</v>
      </c>
      <c r="C1727" s="4" t="s">
        <v>1279</v>
      </c>
      <c r="D1727" s="4">
        <v>51922</v>
      </c>
      <c r="E1727" s="8">
        <v>155.65236909999999</v>
      </c>
      <c r="F1727" s="26">
        <v>20354.064098315699</v>
      </c>
      <c r="G1727" s="8">
        <v>0.25544275100000002</v>
      </c>
    </row>
    <row r="1728" spans="1:7" x14ac:dyDescent="0.2">
      <c r="A1728" s="4" t="s">
        <v>56</v>
      </c>
      <c r="B1728" s="4" t="s">
        <v>57</v>
      </c>
      <c r="C1728" s="4" t="s">
        <v>1279</v>
      </c>
      <c r="D1728" s="4">
        <v>58933</v>
      </c>
      <c r="E1728" s="8">
        <v>144.04923099999999</v>
      </c>
      <c r="F1728" s="26">
        <v>19296.536908730031</v>
      </c>
      <c r="G1728" s="8">
        <v>0.26861838799999999</v>
      </c>
    </row>
    <row r="1729" spans="1:7" x14ac:dyDescent="0.2">
      <c r="A1729" s="4" t="s">
        <v>56</v>
      </c>
      <c r="B1729" s="4" t="s">
        <v>57</v>
      </c>
      <c r="C1729" s="4" t="s">
        <v>1279</v>
      </c>
      <c r="D1729" s="4">
        <v>60528</v>
      </c>
      <c r="E1729" s="8">
        <v>145.38819620000001</v>
      </c>
      <c r="F1729" s="26">
        <v>17929.130505945555</v>
      </c>
      <c r="G1729" s="8">
        <v>0.24826509599999999</v>
      </c>
    </row>
    <row r="1730" spans="1:7" x14ac:dyDescent="0.2">
      <c r="A1730" s="4" t="s">
        <v>56</v>
      </c>
      <c r="B1730" s="4" t="s">
        <v>57</v>
      </c>
      <c r="C1730" s="4" t="s">
        <v>1279</v>
      </c>
      <c r="D1730" s="4">
        <v>64156</v>
      </c>
      <c r="E1730" s="8">
        <v>139.0521881</v>
      </c>
      <c r="F1730" s="26">
        <v>18812.010028533259</v>
      </c>
      <c r="G1730" s="8">
        <v>0.25986310899999998</v>
      </c>
    </row>
    <row r="1731" spans="1:7" x14ac:dyDescent="0.2">
      <c r="A1731" s="4" t="s">
        <v>56</v>
      </c>
      <c r="B1731" s="4" t="s">
        <v>57</v>
      </c>
      <c r="C1731" s="4" t="s">
        <v>1279</v>
      </c>
      <c r="D1731" s="4">
        <v>64157</v>
      </c>
      <c r="E1731" s="8">
        <v>135.52071359999999</v>
      </c>
      <c r="F1731" s="26">
        <v>16998.614706765999</v>
      </c>
      <c r="G1731" s="8">
        <v>0.26211795100000002</v>
      </c>
    </row>
    <row r="1732" spans="1:7" x14ac:dyDescent="0.2">
      <c r="A1732" s="4" t="s">
        <v>56</v>
      </c>
      <c r="B1732" s="4" t="s">
        <v>57</v>
      </c>
      <c r="C1732" s="4" t="s">
        <v>1279</v>
      </c>
      <c r="D1732" s="4">
        <v>64162</v>
      </c>
      <c r="E1732" s="8">
        <v>149.2622571</v>
      </c>
      <c r="F1732" s="26">
        <v>20004.388311956653</v>
      </c>
      <c r="G1732" s="8">
        <v>0.255451759</v>
      </c>
    </row>
    <row r="1733" spans="1:7" x14ac:dyDescent="0.2">
      <c r="A1733" s="4" t="s">
        <v>56</v>
      </c>
      <c r="B1733" s="4" t="s">
        <v>57</v>
      </c>
      <c r="C1733" s="4" t="s">
        <v>1279</v>
      </c>
      <c r="D1733" s="4">
        <v>64165</v>
      </c>
      <c r="E1733" s="8">
        <v>142.3720079</v>
      </c>
      <c r="F1733" s="26">
        <v>17454.715065253502</v>
      </c>
      <c r="G1733" s="8">
        <v>0.25077315500000003</v>
      </c>
    </row>
    <row r="1734" spans="1:7" x14ac:dyDescent="0.2">
      <c r="A1734" s="4" t="s">
        <v>56</v>
      </c>
      <c r="B1734" s="4" t="s">
        <v>57</v>
      </c>
      <c r="C1734" s="4" t="s">
        <v>1279</v>
      </c>
      <c r="D1734" s="4">
        <v>64169</v>
      </c>
      <c r="E1734" s="8">
        <v>140.29657950000001</v>
      </c>
      <c r="F1734" s="26">
        <v>15999.318860955918</v>
      </c>
      <c r="G1734" s="8">
        <v>0.254828202</v>
      </c>
    </row>
    <row r="1735" spans="1:7" x14ac:dyDescent="0.2">
      <c r="A1735" s="4" t="s">
        <v>56</v>
      </c>
      <c r="B1735" s="4" t="s">
        <v>57</v>
      </c>
      <c r="C1735" s="4" t="s">
        <v>1279</v>
      </c>
      <c r="D1735" s="4">
        <v>64170</v>
      </c>
      <c r="E1735" s="8">
        <v>150.8193694</v>
      </c>
      <c r="F1735" s="26">
        <v>22088.794401578434</v>
      </c>
      <c r="G1735" s="8">
        <v>0.25533887599999999</v>
      </c>
    </row>
    <row r="1736" spans="1:7" x14ac:dyDescent="0.2">
      <c r="A1736" s="4" t="s">
        <v>56</v>
      </c>
      <c r="B1736" s="4" t="s">
        <v>57</v>
      </c>
      <c r="C1736" s="4" t="s">
        <v>1279</v>
      </c>
      <c r="D1736" s="4">
        <v>64171</v>
      </c>
      <c r="E1736" s="8">
        <v>161.79122229999999</v>
      </c>
      <c r="F1736" s="26">
        <v>24134.232382920203</v>
      </c>
      <c r="G1736" s="8">
        <v>0.26070436499999999</v>
      </c>
    </row>
    <row r="1737" spans="1:7" x14ac:dyDescent="0.2">
      <c r="A1737" s="4" t="s">
        <v>56</v>
      </c>
      <c r="B1737" s="4" t="s">
        <v>57</v>
      </c>
      <c r="C1737" s="4" t="s">
        <v>1279</v>
      </c>
      <c r="D1737" s="4">
        <v>64172</v>
      </c>
      <c r="E1737" s="8">
        <v>146.17724849999999</v>
      </c>
      <c r="F1737" s="26">
        <v>18786.388176532815</v>
      </c>
      <c r="G1737" s="8">
        <v>0.26148564699999999</v>
      </c>
    </row>
    <row r="1738" spans="1:7" x14ac:dyDescent="0.2">
      <c r="A1738" s="4" t="s">
        <v>56</v>
      </c>
      <c r="B1738" s="4" t="s">
        <v>57</v>
      </c>
      <c r="C1738" s="4" t="s">
        <v>1279</v>
      </c>
      <c r="D1738" s="4">
        <v>64173</v>
      </c>
      <c r="E1738" s="8">
        <v>147.95748560000001</v>
      </c>
      <c r="F1738" s="26">
        <v>19882.527801156819</v>
      </c>
      <c r="G1738" s="8">
        <v>0.26560150799999999</v>
      </c>
    </row>
    <row r="1739" spans="1:7" x14ac:dyDescent="0.2">
      <c r="A1739" s="4" t="s">
        <v>56</v>
      </c>
      <c r="B1739" s="4" t="s">
        <v>57</v>
      </c>
      <c r="C1739" s="4" t="s">
        <v>1279</v>
      </c>
      <c r="D1739" s="4">
        <v>64174</v>
      </c>
      <c r="E1739" s="8">
        <v>143.5343776</v>
      </c>
      <c r="F1739" s="26">
        <v>20672.772224923021</v>
      </c>
      <c r="G1739" s="8">
        <v>0.25963962699999998</v>
      </c>
    </row>
    <row r="1740" spans="1:7" x14ac:dyDescent="0.2">
      <c r="A1740" s="4" t="s">
        <v>56</v>
      </c>
      <c r="B1740" s="4" t="s">
        <v>244</v>
      </c>
      <c r="C1740" s="4" t="s">
        <v>1279</v>
      </c>
      <c r="D1740" s="4">
        <v>46892</v>
      </c>
      <c r="E1740" s="8">
        <v>274.23098479999999</v>
      </c>
      <c r="F1740" s="26">
        <v>69756.866629247626</v>
      </c>
      <c r="G1740" s="8">
        <v>0.25976714200000001</v>
      </c>
    </row>
    <row r="1741" spans="1:7" x14ac:dyDescent="0.2">
      <c r="A1741" s="4" t="s">
        <v>56</v>
      </c>
      <c r="B1741" s="4" t="s">
        <v>244</v>
      </c>
      <c r="C1741" s="4" t="s">
        <v>1279</v>
      </c>
      <c r="D1741" s="4">
        <v>56440</v>
      </c>
      <c r="E1741" s="8">
        <v>230.13382849999999</v>
      </c>
      <c r="F1741" s="26">
        <v>48934.287645189004</v>
      </c>
      <c r="G1741" s="8">
        <v>0.25810590900000002</v>
      </c>
    </row>
    <row r="1742" spans="1:7" x14ac:dyDescent="0.2">
      <c r="A1742" s="4" t="s">
        <v>56</v>
      </c>
      <c r="B1742" s="4" t="s">
        <v>993</v>
      </c>
      <c r="C1742" s="4" t="s">
        <v>1279</v>
      </c>
      <c r="D1742" s="4">
        <v>43720</v>
      </c>
      <c r="E1742" s="8">
        <v>299.19144060000002</v>
      </c>
      <c r="F1742" s="26">
        <v>95408.772593273141</v>
      </c>
      <c r="G1742" s="8">
        <v>0.26710135200000001</v>
      </c>
    </row>
    <row r="1743" spans="1:7" x14ac:dyDescent="0.2">
      <c r="A1743" s="4" t="s">
        <v>56</v>
      </c>
      <c r="B1743" s="4" t="s">
        <v>993</v>
      </c>
      <c r="C1743" s="4" t="s">
        <v>1279</v>
      </c>
      <c r="D1743" s="4">
        <v>43725</v>
      </c>
      <c r="E1743" s="8">
        <v>304.05804610000001</v>
      </c>
      <c r="F1743" s="26">
        <v>90820.317113907717</v>
      </c>
      <c r="G1743" s="8">
        <v>0.25662395700000001</v>
      </c>
    </row>
    <row r="1744" spans="1:7" x14ac:dyDescent="0.2">
      <c r="A1744" s="4" t="s">
        <v>56</v>
      </c>
      <c r="B1744" s="4" t="s">
        <v>993</v>
      </c>
      <c r="C1744" s="4" t="s">
        <v>1279</v>
      </c>
      <c r="D1744" s="4">
        <v>43726</v>
      </c>
      <c r="E1744" s="8">
        <v>291.88478040000001</v>
      </c>
      <c r="F1744" s="26">
        <v>85774.413433694936</v>
      </c>
      <c r="G1744" s="8">
        <v>0.25980252500000001</v>
      </c>
    </row>
    <row r="1745" spans="1:7" x14ac:dyDescent="0.2">
      <c r="A1745" s="4" t="s">
        <v>56</v>
      </c>
      <c r="B1745" s="4" t="s">
        <v>993</v>
      </c>
      <c r="C1745" s="4" t="s">
        <v>1279</v>
      </c>
      <c r="D1745" s="4">
        <v>43730</v>
      </c>
      <c r="E1745" s="8">
        <v>291.27770229999999</v>
      </c>
      <c r="F1745" s="26">
        <v>79191.700391219638</v>
      </c>
      <c r="G1745" s="8">
        <v>0.26021765699999999</v>
      </c>
    </row>
    <row r="1746" spans="1:7" x14ac:dyDescent="0.2">
      <c r="A1746" s="4" t="s">
        <v>56</v>
      </c>
      <c r="B1746" s="4" t="s">
        <v>993</v>
      </c>
      <c r="C1746" s="4" t="s">
        <v>1279</v>
      </c>
      <c r="D1746" s="4">
        <v>43734</v>
      </c>
      <c r="E1746" s="8">
        <v>317.7402002</v>
      </c>
      <c r="F1746" s="26">
        <v>103087.5624141086</v>
      </c>
      <c r="G1746" s="8">
        <v>0.25537874799999999</v>
      </c>
    </row>
    <row r="1747" spans="1:7" x14ac:dyDescent="0.2">
      <c r="A1747" s="4" t="s">
        <v>56</v>
      </c>
      <c r="B1747" s="4" t="s">
        <v>388</v>
      </c>
      <c r="C1747" s="4" t="s">
        <v>1279</v>
      </c>
      <c r="D1747" s="4">
        <v>73789</v>
      </c>
      <c r="E1747" s="8">
        <v>121.5778443</v>
      </c>
      <c r="F1747" s="26">
        <v>13665.869941283905</v>
      </c>
      <c r="G1747" s="8">
        <v>0.250467997</v>
      </c>
    </row>
    <row r="1748" spans="1:7" x14ac:dyDescent="0.2">
      <c r="A1748" s="4" t="s">
        <v>56</v>
      </c>
      <c r="B1748" s="4" t="s">
        <v>388</v>
      </c>
      <c r="C1748" s="4" t="s">
        <v>1279</v>
      </c>
      <c r="D1748" s="4">
        <v>79236</v>
      </c>
      <c r="E1748" s="8">
        <v>120.998957</v>
      </c>
      <c r="F1748" s="26">
        <v>14887.149010726514</v>
      </c>
      <c r="G1748" s="8">
        <v>0.269967077</v>
      </c>
    </row>
    <row r="1749" spans="1:7" x14ac:dyDescent="0.2">
      <c r="A1749" s="4" t="s">
        <v>389</v>
      </c>
      <c r="B1749" s="4" t="s">
        <v>390</v>
      </c>
      <c r="C1749" s="4" t="s">
        <v>1280</v>
      </c>
      <c r="D1749" s="4">
        <v>17036</v>
      </c>
      <c r="E1749" s="8">
        <v>121.8665215</v>
      </c>
      <c r="F1749" s="26">
        <v>13088.98397126284</v>
      </c>
      <c r="G1749" s="8">
        <v>0.26655079199999998</v>
      </c>
    </row>
    <row r="1750" spans="1:7" x14ac:dyDescent="0.2">
      <c r="A1750" s="4" t="s">
        <v>389</v>
      </c>
      <c r="B1750" s="4" t="s">
        <v>390</v>
      </c>
      <c r="C1750" s="4" t="s">
        <v>1280</v>
      </c>
      <c r="D1750" s="4">
        <v>22114</v>
      </c>
      <c r="E1750" s="8">
        <v>126.47108299999999</v>
      </c>
      <c r="F1750" s="26">
        <v>14800.825686256127</v>
      </c>
      <c r="G1750" s="8">
        <v>0.27129044499999999</v>
      </c>
    </row>
    <row r="1751" spans="1:7" x14ac:dyDescent="0.2">
      <c r="A1751" s="4" t="s">
        <v>389</v>
      </c>
      <c r="B1751" s="4" t="s">
        <v>390</v>
      </c>
      <c r="C1751" s="4" t="s">
        <v>1279</v>
      </c>
      <c r="D1751" s="4">
        <v>42037</v>
      </c>
      <c r="E1751" s="8">
        <v>132.9696448</v>
      </c>
      <c r="F1751" s="26">
        <v>16525.882368350987</v>
      </c>
      <c r="G1751" s="8">
        <v>0.26164304399999999</v>
      </c>
    </row>
    <row r="1752" spans="1:7" x14ac:dyDescent="0.2">
      <c r="A1752" s="4" t="s">
        <v>389</v>
      </c>
      <c r="B1752" s="4" t="s">
        <v>390</v>
      </c>
      <c r="C1752" s="4" t="s">
        <v>1279</v>
      </c>
      <c r="D1752" s="4">
        <v>79953</v>
      </c>
      <c r="E1752" s="8">
        <v>137.03249349999999</v>
      </c>
      <c r="F1752" s="26">
        <v>18695.473445633932</v>
      </c>
      <c r="G1752" s="8">
        <v>0.28487703199999997</v>
      </c>
    </row>
    <row r="1753" spans="1:7" x14ac:dyDescent="0.2">
      <c r="A1753" s="4" t="s">
        <v>1100</v>
      </c>
      <c r="B1753" s="4" t="s">
        <v>1101</v>
      </c>
      <c r="C1753" s="4" t="s">
        <v>1279</v>
      </c>
      <c r="D1753" s="4">
        <v>67931</v>
      </c>
      <c r="E1753" s="8">
        <v>59.113070479999998</v>
      </c>
      <c r="F1753" s="26">
        <v>1846.8401904961038</v>
      </c>
      <c r="G1753" s="8">
        <v>0.26479613400000002</v>
      </c>
    </row>
    <row r="1754" spans="1:7" x14ac:dyDescent="0.2">
      <c r="A1754" s="4" t="s">
        <v>391</v>
      </c>
      <c r="B1754" s="4" t="s">
        <v>181</v>
      </c>
      <c r="C1754" s="4" t="s">
        <v>1279</v>
      </c>
      <c r="D1754" s="4">
        <v>78166</v>
      </c>
      <c r="E1754" s="8">
        <v>102.23565259999999</v>
      </c>
      <c r="F1754" s="26">
        <v>9955.3198015080161</v>
      </c>
      <c r="G1754" s="8">
        <v>0.27456867600000001</v>
      </c>
    </row>
    <row r="1755" spans="1:7" x14ac:dyDescent="0.2">
      <c r="A1755" s="4" t="s">
        <v>131</v>
      </c>
      <c r="B1755" s="4" t="s">
        <v>132</v>
      </c>
      <c r="C1755" s="4" t="s">
        <v>1279</v>
      </c>
      <c r="D1755" s="4">
        <v>53817</v>
      </c>
      <c r="E1755" s="8">
        <v>213.80337040000001</v>
      </c>
      <c r="F1755" s="26">
        <v>35913.520998350694</v>
      </c>
      <c r="G1755" s="8">
        <v>0.243148052</v>
      </c>
    </row>
    <row r="1756" spans="1:7" x14ac:dyDescent="0.2">
      <c r="A1756" s="4" t="s">
        <v>131</v>
      </c>
      <c r="B1756" s="4" t="s">
        <v>132</v>
      </c>
      <c r="C1756" s="4" t="s">
        <v>1279</v>
      </c>
      <c r="D1756" s="4">
        <v>76050</v>
      </c>
      <c r="E1756" s="8">
        <v>229.57914959999999</v>
      </c>
      <c r="F1756" s="26">
        <v>38602.206674654779</v>
      </c>
      <c r="G1756" s="8">
        <v>0.23434912299999999</v>
      </c>
    </row>
    <row r="1757" spans="1:7" x14ac:dyDescent="0.2">
      <c r="A1757" s="4" t="s">
        <v>1102</v>
      </c>
      <c r="B1757" s="4" t="s">
        <v>1103</v>
      </c>
      <c r="C1757" s="4" t="s">
        <v>1279</v>
      </c>
      <c r="D1757" s="4">
        <v>57478</v>
      </c>
      <c r="E1757" s="8">
        <v>61.26555931</v>
      </c>
      <c r="F1757" s="26">
        <v>1486.5313092886131</v>
      </c>
      <c r="G1757" s="8">
        <v>0.27575540199999998</v>
      </c>
    </row>
    <row r="1758" spans="1:7" x14ac:dyDescent="0.2">
      <c r="A1758" s="4" t="s">
        <v>1102</v>
      </c>
      <c r="B1758" s="4" t="s">
        <v>1103</v>
      </c>
      <c r="C1758" s="4" t="s">
        <v>1279</v>
      </c>
      <c r="D1758" s="4">
        <v>57550</v>
      </c>
      <c r="E1758" s="8">
        <v>62.47246389</v>
      </c>
      <c r="F1758" s="26">
        <v>1735.5989751576044</v>
      </c>
      <c r="G1758" s="8">
        <v>0.25599052500000002</v>
      </c>
    </row>
    <row r="1759" spans="1:7" x14ac:dyDescent="0.2">
      <c r="A1759" s="4" t="s">
        <v>1102</v>
      </c>
      <c r="B1759" s="4" t="s">
        <v>1104</v>
      </c>
      <c r="C1759" s="4" t="s">
        <v>1279</v>
      </c>
      <c r="D1759" s="4">
        <v>67910</v>
      </c>
      <c r="E1759" s="8">
        <v>113.6804851</v>
      </c>
      <c r="F1759" s="26">
        <v>5605.1706817652912</v>
      </c>
      <c r="G1759" s="8">
        <v>0.27114021100000002</v>
      </c>
    </row>
    <row r="1760" spans="1:7" x14ac:dyDescent="0.2">
      <c r="A1760" s="4" t="s">
        <v>22</v>
      </c>
      <c r="B1760" s="4" t="s">
        <v>23</v>
      </c>
      <c r="C1760" s="4" t="s">
        <v>1279</v>
      </c>
      <c r="D1760" s="4">
        <v>53821</v>
      </c>
      <c r="E1760" s="8">
        <v>187.45108959999999</v>
      </c>
      <c r="F1760" s="26">
        <v>23254.825041522166</v>
      </c>
      <c r="G1760" s="8">
        <v>0.25589862800000002</v>
      </c>
    </row>
    <row r="1761" spans="1:7" x14ac:dyDescent="0.2">
      <c r="A1761" s="4" t="s">
        <v>22</v>
      </c>
      <c r="B1761" s="4" t="s">
        <v>23</v>
      </c>
      <c r="C1761" s="4" t="s">
        <v>1279</v>
      </c>
      <c r="D1761" s="4">
        <v>53822</v>
      </c>
      <c r="E1761" s="8">
        <v>199.38897660000001</v>
      </c>
      <c r="F1761" s="26">
        <v>29718.513094313323</v>
      </c>
      <c r="G1761" s="8">
        <v>0.26074383499999998</v>
      </c>
    </row>
    <row r="1762" spans="1:7" x14ac:dyDescent="0.2">
      <c r="A1762" s="4" t="s">
        <v>22</v>
      </c>
      <c r="B1762" s="4" t="s">
        <v>23</v>
      </c>
      <c r="C1762" s="4" t="s">
        <v>1279</v>
      </c>
      <c r="D1762" s="4">
        <v>55854</v>
      </c>
      <c r="E1762" s="8">
        <v>194.64263320000001</v>
      </c>
      <c r="F1762" s="26">
        <v>25102.389041709914</v>
      </c>
      <c r="G1762" s="8">
        <v>0.246325032</v>
      </c>
    </row>
    <row r="1763" spans="1:7" x14ac:dyDescent="0.2">
      <c r="A1763" s="4" t="s">
        <v>22</v>
      </c>
      <c r="B1763" s="4" t="s">
        <v>23</v>
      </c>
      <c r="C1763" s="4" t="s">
        <v>1279</v>
      </c>
      <c r="D1763" s="4">
        <v>90064</v>
      </c>
      <c r="E1763" s="8">
        <v>193.5372984</v>
      </c>
      <c r="F1763" s="26">
        <v>27342.978662209342</v>
      </c>
      <c r="G1763" s="8">
        <v>0.26753838800000002</v>
      </c>
    </row>
    <row r="1764" spans="1:7" x14ac:dyDescent="0.2">
      <c r="A1764" s="4" t="s">
        <v>22</v>
      </c>
      <c r="B1764" s="4" t="s">
        <v>23</v>
      </c>
      <c r="C1764" s="4" t="s">
        <v>1279</v>
      </c>
      <c r="D1764" s="4">
        <v>91420</v>
      </c>
      <c r="E1764" s="8">
        <v>172.52866169999999</v>
      </c>
      <c r="F1764" s="26">
        <v>21582.669562284344</v>
      </c>
      <c r="G1764" s="8">
        <v>0.25762178000000002</v>
      </c>
    </row>
    <row r="1765" spans="1:7" x14ac:dyDescent="0.2">
      <c r="A1765" s="4" t="s">
        <v>22</v>
      </c>
      <c r="B1765" s="4" t="s">
        <v>392</v>
      </c>
      <c r="C1765" s="4" t="s">
        <v>1279</v>
      </c>
      <c r="D1765" s="4">
        <v>42892</v>
      </c>
      <c r="E1765" s="8">
        <v>337.41723589999998</v>
      </c>
      <c r="F1765" s="26">
        <v>58536.202140934722</v>
      </c>
      <c r="G1765" s="8">
        <v>0.24873061599999999</v>
      </c>
    </row>
    <row r="1766" spans="1:7" x14ac:dyDescent="0.2">
      <c r="A1766" s="4" t="s">
        <v>22</v>
      </c>
      <c r="B1766" s="4" t="s">
        <v>392</v>
      </c>
      <c r="C1766" s="4" t="s">
        <v>1279</v>
      </c>
      <c r="D1766" s="4">
        <v>58801</v>
      </c>
      <c r="E1766" s="8">
        <v>396.11932719999999</v>
      </c>
      <c r="F1766" s="26">
        <v>103014.70463006891</v>
      </c>
      <c r="G1766" s="8">
        <v>0.25197038900000002</v>
      </c>
    </row>
    <row r="1767" spans="1:7" x14ac:dyDescent="0.2">
      <c r="A1767" s="4" t="s">
        <v>22</v>
      </c>
      <c r="B1767" s="4" t="s">
        <v>392</v>
      </c>
      <c r="C1767" s="4" t="s">
        <v>1279</v>
      </c>
      <c r="D1767" s="4">
        <v>62805</v>
      </c>
      <c r="E1767" s="8">
        <v>488.74062020000002</v>
      </c>
      <c r="F1767" s="26">
        <v>154400.03730212318</v>
      </c>
      <c r="G1767" s="8">
        <v>0.25549851299999998</v>
      </c>
    </row>
    <row r="1768" spans="1:7" x14ac:dyDescent="0.2">
      <c r="A1768" s="4" t="s">
        <v>24</v>
      </c>
      <c r="B1768" s="4" t="s">
        <v>25</v>
      </c>
      <c r="C1768" s="4" t="s">
        <v>1279</v>
      </c>
      <c r="D1768" s="4">
        <v>45903</v>
      </c>
      <c r="E1768" s="8">
        <v>77.419052800000003</v>
      </c>
      <c r="F1768" s="26">
        <v>3924.7373922011998</v>
      </c>
      <c r="G1768" s="8">
        <v>0.263162114</v>
      </c>
    </row>
    <row r="1769" spans="1:7" x14ac:dyDescent="0.2">
      <c r="A1769" s="4" t="s">
        <v>24</v>
      </c>
      <c r="B1769" s="4" t="s">
        <v>25</v>
      </c>
      <c r="C1769" s="4" t="s">
        <v>1279</v>
      </c>
      <c r="D1769" s="4">
        <v>59281</v>
      </c>
      <c r="E1769" s="8">
        <v>79.361126339999998</v>
      </c>
      <c r="F1769" s="26">
        <v>4143.9001748612991</v>
      </c>
      <c r="G1769" s="8">
        <v>0.26427466100000002</v>
      </c>
    </row>
    <row r="1770" spans="1:7" x14ac:dyDescent="0.2">
      <c r="A1770" s="4" t="s">
        <v>24</v>
      </c>
      <c r="B1770" s="4" t="s">
        <v>25</v>
      </c>
      <c r="C1770" s="4" t="s">
        <v>1279</v>
      </c>
      <c r="D1770" s="4">
        <v>80272</v>
      </c>
      <c r="E1770" s="8">
        <v>79.203837309999997</v>
      </c>
      <c r="F1770" s="26">
        <v>3745.3355196375173</v>
      </c>
      <c r="G1770" s="8">
        <v>0.25792830700000002</v>
      </c>
    </row>
    <row r="1771" spans="1:7" x14ac:dyDescent="0.2">
      <c r="A1771" s="4" t="s">
        <v>24</v>
      </c>
      <c r="B1771" s="4" t="s">
        <v>25</v>
      </c>
      <c r="C1771" s="4" t="s">
        <v>1279</v>
      </c>
      <c r="D1771" s="4">
        <v>91363</v>
      </c>
      <c r="E1771" s="8">
        <v>76.792724840000005</v>
      </c>
      <c r="F1771" s="26">
        <v>3709.0826113263752</v>
      </c>
      <c r="G1771" s="8">
        <v>0.24966801399999999</v>
      </c>
    </row>
    <row r="1772" spans="1:7" x14ac:dyDescent="0.2">
      <c r="A1772" s="4" t="s">
        <v>24</v>
      </c>
      <c r="B1772" s="4" t="s">
        <v>25</v>
      </c>
      <c r="C1772" s="4" t="s">
        <v>1279</v>
      </c>
      <c r="D1772" s="4">
        <v>119368</v>
      </c>
      <c r="E1772" s="8">
        <v>73.169420840000001</v>
      </c>
      <c r="F1772" s="26">
        <v>3160.5863205209994</v>
      </c>
      <c r="G1772" s="8">
        <v>0.259335396</v>
      </c>
    </row>
    <row r="1773" spans="1:7" x14ac:dyDescent="0.2">
      <c r="A1773" s="4" t="s">
        <v>24</v>
      </c>
      <c r="B1773" s="4" t="s">
        <v>25</v>
      </c>
      <c r="C1773" s="4" t="s">
        <v>1279</v>
      </c>
      <c r="D1773" s="4">
        <v>121346</v>
      </c>
      <c r="E1773" s="8">
        <v>73.077179419999993</v>
      </c>
      <c r="F1773" s="26">
        <v>3091.5364440777162</v>
      </c>
      <c r="G1773" s="8">
        <v>0.257509292</v>
      </c>
    </row>
    <row r="1774" spans="1:7" x14ac:dyDescent="0.2">
      <c r="A1774" s="4" t="s">
        <v>24</v>
      </c>
      <c r="B1774" s="4" t="s">
        <v>25</v>
      </c>
      <c r="C1774" s="4" t="s">
        <v>1279</v>
      </c>
      <c r="D1774" s="4">
        <v>121537</v>
      </c>
      <c r="E1774" s="8">
        <v>74.332445949999993</v>
      </c>
      <c r="F1774" s="26">
        <v>3698.9696678171817</v>
      </c>
      <c r="G1774" s="8">
        <v>0.262209521</v>
      </c>
    </row>
    <row r="1775" spans="1:7" x14ac:dyDescent="0.2">
      <c r="A1775" s="4" t="s">
        <v>393</v>
      </c>
      <c r="B1775" s="4" t="s">
        <v>394</v>
      </c>
      <c r="C1775" s="4" t="s">
        <v>1279</v>
      </c>
      <c r="D1775" s="4">
        <v>82105</v>
      </c>
      <c r="E1775" s="8">
        <v>615.25695770000004</v>
      </c>
      <c r="F1775" s="26">
        <v>517254.96086111956</v>
      </c>
      <c r="G1775" s="8">
        <v>0.24263530799999999</v>
      </c>
    </row>
    <row r="1776" spans="1:7" x14ac:dyDescent="0.2">
      <c r="A1776" s="4" t="s">
        <v>393</v>
      </c>
      <c r="B1776" s="4" t="s">
        <v>394</v>
      </c>
      <c r="C1776" s="4" t="s">
        <v>1279</v>
      </c>
      <c r="D1776" s="4">
        <v>82107</v>
      </c>
      <c r="E1776" s="8">
        <v>658.07909940000002</v>
      </c>
      <c r="F1776" s="26">
        <v>602408.81410143035</v>
      </c>
      <c r="G1776" s="8">
        <v>0.26127608899999999</v>
      </c>
    </row>
    <row r="1777" spans="1:7" x14ac:dyDescent="0.2">
      <c r="A1777" s="4" t="s">
        <v>393</v>
      </c>
      <c r="B1777" s="4" t="s">
        <v>394</v>
      </c>
      <c r="C1777" s="4" t="s">
        <v>1279</v>
      </c>
      <c r="D1777" s="4">
        <v>82113</v>
      </c>
      <c r="E1777" s="8">
        <v>647.19881180000004</v>
      </c>
      <c r="F1777" s="26">
        <v>549577.45446574339</v>
      </c>
      <c r="G1777" s="8">
        <v>0.23591757899999999</v>
      </c>
    </row>
    <row r="1778" spans="1:7" x14ac:dyDescent="0.2">
      <c r="A1778" s="4" t="s">
        <v>393</v>
      </c>
      <c r="B1778" s="4" t="s">
        <v>394</v>
      </c>
      <c r="C1778" s="4" t="s">
        <v>1279</v>
      </c>
      <c r="D1778" s="4">
        <v>82114</v>
      </c>
      <c r="E1778" s="8">
        <v>673.9309025</v>
      </c>
      <c r="F1778" s="26">
        <v>664321.62594420277</v>
      </c>
      <c r="G1778" s="8">
        <v>0.25058743999999999</v>
      </c>
    </row>
    <row r="1779" spans="1:7" x14ac:dyDescent="0.2">
      <c r="A1779" s="4" t="s">
        <v>393</v>
      </c>
      <c r="B1779" s="4" t="s">
        <v>394</v>
      </c>
      <c r="C1779" s="4" t="s">
        <v>1279</v>
      </c>
      <c r="D1779" s="4">
        <v>82762</v>
      </c>
      <c r="E1779" s="8">
        <v>614.26495950000003</v>
      </c>
      <c r="F1779" s="26">
        <v>521538.94412372576</v>
      </c>
      <c r="G1779" s="8">
        <v>0.25226057899999998</v>
      </c>
    </row>
    <row r="1780" spans="1:7" x14ac:dyDescent="0.2">
      <c r="A1780" s="4" t="s">
        <v>393</v>
      </c>
      <c r="B1780" s="4" t="s">
        <v>394</v>
      </c>
      <c r="C1780" s="4" t="s">
        <v>1279</v>
      </c>
      <c r="D1780" s="4">
        <v>82795</v>
      </c>
      <c r="E1780" s="8">
        <v>597.19155369999999</v>
      </c>
      <c r="F1780" s="26">
        <v>465300.13193226309</v>
      </c>
      <c r="G1780" s="8">
        <v>0.24295044599999999</v>
      </c>
    </row>
    <row r="1781" spans="1:7" x14ac:dyDescent="0.2">
      <c r="A1781" s="4" t="s">
        <v>393</v>
      </c>
      <c r="B1781" s="4" t="s">
        <v>280</v>
      </c>
      <c r="C1781" s="4" t="s">
        <v>1279</v>
      </c>
      <c r="D1781" s="4">
        <v>80967</v>
      </c>
      <c r="E1781" s="8">
        <v>567.06127079999999</v>
      </c>
      <c r="F1781" s="26">
        <v>433567.73390114366</v>
      </c>
      <c r="G1781" s="8">
        <v>0.265900252</v>
      </c>
    </row>
    <row r="1782" spans="1:7" x14ac:dyDescent="0.2">
      <c r="A1782" s="4" t="s">
        <v>393</v>
      </c>
      <c r="B1782" s="4" t="s">
        <v>280</v>
      </c>
      <c r="C1782" s="4" t="s">
        <v>1279</v>
      </c>
      <c r="D1782" s="4">
        <v>80975</v>
      </c>
      <c r="E1782" s="8">
        <v>537.21777210000005</v>
      </c>
      <c r="F1782" s="26">
        <v>395976.95897680981</v>
      </c>
      <c r="G1782" s="8">
        <v>0.26659828600000002</v>
      </c>
    </row>
    <row r="1783" spans="1:7" x14ac:dyDescent="0.2">
      <c r="A1783" s="4" t="s">
        <v>393</v>
      </c>
      <c r="B1783" s="4" t="s">
        <v>280</v>
      </c>
      <c r="C1783" s="4" t="s">
        <v>1279</v>
      </c>
      <c r="D1783" s="4">
        <v>82802</v>
      </c>
      <c r="E1783" s="8">
        <v>540.34003989999997</v>
      </c>
      <c r="F1783" s="26">
        <v>410207.20984844497</v>
      </c>
      <c r="G1783" s="8">
        <v>0.254044614</v>
      </c>
    </row>
    <row r="1784" spans="1:7" x14ac:dyDescent="0.2">
      <c r="A1784" s="4" t="s">
        <v>944</v>
      </c>
      <c r="B1784" s="4" t="s">
        <v>945</v>
      </c>
      <c r="C1784" s="4" t="s">
        <v>1279</v>
      </c>
      <c r="D1784" s="4">
        <v>42840</v>
      </c>
      <c r="E1784" s="8">
        <v>369.81774890000003</v>
      </c>
      <c r="F1784" s="26">
        <v>65512.198448806252</v>
      </c>
      <c r="G1784" s="8">
        <v>0.25785775799999999</v>
      </c>
    </row>
    <row r="1785" spans="1:7" x14ac:dyDescent="0.2">
      <c r="A1785" s="4" t="s">
        <v>1105</v>
      </c>
      <c r="B1785" s="4" t="s">
        <v>207</v>
      </c>
      <c r="C1785" s="4" t="s">
        <v>1279</v>
      </c>
      <c r="D1785" s="4">
        <v>64750</v>
      </c>
      <c r="E1785" s="8">
        <v>69.543923329999998</v>
      </c>
      <c r="F1785" s="26">
        <v>2597.0339435195524</v>
      </c>
      <c r="G1785" s="8">
        <v>0.26438906699999998</v>
      </c>
    </row>
    <row r="1786" spans="1:7" x14ac:dyDescent="0.2">
      <c r="A1786" s="4" t="s">
        <v>1105</v>
      </c>
      <c r="B1786" s="4" t="s">
        <v>1106</v>
      </c>
      <c r="C1786" s="4" t="s">
        <v>1279</v>
      </c>
      <c r="D1786" s="4">
        <v>66514</v>
      </c>
      <c r="E1786" s="8">
        <v>60.365870800000003</v>
      </c>
      <c r="F1786" s="26">
        <v>2074.3230669724817</v>
      </c>
      <c r="G1786" s="8">
        <v>0.25588522600000002</v>
      </c>
    </row>
    <row r="1787" spans="1:7" x14ac:dyDescent="0.2">
      <c r="A1787" s="4" t="s">
        <v>1105</v>
      </c>
      <c r="B1787" s="4" t="s">
        <v>1106</v>
      </c>
      <c r="C1787" s="4" t="s">
        <v>1279</v>
      </c>
      <c r="D1787" s="4">
        <v>66677</v>
      </c>
      <c r="E1787" s="8">
        <v>55.888289970000002</v>
      </c>
      <c r="F1787" s="26">
        <v>1756.7581502805203</v>
      </c>
      <c r="G1787" s="8">
        <v>0.24523261499999999</v>
      </c>
    </row>
    <row r="1788" spans="1:7" x14ac:dyDescent="0.2">
      <c r="A1788" s="4" t="s">
        <v>1105</v>
      </c>
      <c r="B1788" s="4" t="s">
        <v>1107</v>
      </c>
      <c r="C1788" s="4" t="s">
        <v>1279</v>
      </c>
      <c r="D1788" s="4">
        <v>44004</v>
      </c>
      <c r="E1788" s="8">
        <v>33.67825929</v>
      </c>
      <c r="F1788" s="26">
        <v>499.69353651003456</v>
      </c>
      <c r="G1788" s="8">
        <v>0.239628707</v>
      </c>
    </row>
    <row r="1789" spans="1:7" x14ac:dyDescent="0.2">
      <c r="A1789" s="4" t="s">
        <v>1210</v>
      </c>
      <c r="B1789" s="4" t="s">
        <v>527</v>
      </c>
      <c r="C1789" s="4" t="s">
        <v>1280</v>
      </c>
      <c r="D1789" s="4">
        <v>16966</v>
      </c>
      <c r="E1789" s="8">
        <v>10.6850047</v>
      </c>
      <c r="F1789" s="26">
        <v>63.204305239358476</v>
      </c>
      <c r="G1789" s="8">
        <v>0.29522130600000002</v>
      </c>
    </row>
    <row r="1790" spans="1:7" x14ac:dyDescent="0.2">
      <c r="A1790" s="4" t="s">
        <v>1108</v>
      </c>
      <c r="B1790" s="4" t="s">
        <v>1109</v>
      </c>
      <c r="C1790" s="4" t="s">
        <v>1279</v>
      </c>
      <c r="D1790" s="4">
        <v>69164</v>
      </c>
      <c r="E1790" s="8">
        <v>283.03471400000001</v>
      </c>
      <c r="F1790" s="26">
        <v>42610.53408916029</v>
      </c>
      <c r="G1790" s="8">
        <v>0.24523277800000001</v>
      </c>
    </row>
    <row r="1791" spans="1:7" x14ac:dyDescent="0.2">
      <c r="A1791" s="4" t="s">
        <v>946</v>
      </c>
      <c r="B1791" s="4" t="s">
        <v>947</v>
      </c>
      <c r="C1791" s="4" t="s">
        <v>1279</v>
      </c>
      <c r="D1791" s="4">
        <v>62845</v>
      </c>
      <c r="E1791" s="8">
        <v>85.360127930000004</v>
      </c>
      <c r="F1791" s="26">
        <v>4888.4699037200626</v>
      </c>
      <c r="G1791" s="8">
        <v>0.24293852799999999</v>
      </c>
    </row>
    <row r="1792" spans="1:7" x14ac:dyDescent="0.2">
      <c r="A1792" s="4" t="s">
        <v>948</v>
      </c>
      <c r="B1792" s="4" t="s">
        <v>558</v>
      </c>
      <c r="C1792" s="4" t="s">
        <v>1279</v>
      </c>
      <c r="D1792" s="4">
        <v>37368</v>
      </c>
      <c r="E1792" s="8">
        <v>102.5622458</v>
      </c>
      <c r="F1792" s="26">
        <v>6966.2044504891801</v>
      </c>
      <c r="G1792" s="8">
        <v>0.22795031499999999</v>
      </c>
    </row>
    <row r="1793" spans="1:7" x14ac:dyDescent="0.2">
      <c r="A1793" s="4" t="s">
        <v>949</v>
      </c>
      <c r="B1793" s="4" t="s">
        <v>950</v>
      </c>
      <c r="C1793" s="4" t="s">
        <v>1279</v>
      </c>
      <c r="D1793" s="4">
        <v>66233</v>
      </c>
      <c r="E1793" s="8">
        <v>119.2578657</v>
      </c>
      <c r="F1793" s="26">
        <v>9913.4919366604954</v>
      </c>
      <c r="G1793" s="8">
        <v>0.24316038000000001</v>
      </c>
    </row>
    <row r="1794" spans="1:7" x14ac:dyDescent="0.2">
      <c r="A1794" s="4" t="s">
        <v>949</v>
      </c>
      <c r="B1794" s="4" t="s">
        <v>951</v>
      </c>
      <c r="C1794" s="4" t="s">
        <v>1279</v>
      </c>
      <c r="D1794" s="4">
        <v>117172</v>
      </c>
      <c r="E1794" s="8">
        <v>151.61991889999999</v>
      </c>
      <c r="F1794" s="26">
        <v>15863.515714941901</v>
      </c>
      <c r="G1794" s="8">
        <v>0.24328782199999999</v>
      </c>
    </row>
    <row r="1795" spans="1:7" x14ac:dyDescent="0.2">
      <c r="A1795" s="4" t="s">
        <v>949</v>
      </c>
      <c r="B1795" s="4" t="s">
        <v>453</v>
      </c>
      <c r="C1795" s="4" t="s">
        <v>1279</v>
      </c>
      <c r="D1795" s="4">
        <v>76212</v>
      </c>
      <c r="E1795" s="8">
        <v>92.226622500000005</v>
      </c>
      <c r="F1795" s="26">
        <v>5543.3875647847253</v>
      </c>
      <c r="G1795" s="8">
        <v>0.25061022700000002</v>
      </c>
    </row>
    <row r="1796" spans="1:7" x14ac:dyDescent="0.2">
      <c r="A1796" s="4" t="s">
        <v>952</v>
      </c>
      <c r="B1796" s="4" t="s">
        <v>953</v>
      </c>
      <c r="C1796" s="4" t="s">
        <v>1279</v>
      </c>
      <c r="D1796" s="4">
        <v>50029</v>
      </c>
      <c r="E1796" s="8">
        <v>49.281057279999999</v>
      </c>
      <c r="F1796" s="26">
        <v>1741.0152667953676</v>
      </c>
      <c r="G1796" s="8">
        <v>0.22507588000000001</v>
      </c>
    </row>
    <row r="1797" spans="1:7" x14ac:dyDescent="0.2">
      <c r="A1797" s="4" t="s">
        <v>1110</v>
      </c>
      <c r="B1797" s="4" t="s">
        <v>1043</v>
      </c>
      <c r="C1797" s="4" t="s">
        <v>1279</v>
      </c>
      <c r="D1797" s="4">
        <v>57453</v>
      </c>
      <c r="E1797" s="8">
        <v>74.983338590000002</v>
      </c>
      <c r="F1797" s="26">
        <v>2303.7572620215619</v>
      </c>
      <c r="G1797" s="8">
        <v>0.27598517099999997</v>
      </c>
    </row>
    <row r="1798" spans="1:7" x14ac:dyDescent="0.2">
      <c r="A1798" s="4" t="s">
        <v>64</v>
      </c>
      <c r="B1798" s="4" t="s">
        <v>395</v>
      </c>
      <c r="C1798" s="4" t="s">
        <v>1279</v>
      </c>
      <c r="D1798" s="4">
        <v>82808</v>
      </c>
      <c r="E1798" s="8">
        <v>203.3093198</v>
      </c>
      <c r="F1798" s="26">
        <v>50766.384384647252</v>
      </c>
      <c r="G1798" s="8">
        <v>0.23772852</v>
      </c>
    </row>
    <row r="1799" spans="1:7" x14ac:dyDescent="0.2">
      <c r="A1799" s="4" t="s">
        <v>64</v>
      </c>
      <c r="B1799" s="4" t="s">
        <v>396</v>
      </c>
      <c r="C1799" s="4" t="s">
        <v>1279</v>
      </c>
      <c r="D1799" s="4">
        <v>64594</v>
      </c>
      <c r="E1799" s="8">
        <v>406.57298459999998</v>
      </c>
      <c r="F1799" s="26">
        <v>204323.92938030182</v>
      </c>
      <c r="G1799" s="8">
        <v>0.26127293699999998</v>
      </c>
    </row>
    <row r="1800" spans="1:7" x14ac:dyDescent="0.2">
      <c r="A1800" s="4" t="s">
        <v>64</v>
      </c>
      <c r="B1800" s="4" t="s">
        <v>397</v>
      </c>
      <c r="C1800" s="4" t="s">
        <v>1279</v>
      </c>
      <c r="D1800" s="4">
        <v>55680</v>
      </c>
      <c r="E1800" s="8">
        <v>190.77392889999999</v>
      </c>
      <c r="F1800" s="26">
        <v>39338.184828368256</v>
      </c>
      <c r="G1800" s="8">
        <v>0.25238993599999998</v>
      </c>
    </row>
    <row r="1801" spans="1:7" x14ac:dyDescent="0.2">
      <c r="A1801" s="4" t="s">
        <v>64</v>
      </c>
      <c r="B1801" s="4" t="s">
        <v>397</v>
      </c>
      <c r="C1801" s="4" t="s">
        <v>1279</v>
      </c>
      <c r="D1801" s="4">
        <v>60657</v>
      </c>
      <c r="E1801" s="8">
        <v>171.87188649999999</v>
      </c>
      <c r="F1801" s="26">
        <v>33418.52221734768</v>
      </c>
      <c r="G1801" s="8">
        <v>0.25061901599999997</v>
      </c>
    </row>
    <row r="1802" spans="1:7" x14ac:dyDescent="0.2">
      <c r="A1802" s="4" t="s">
        <v>64</v>
      </c>
      <c r="B1802" s="4" t="s">
        <v>399</v>
      </c>
      <c r="C1802" s="4" t="s">
        <v>1279</v>
      </c>
      <c r="D1802" s="4">
        <v>80986</v>
      </c>
      <c r="E1802" s="8">
        <v>427.16847159999998</v>
      </c>
      <c r="F1802" s="26">
        <v>224040.41827371981</v>
      </c>
      <c r="G1802" s="8">
        <v>0.24577790099999999</v>
      </c>
    </row>
    <row r="1803" spans="1:7" x14ac:dyDescent="0.2">
      <c r="A1803" s="4" t="s">
        <v>64</v>
      </c>
      <c r="B1803" s="4" t="s">
        <v>399</v>
      </c>
      <c r="C1803" s="4" t="s">
        <v>1279</v>
      </c>
      <c r="D1803" s="4">
        <v>82791</v>
      </c>
      <c r="E1803" s="8">
        <v>408.37768549999998</v>
      </c>
      <c r="F1803" s="26">
        <v>223014.08907187777</v>
      </c>
      <c r="G1803" s="8">
        <v>0.24975467300000001</v>
      </c>
    </row>
    <row r="1804" spans="1:7" x14ac:dyDescent="0.2">
      <c r="A1804" s="4" t="s">
        <v>64</v>
      </c>
      <c r="B1804" s="4" t="s">
        <v>65</v>
      </c>
      <c r="C1804" s="4" t="s">
        <v>1279</v>
      </c>
      <c r="D1804" s="4">
        <v>80988</v>
      </c>
      <c r="E1804" s="8">
        <v>437.39956760000001</v>
      </c>
      <c r="F1804" s="26">
        <v>264396.40870791225</v>
      </c>
      <c r="G1804" s="8">
        <v>0.270254245</v>
      </c>
    </row>
    <row r="1805" spans="1:7" x14ac:dyDescent="0.2">
      <c r="A1805" s="4" t="s">
        <v>64</v>
      </c>
      <c r="B1805" s="4" t="s">
        <v>65</v>
      </c>
      <c r="C1805" s="4" t="s">
        <v>1279</v>
      </c>
      <c r="D1805" s="4">
        <v>80990</v>
      </c>
      <c r="E1805" s="8">
        <v>449.93640829999998</v>
      </c>
      <c r="F1805" s="26">
        <v>261248.38879245208</v>
      </c>
      <c r="G1805" s="8">
        <v>0.25686120000000001</v>
      </c>
    </row>
    <row r="1806" spans="1:7" x14ac:dyDescent="0.2">
      <c r="A1806" s="4" t="s">
        <v>64</v>
      </c>
      <c r="B1806" s="4" t="s">
        <v>65</v>
      </c>
      <c r="C1806" s="4" t="s">
        <v>1279</v>
      </c>
      <c r="D1806" s="4">
        <v>80991</v>
      </c>
      <c r="E1806" s="8">
        <v>462.9187182</v>
      </c>
      <c r="F1806" s="26">
        <v>288015.90104806289</v>
      </c>
      <c r="G1806" s="8">
        <v>0.26284668900000002</v>
      </c>
    </row>
    <row r="1807" spans="1:7" x14ac:dyDescent="0.2">
      <c r="A1807" s="4" t="s">
        <v>64</v>
      </c>
      <c r="B1807" s="4" t="s">
        <v>65</v>
      </c>
      <c r="C1807" s="4" t="s">
        <v>1279</v>
      </c>
      <c r="D1807" s="4">
        <v>80992</v>
      </c>
      <c r="E1807" s="8">
        <v>426.72837500000003</v>
      </c>
      <c r="F1807" s="26">
        <v>239504.65370530621</v>
      </c>
      <c r="G1807" s="8">
        <v>0.25015114300000002</v>
      </c>
    </row>
    <row r="1808" spans="1:7" x14ac:dyDescent="0.2">
      <c r="A1808" s="4" t="s">
        <v>64</v>
      </c>
      <c r="B1808" s="4" t="s">
        <v>65</v>
      </c>
      <c r="C1808" s="4" t="s">
        <v>1279</v>
      </c>
      <c r="D1808" s="4">
        <v>82804</v>
      </c>
      <c r="E1808" s="8">
        <v>416.72429549999998</v>
      </c>
      <c r="F1808" s="26">
        <v>226520.48884627718</v>
      </c>
      <c r="G1808" s="8">
        <v>0.26197986099999998</v>
      </c>
    </row>
    <row r="1809" spans="1:7" x14ac:dyDescent="0.2">
      <c r="A1809" s="4" t="s">
        <v>64</v>
      </c>
      <c r="B1809" s="4" t="s">
        <v>400</v>
      </c>
      <c r="C1809" s="4" t="s">
        <v>1279</v>
      </c>
      <c r="D1809" s="4">
        <v>38266</v>
      </c>
      <c r="E1809" s="8">
        <v>330.58406159999998</v>
      </c>
      <c r="F1809" s="26">
        <v>142509.19849787478</v>
      </c>
      <c r="G1809" s="8">
        <v>0.24201041600000001</v>
      </c>
    </row>
    <row r="1810" spans="1:7" x14ac:dyDescent="0.2">
      <c r="A1810" s="4" t="s">
        <v>64</v>
      </c>
      <c r="B1810" s="4" t="s">
        <v>401</v>
      </c>
      <c r="C1810" s="4" t="s">
        <v>1279</v>
      </c>
      <c r="D1810" s="4">
        <v>55582</v>
      </c>
      <c r="E1810" s="8">
        <v>344.2313504</v>
      </c>
      <c r="F1810" s="26">
        <v>141395.99795882514</v>
      </c>
      <c r="G1810" s="8">
        <v>0.24085351099999999</v>
      </c>
    </row>
    <row r="1811" spans="1:7" x14ac:dyDescent="0.2">
      <c r="A1811" s="4" t="s">
        <v>819</v>
      </c>
      <c r="B1811" s="4" t="s">
        <v>184</v>
      </c>
      <c r="C1811" s="4" t="s">
        <v>1279</v>
      </c>
      <c r="D1811" s="4">
        <v>69037</v>
      </c>
      <c r="E1811" s="8">
        <v>183.42721080000001</v>
      </c>
      <c r="F1811" s="26">
        <v>17516.484392055765</v>
      </c>
      <c r="G1811" s="8">
        <v>0.25473237599999998</v>
      </c>
    </row>
    <row r="1812" spans="1:7" x14ac:dyDescent="0.2">
      <c r="A1812" s="4" t="s">
        <v>820</v>
      </c>
      <c r="B1812" s="4" t="s">
        <v>821</v>
      </c>
      <c r="C1812" s="4" t="s">
        <v>1279</v>
      </c>
      <c r="D1812" s="4">
        <v>67512</v>
      </c>
      <c r="E1812" s="8">
        <v>138.05053419999999</v>
      </c>
      <c r="F1812" s="26">
        <v>10682.053822359327</v>
      </c>
      <c r="G1812" s="8">
        <v>0.23997143700000001</v>
      </c>
    </row>
    <row r="1813" spans="1:7" x14ac:dyDescent="0.2">
      <c r="A1813" s="4" t="s">
        <v>820</v>
      </c>
      <c r="B1813" s="4" t="s">
        <v>822</v>
      </c>
      <c r="C1813" s="4" t="s">
        <v>1279</v>
      </c>
      <c r="D1813" s="4">
        <v>72559</v>
      </c>
      <c r="E1813" s="8">
        <v>394.01496680000002</v>
      </c>
      <c r="F1813" s="26">
        <v>87273.025432344104</v>
      </c>
      <c r="G1813" s="8">
        <v>0.259545419</v>
      </c>
    </row>
    <row r="1814" spans="1:7" x14ac:dyDescent="0.2">
      <c r="A1814" s="4" t="s">
        <v>820</v>
      </c>
      <c r="B1814" s="4" t="s">
        <v>823</v>
      </c>
      <c r="C1814" s="4" t="s">
        <v>1279</v>
      </c>
      <c r="D1814" s="4">
        <v>68018</v>
      </c>
      <c r="E1814" s="8">
        <v>83.119030679999995</v>
      </c>
      <c r="F1814" s="26">
        <v>4423.8735319902444</v>
      </c>
      <c r="G1814" s="8">
        <v>0.27068601199999998</v>
      </c>
    </row>
    <row r="1815" spans="1:7" x14ac:dyDescent="0.2">
      <c r="A1815" s="4" t="s">
        <v>820</v>
      </c>
      <c r="B1815" s="4" t="s">
        <v>824</v>
      </c>
      <c r="C1815" s="4" t="s">
        <v>1279</v>
      </c>
      <c r="D1815" s="4">
        <v>42524</v>
      </c>
      <c r="E1815" s="8">
        <v>107.9396584</v>
      </c>
      <c r="F1815" s="26">
        <v>5474.9434498191868</v>
      </c>
      <c r="G1815" s="8">
        <v>0.25208188599999998</v>
      </c>
    </row>
    <row r="1816" spans="1:7" x14ac:dyDescent="0.2">
      <c r="A1816" s="4" t="s">
        <v>820</v>
      </c>
      <c r="B1816" s="4" t="s">
        <v>825</v>
      </c>
      <c r="C1816" s="4" t="s">
        <v>1279</v>
      </c>
      <c r="D1816" s="4">
        <v>62874</v>
      </c>
      <c r="E1816" s="8">
        <v>117.68417289999999</v>
      </c>
      <c r="F1816" s="26">
        <v>8327.6732521893446</v>
      </c>
      <c r="G1816" s="8">
        <v>0.25195678199999999</v>
      </c>
    </row>
    <row r="1817" spans="1:7" x14ac:dyDescent="0.2">
      <c r="A1817" s="4" t="s">
        <v>820</v>
      </c>
      <c r="B1817" s="4" t="s">
        <v>825</v>
      </c>
      <c r="C1817" s="4" t="s">
        <v>1279</v>
      </c>
      <c r="D1817" s="4">
        <v>62961</v>
      </c>
      <c r="E1817" s="8">
        <v>111.0186353</v>
      </c>
      <c r="F1817" s="26">
        <v>7284.0830848257783</v>
      </c>
      <c r="G1817" s="8">
        <v>0.23568994900000001</v>
      </c>
    </row>
    <row r="1818" spans="1:7" x14ac:dyDescent="0.2">
      <c r="A1818" s="4" t="s">
        <v>820</v>
      </c>
      <c r="B1818" s="4" t="s">
        <v>826</v>
      </c>
      <c r="C1818" s="4" t="s">
        <v>1279</v>
      </c>
      <c r="D1818" s="4">
        <v>58803</v>
      </c>
      <c r="E1818" s="8">
        <v>125.6661465</v>
      </c>
      <c r="F1818" s="26">
        <v>9596.8924922637834</v>
      </c>
      <c r="G1818" s="8">
        <v>0.26301930699999998</v>
      </c>
    </row>
    <row r="1819" spans="1:7" x14ac:dyDescent="0.2">
      <c r="A1819" s="4" t="s">
        <v>820</v>
      </c>
      <c r="B1819" s="4" t="s">
        <v>827</v>
      </c>
      <c r="C1819" s="4" t="s">
        <v>1279</v>
      </c>
      <c r="D1819" s="4">
        <v>60226</v>
      </c>
      <c r="E1819" s="8">
        <v>138.19296399999999</v>
      </c>
      <c r="F1819" s="26">
        <v>11405.957643287016</v>
      </c>
      <c r="G1819" s="8">
        <v>0.26684702700000001</v>
      </c>
    </row>
    <row r="1820" spans="1:7" x14ac:dyDescent="0.2">
      <c r="A1820" s="4" t="s">
        <v>820</v>
      </c>
      <c r="B1820" s="4" t="s">
        <v>827</v>
      </c>
      <c r="C1820" s="4" t="s">
        <v>1279</v>
      </c>
      <c r="D1820" s="4">
        <v>62979</v>
      </c>
      <c r="E1820" s="8">
        <v>113.8958914</v>
      </c>
      <c r="F1820" s="26">
        <v>8443.1788288093539</v>
      </c>
      <c r="G1820" s="8">
        <v>0.25311126099999998</v>
      </c>
    </row>
    <row r="1821" spans="1:7" x14ac:dyDescent="0.2">
      <c r="A1821" s="4" t="s">
        <v>820</v>
      </c>
      <c r="B1821" s="4" t="s">
        <v>827</v>
      </c>
      <c r="C1821" s="4" t="s">
        <v>1279</v>
      </c>
      <c r="D1821" s="4">
        <v>63050</v>
      </c>
      <c r="E1821" s="8">
        <v>106.8553544</v>
      </c>
      <c r="F1821" s="26">
        <v>6398.9982269970878</v>
      </c>
      <c r="G1821" s="8">
        <v>0.24921454800000001</v>
      </c>
    </row>
    <row r="1822" spans="1:7" x14ac:dyDescent="0.2">
      <c r="A1822" s="4" t="s">
        <v>820</v>
      </c>
      <c r="B1822" s="4" t="s">
        <v>766</v>
      </c>
      <c r="C1822" s="4" t="s">
        <v>1279</v>
      </c>
      <c r="D1822" s="4">
        <v>60299</v>
      </c>
      <c r="E1822" s="8">
        <v>108.9893941</v>
      </c>
      <c r="F1822" s="26">
        <v>6915.2430404436554</v>
      </c>
      <c r="G1822" s="8">
        <v>0.26254154299999999</v>
      </c>
    </row>
    <row r="1823" spans="1:7" x14ac:dyDescent="0.2">
      <c r="A1823" s="4" t="s">
        <v>820</v>
      </c>
      <c r="B1823" s="4" t="s">
        <v>766</v>
      </c>
      <c r="C1823" s="4" t="s">
        <v>1279</v>
      </c>
      <c r="D1823" s="4">
        <v>60300</v>
      </c>
      <c r="E1823" s="8">
        <v>122.82258349999999</v>
      </c>
      <c r="F1823" s="26">
        <v>8668.1725677008799</v>
      </c>
      <c r="G1823" s="8">
        <v>0.271006729</v>
      </c>
    </row>
    <row r="1824" spans="1:7" x14ac:dyDescent="0.2">
      <c r="A1824" s="4" t="s">
        <v>539</v>
      </c>
      <c r="B1824" s="4" t="s">
        <v>540</v>
      </c>
      <c r="C1824" s="4" t="s">
        <v>1280</v>
      </c>
      <c r="D1824" s="4">
        <v>12168</v>
      </c>
      <c r="E1824" s="8">
        <v>87.196556670000007</v>
      </c>
      <c r="F1824" s="26">
        <v>5138.013430822597</v>
      </c>
      <c r="G1824" s="8">
        <v>0.25506447300000001</v>
      </c>
    </row>
    <row r="1825" spans="1:7" x14ac:dyDescent="0.2">
      <c r="A1825" s="4" t="s">
        <v>539</v>
      </c>
      <c r="B1825" s="4" t="s">
        <v>540</v>
      </c>
      <c r="C1825" s="4" t="s">
        <v>1280</v>
      </c>
      <c r="D1825" s="4">
        <v>17363</v>
      </c>
      <c r="E1825" s="8">
        <v>99.244644539999996</v>
      </c>
      <c r="F1825" s="26">
        <v>8089.7183677250505</v>
      </c>
      <c r="G1825" s="8">
        <v>0.26595108499999998</v>
      </c>
    </row>
    <row r="1826" spans="1:7" x14ac:dyDescent="0.2">
      <c r="A1826" s="4" t="s">
        <v>539</v>
      </c>
      <c r="B1826" s="4" t="s">
        <v>540</v>
      </c>
      <c r="C1826" s="4" t="s">
        <v>1279</v>
      </c>
      <c r="D1826" s="4">
        <v>62575</v>
      </c>
      <c r="E1826" s="8">
        <v>90.993577860000002</v>
      </c>
      <c r="F1826" s="26">
        <v>6753.0014278693752</v>
      </c>
      <c r="G1826" s="8">
        <v>0.26181763600000002</v>
      </c>
    </row>
    <row r="1827" spans="1:7" x14ac:dyDescent="0.2">
      <c r="A1827" s="4" t="s">
        <v>539</v>
      </c>
      <c r="B1827" s="4" t="s">
        <v>540</v>
      </c>
      <c r="C1827" s="4" t="s">
        <v>1279</v>
      </c>
      <c r="D1827" s="4">
        <v>62586</v>
      </c>
      <c r="E1827" s="8">
        <v>76.525532159999997</v>
      </c>
      <c r="F1827" s="26">
        <v>4459.6365876336849</v>
      </c>
      <c r="G1827" s="8">
        <v>0.26071516</v>
      </c>
    </row>
    <row r="1828" spans="1:7" x14ac:dyDescent="0.2">
      <c r="A1828" s="4" t="s">
        <v>402</v>
      </c>
      <c r="B1828" s="4" t="s">
        <v>403</v>
      </c>
      <c r="C1828" s="4" t="s">
        <v>1279</v>
      </c>
      <c r="D1828" s="4">
        <v>50687</v>
      </c>
      <c r="E1828" s="8">
        <v>378.49429409999999</v>
      </c>
      <c r="F1828" s="26">
        <v>149823.05460097198</v>
      </c>
      <c r="G1828" s="8">
        <v>0.25148036499999998</v>
      </c>
    </row>
    <row r="1829" spans="1:7" x14ac:dyDescent="0.2">
      <c r="A1829" s="4" t="s">
        <v>402</v>
      </c>
      <c r="B1829" s="4" t="s">
        <v>403</v>
      </c>
      <c r="C1829" s="4" t="s">
        <v>1279</v>
      </c>
      <c r="D1829" s="4">
        <v>55330</v>
      </c>
      <c r="E1829" s="8">
        <v>397.42625600000002</v>
      </c>
      <c r="F1829" s="26">
        <v>174602.844647141</v>
      </c>
      <c r="G1829" s="8">
        <v>0.26193454399999999</v>
      </c>
    </row>
    <row r="1830" spans="1:7" ht="15" x14ac:dyDescent="0.25">
      <c r="A1830" s="4" t="s">
        <v>402</v>
      </c>
      <c r="B1830" s="4" t="s">
        <v>403</v>
      </c>
      <c r="C1830" s="4" t="s">
        <v>1279</v>
      </c>
      <c r="D1830" s="4">
        <v>55371</v>
      </c>
      <c r="E1830" s="8">
        <v>418.73050310000002</v>
      </c>
      <c r="F1830" s="26">
        <v>202322.15746438006</v>
      </c>
      <c r="G1830" s="8">
        <v>0.263029656</v>
      </c>
    </row>
    <row r="1831" spans="1:7" ht="15" x14ac:dyDescent="0.25">
      <c r="A1831" s="4" t="s">
        <v>402</v>
      </c>
      <c r="B1831" s="4" t="s">
        <v>404</v>
      </c>
      <c r="C1831" s="4" t="s">
        <v>1279</v>
      </c>
      <c r="D1831" s="4">
        <v>55319</v>
      </c>
      <c r="E1831" s="8">
        <v>453.4138714</v>
      </c>
      <c r="F1831" s="26">
        <v>230505.37509141216</v>
      </c>
      <c r="G1831" s="8">
        <v>0.24707030099999999</v>
      </c>
    </row>
    <row r="1832" spans="1:7" ht="15" x14ac:dyDescent="0.25">
      <c r="A1832" s="4" t="s">
        <v>402</v>
      </c>
      <c r="B1832" s="4" t="s">
        <v>404</v>
      </c>
      <c r="C1832" s="4" t="s">
        <v>1279</v>
      </c>
      <c r="D1832" s="4">
        <v>55492</v>
      </c>
      <c r="E1832" s="8">
        <v>499.02739320000001</v>
      </c>
      <c r="F1832" s="26">
        <v>308800.59646048129</v>
      </c>
      <c r="G1832" s="8">
        <v>0.26417943300000002</v>
      </c>
    </row>
    <row r="1833" spans="1:7" ht="15" x14ac:dyDescent="0.25">
      <c r="A1833" s="4" t="s">
        <v>402</v>
      </c>
      <c r="B1833" s="4" t="s">
        <v>404</v>
      </c>
      <c r="C1833" s="4" t="s">
        <v>1279</v>
      </c>
      <c r="D1833" s="4">
        <v>55496</v>
      </c>
      <c r="E1833" s="8">
        <v>500.4823682</v>
      </c>
      <c r="F1833" s="26">
        <v>307997.0870805314</v>
      </c>
      <c r="G1833" s="8">
        <v>0.26418673300000001</v>
      </c>
    </row>
    <row r="1834" spans="1:7" ht="15" x14ac:dyDescent="0.25">
      <c r="A1834" s="4" t="s">
        <v>402</v>
      </c>
      <c r="B1834" s="4" t="s">
        <v>405</v>
      </c>
      <c r="C1834" s="4" t="s">
        <v>1280</v>
      </c>
      <c r="D1834" s="4">
        <v>10910</v>
      </c>
      <c r="E1834" s="8">
        <v>459.89096130000001</v>
      </c>
      <c r="F1834" s="26">
        <v>256249.09258286573</v>
      </c>
      <c r="G1834" s="8">
        <v>0.249796772</v>
      </c>
    </row>
    <row r="1835" spans="1:7" ht="15" x14ac:dyDescent="0.25">
      <c r="A1835" s="4" t="s">
        <v>402</v>
      </c>
      <c r="B1835" s="4" t="s">
        <v>405</v>
      </c>
      <c r="C1835" s="4" t="s">
        <v>1279</v>
      </c>
      <c r="D1835" s="4">
        <v>61948</v>
      </c>
      <c r="E1835" s="8">
        <v>459.70361869999999</v>
      </c>
      <c r="F1835" s="26">
        <v>247432.57227832775</v>
      </c>
      <c r="G1835" s="8">
        <v>0.25141785999999999</v>
      </c>
    </row>
    <row r="1836" spans="1:7" ht="15" x14ac:dyDescent="0.25">
      <c r="A1836" s="4" t="s">
        <v>402</v>
      </c>
      <c r="B1836" s="4" t="s">
        <v>406</v>
      </c>
      <c r="C1836" s="4" t="s">
        <v>1279</v>
      </c>
      <c r="D1836" s="4">
        <v>63755</v>
      </c>
      <c r="E1836" s="8">
        <v>415.09273309999998</v>
      </c>
      <c r="F1836" s="26">
        <v>217094.84707451944</v>
      </c>
      <c r="G1836" s="8">
        <v>0.25202332100000002</v>
      </c>
    </row>
    <row r="1837" spans="1:7" ht="15" x14ac:dyDescent="0.25">
      <c r="A1837" s="4" t="s">
        <v>402</v>
      </c>
      <c r="B1837" s="4" t="s">
        <v>406</v>
      </c>
      <c r="C1837" s="4" t="s">
        <v>1279</v>
      </c>
      <c r="D1837" s="4">
        <v>79530</v>
      </c>
      <c r="E1837" s="8">
        <v>455.95592219999997</v>
      </c>
      <c r="F1837" s="26">
        <v>278452.70206337207</v>
      </c>
      <c r="G1837" s="8">
        <v>0.256286034</v>
      </c>
    </row>
    <row r="1838" spans="1:7" ht="15" x14ac:dyDescent="0.25">
      <c r="A1838" s="4" t="s">
        <v>402</v>
      </c>
      <c r="B1838" s="4" t="s">
        <v>406</v>
      </c>
      <c r="C1838" s="4" t="s">
        <v>1279</v>
      </c>
      <c r="D1838" s="4">
        <v>85452</v>
      </c>
      <c r="E1838" s="8">
        <v>450.75236419999999</v>
      </c>
      <c r="F1838" s="26">
        <v>255435.5902576654</v>
      </c>
      <c r="G1838" s="8">
        <v>0.24615121400000001</v>
      </c>
    </row>
    <row r="1839" spans="1:7" ht="15" x14ac:dyDescent="0.25">
      <c r="A1839" s="4" t="s">
        <v>402</v>
      </c>
      <c r="B1839" s="4" t="s">
        <v>521</v>
      </c>
      <c r="C1839" s="4" t="s">
        <v>1280</v>
      </c>
      <c r="D1839" s="4">
        <v>17194</v>
      </c>
      <c r="E1839" s="8">
        <v>324.42329189999998</v>
      </c>
      <c r="F1839" s="26">
        <v>140494.1821131992</v>
      </c>
      <c r="G1839" s="8">
        <v>0.234519846</v>
      </c>
    </row>
    <row r="1840" spans="1:7" ht="15" x14ac:dyDescent="0.25">
      <c r="A1840" s="4" t="s">
        <v>402</v>
      </c>
      <c r="B1840" s="4" t="s">
        <v>521</v>
      </c>
      <c r="C1840" s="4" t="s">
        <v>1280</v>
      </c>
      <c r="D1840" s="4">
        <v>22276</v>
      </c>
      <c r="E1840" s="8">
        <v>293.83109880000001</v>
      </c>
      <c r="F1840" s="26">
        <v>105557.77767250362</v>
      </c>
      <c r="G1840" s="8">
        <v>0.25329816300000002</v>
      </c>
    </row>
    <row r="1841" spans="1:7" ht="15" x14ac:dyDescent="0.25">
      <c r="A1841" s="4" t="s">
        <v>402</v>
      </c>
      <c r="B1841" s="4" t="s">
        <v>407</v>
      </c>
      <c r="C1841" s="4" t="s">
        <v>1279</v>
      </c>
      <c r="D1841" s="4">
        <v>55858</v>
      </c>
      <c r="E1841" s="8">
        <v>154.91771550000001</v>
      </c>
      <c r="F1841" s="26">
        <v>21842.549655026531</v>
      </c>
      <c r="G1841" s="8">
        <v>0.23711206400000001</v>
      </c>
    </row>
    <row r="1842" spans="1:7" ht="15" x14ac:dyDescent="0.25">
      <c r="A1842" s="4" t="s">
        <v>402</v>
      </c>
      <c r="B1842" s="4" t="s">
        <v>407</v>
      </c>
      <c r="C1842" s="4" t="s">
        <v>1279</v>
      </c>
      <c r="D1842" s="4">
        <v>63807</v>
      </c>
      <c r="E1842" s="8">
        <v>176.4010365</v>
      </c>
      <c r="F1842" s="26">
        <v>31721.991952745357</v>
      </c>
      <c r="G1842" s="8">
        <v>0.25466078599999997</v>
      </c>
    </row>
    <row r="1843" spans="1:7" ht="15" x14ac:dyDescent="0.25">
      <c r="A1843" s="4" t="s">
        <v>402</v>
      </c>
      <c r="B1843" s="4" t="s">
        <v>407</v>
      </c>
      <c r="C1843" s="4" t="s">
        <v>1279</v>
      </c>
      <c r="D1843" s="4">
        <v>73825</v>
      </c>
      <c r="E1843" s="8">
        <v>182.45386540000001</v>
      </c>
      <c r="F1843" s="26">
        <v>33094.915304716145</v>
      </c>
      <c r="G1843" s="8">
        <v>0.25092961000000003</v>
      </c>
    </row>
    <row r="1844" spans="1:7" ht="15" x14ac:dyDescent="0.25">
      <c r="A1844" s="4" t="s">
        <v>402</v>
      </c>
      <c r="B1844" s="4" t="s">
        <v>408</v>
      </c>
      <c r="C1844" s="4" t="s">
        <v>1280</v>
      </c>
      <c r="D1844" s="4">
        <v>21818</v>
      </c>
      <c r="E1844" s="8">
        <v>370.34858750000001</v>
      </c>
      <c r="F1844" s="26">
        <v>150858.98726798754</v>
      </c>
      <c r="G1844" s="8">
        <v>0.262790521</v>
      </c>
    </row>
    <row r="1845" spans="1:7" ht="15" x14ac:dyDescent="0.25">
      <c r="A1845" s="4" t="s">
        <v>402</v>
      </c>
      <c r="B1845" s="4" t="s">
        <v>408</v>
      </c>
      <c r="C1845" s="4" t="s">
        <v>1279</v>
      </c>
      <c r="D1845" s="4">
        <v>68952</v>
      </c>
      <c r="E1845" s="8">
        <v>421.03120310000003</v>
      </c>
      <c r="F1845" s="26">
        <v>230801.35841222352</v>
      </c>
      <c r="G1845" s="8">
        <v>0.267115673</v>
      </c>
    </row>
    <row r="1846" spans="1:7" ht="15" x14ac:dyDescent="0.25">
      <c r="A1846" s="4" t="s">
        <v>402</v>
      </c>
      <c r="B1846" s="4" t="s">
        <v>408</v>
      </c>
      <c r="C1846" s="4" t="s">
        <v>1279</v>
      </c>
      <c r="D1846" s="4">
        <v>116815</v>
      </c>
      <c r="E1846" s="8">
        <v>356.51519569999999</v>
      </c>
      <c r="F1846" s="26">
        <v>137496.86108082498</v>
      </c>
      <c r="G1846" s="8">
        <v>0.26244570499999997</v>
      </c>
    </row>
    <row r="1847" spans="1:7" ht="15" x14ac:dyDescent="0.25">
      <c r="A1847" s="4" t="s">
        <v>402</v>
      </c>
      <c r="B1847" s="4" t="s">
        <v>408</v>
      </c>
      <c r="C1847" s="4" t="s">
        <v>1279</v>
      </c>
      <c r="D1847" s="4">
        <v>116820</v>
      </c>
      <c r="E1847" s="8">
        <v>379.1886485</v>
      </c>
      <c r="F1847" s="26">
        <v>157672.11169240321</v>
      </c>
      <c r="G1847" s="8">
        <v>0.25679505899999999</v>
      </c>
    </row>
    <row r="1848" spans="1:7" ht="15" x14ac:dyDescent="0.25">
      <c r="A1848" s="4" t="s">
        <v>402</v>
      </c>
      <c r="B1848" s="4" t="s">
        <v>409</v>
      </c>
      <c r="C1848" s="4" t="s">
        <v>1279</v>
      </c>
      <c r="D1848" s="4">
        <v>80168</v>
      </c>
      <c r="E1848" s="8">
        <v>245.1771397</v>
      </c>
      <c r="F1848" s="26">
        <v>74430.186011528989</v>
      </c>
      <c r="G1848" s="8">
        <v>0.26961279900000001</v>
      </c>
    </row>
    <row r="1849" spans="1:7" ht="15" x14ac:dyDescent="0.25">
      <c r="A1849" s="4" t="s">
        <v>402</v>
      </c>
      <c r="B1849" s="4" t="s">
        <v>217</v>
      </c>
      <c r="C1849" s="4" t="s">
        <v>1280</v>
      </c>
      <c r="D1849" s="4">
        <v>25475</v>
      </c>
      <c r="E1849" s="8">
        <v>272.71676639999998</v>
      </c>
      <c r="F1849" s="26">
        <v>102695.30023291778</v>
      </c>
      <c r="G1849" s="8">
        <v>0.25358308299999999</v>
      </c>
    </row>
    <row r="1850" spans="1:7" ht="15" x14ac:dyDescent="0.25">
      <c r="A1850" s="4" t="s">
        <v>828</v>
      </c>
      <c r="B1850" s="4" t="s">
        <v>120</v>
      </c>
      <c r="C1850" s="4" t="s">
        <v>1279</v>
      </c>
      <c r="D1850" s="4">
        <v>77024</v>
      </c>
      <c r="E1850" s="8">
        <v>1010.0672039999999</v>
      </c>
      <c r="F1850" s="26">
        <v>645986.00754153321</v>
      </c>
      <c r="G1850" s="8">
        <v>0.26989654899999999</v>
      </c>
    </row>
    <row r="1851" spans="1:7" ht="15" x14ac:dyDescent="0.25">
      <c r="A1851" s="4" t="s">
        <v>1295</v>
      </c>
      <c r="B1851" s="4" t="s">
        <v>1296</v>
      </c>
      <c r="C1851" s="4" t="s">
        <v>1303</v>
      </c>
      <c r="D1851" s="4">
        <v>149343</v>
      </c>
      <c r="E1851" s="4">
        <v>71.136899999999997</v>
      </c>
      <c r="F1851">
        <v>6262.8209997344766</v>
      </c>
      <c r="G1851" s="4">
        <v>0.30420000000000003</v>
      </c>
    </row>
    <row r="1852" spans="1:7" ht="15" x14ac:dyDescent="0.25">
      <c r="A1852" s="4" t="s">
        <v>1295</v>
      </c>
      <c r="B1852" s="4" t="s">
        <v>1296</v>
      </c>
      <c r="C1852" s="4" t="s">
        <v>1303</v>
      </c>
      <c r="D1852" s="4">
        <v>149347</v>
      </c>
      <c r="E1852" s="4">
        <v>64.148300000000006</v>
      </c>
      <c r="F1852">
        <v>4774.1244562151305</v>
      </c>
      <c r="G1852" s="4">
        <v>0.29580000000000001</v>
      </c>
    </row>
    <row r="1853" spans="1:7" ht="15" x14ac:dyDescent="0.25">
      <c r="A1853" s="4" t="s">
        <v>1295</v>
      </c>
      <c r="B1853" s="4" t="s">
        <v>1296</v>
      </c>
      <c r="C1853" s="4" t="s">
        <v>1303</v>
      </c>
      <c r="D1853" s="4">
        <v>149363</v>
      </c>
      <c r="E1853" s="4">
        <v>71.974800000000002</v>
      </c>
      <c r="F1853">
        <v>5660.5546886870134</v>
      </c>
      <c r="G1853" s="4">
        <v>0.27779999999999999</v>
      </c>
    </row>
    <row r="1854" spans="1:7" ht="15" x14ac:dyDescent="0.25">
      <c r="A1854" s="4" t="s">
        <v>1295</v>
      </c>
      <c r="B1854" s="4" t="s">
        <v>1296</v>
      </c>
      <c r="C1854" s="4" t="s">
        <v>1303</v>
      </c>
      <c r="D1854" s="4">
        <v>151094</v>
      </c>
      <c r="E1854" s="4">
        <v>77.345600000000005</v>
      </c>
      <c r="F1854">
        <v>6258.053101586228</v>
      </c>
      <c r="G1854" s="4">
        <v>0.28179999999999999</v>
      </c>
    </row>
    <row r="1855" spans="1:7" ht="15" x14ac:dyDescent="0.25">
      <c r="A1855" s="4" t="s">
        <v>1295</v>
      </c>
      <c r="B1855" s="4" t="s">
        <v>1296</v>
      </c>
      <c r="C1855" s="4" t="s">
        <v>1303</v>
      </c>
      <c r="D1855" s="4">
        <v>151095</v>
      </c>
      <c r="E1855" s="4">
        <v>64.274299999999997</v>
      </c>
      <c r="F1855">
        <v>4413.7963081077169</v>
      </c>
      <c r="G1855" s="4">
        <v>0.29089999999999999</v>
      </c>
    </row>
    <row r="1856" spans="1:7" ht="15" x14ac:dyDescent="0.25">
      <c r="A1856" s="4" t="s">
        <v>1295</v>
      </c>
      <c r="B1856" s="4" t="s">
        <v>1296</v>
      </c>
      <c r="C1856" s="4" t="s">
        <v>1303</v>
      </c>
      <c r="D1856" s="4">
        <v>151096</v>
      </c>
      <c r="E1856" s="4">
        <v>70.817700000000002</v>
      </c>
      <c r="F1856">
        <v>5537.139130141717</v>
      </c>
      <c r="G1856" s="4">
        <v>0.2949</v>
      </c>
    </row>
    <row r="1857" spans="1:7" ht="15" x14ac:dyDescent="0.25">
      <c r="A1857" s="4" t="s">
        <v>1295</v>
      </c>
      <c r="B1857" s="4" t="s">
        <v>1296</v>
      </c>
      <c r="C1857" s="4" t="s">
        <v>1303</v>
      </c>
      <c r="D1857" s="4">
        <v>151097</v>
      </c>
      <c r="E1857" s="4">
        <v>72.055899999999994</v>
      </c>
      <c r="F1857">
        <v>5948.1754907021996</v>
      </c>
      <c r="G1857" s="4">
        <v>0.2848</v>
      </c>
    </row>
    <row r="1858" spans="1:7" ht="15" x14ac:dyDescent="0.25">
      <c r="A1858" s="4" t="s">
        <v>1295</v>
      </c>
      <c r="B1858" s="4" t="s">
        <v>1297</v>
      </c>
      <c r="C1858" s="4" t="s">
        <v>1302</v>
      </c>
      <c r="D1858" s="4" t="s">
        <v>1298</v>
      </c>
      <c r="E1858" s="4">
        <v>54.673999999999999</v>
      </c>
      <c r="F1858">
        <v>2932.9835692099491</v>
      </c>
      <c r="G1858" s="4">
        <v>0.30170000000000002</v>
      </c>
    </row>
    <row r="1859" spans="1:7" ht="15" x14ac:dyDescent="0.25">
      <c r="A1859" s="4" t="s">
        <v>1295</v>
      </c>
      <c r="B1859" s="4" t="s">
        <v>1297</v>
      </c>
      <c r="C1859" s="4" t="s">
        <v>1302</v>
      </c>
      <c r="D1859" s="4" t="s">
        <v>1299</v>
      </c>
      <c r="E1859" s="4">
        <v>73.103499999999997</v>
      </c>
      <c r="F1859">
        <v>6356.1690259802053</v>
      </c>
      <c r="G1859" s="4">
        <v>0.29010000000000002</v>
      </c>
    </row>
    <row r="1860" spans="1:7" ht="15" x14ac:dyDescent="0.25">
      <c r="A1860" s="4" t="s">
        <v>1295</v>
      </c>
      <c r="B1860" s="4" t="s">
        <v>1297</v>
      </c>
      <c r="C1860" s="4" t="s">
        <v>1302</v>
      </c>
      <c r="D1860" s="4" t="s">
        <v>1300</v>
      </c>
      <c r="E1860" s="4">
        <v>61.1995</v>
      </c>
      <c r="F1860">
        <v>5010.4100248916566</v>
      </c>
      <c r="G1860" s="4">
        <v>0.31209999999999999</v>
      </c>
    </row>
    <row r="1861" spans="1:7" ht="15" x14ac:dyDescent="0.25">
      <c r="A1861" s="4" t="s">
        <v>1295</v>
      </c>
      <c r="B1861" s="4" t="s">
        <v>1297</v>
      </c>
      <c r="C1861" s="4" t="s">
        <v>1303</v>
      </c>
      <c r="D1861" s="4">
        <v>149364</v>
      </c>
      <c r="E1861" s="4">
        <v>48.469200000000001</v>
      </c>
      <c r="F1861">
        <v>4672.6391582405204</v>
      </c>
      <c r="G1861" s="4">
        <v>0.30020000000000002</v>
      </c>
    </row>
    <row r="1862" spans="1:7" ht="15" x14ac:dyDescent="0.25">
      <c r="A1862" s="4" t="s">
        <v>1211</v>
      </c>
      <c r="B1862" s="4" t="s">
        <v>1212</v>
      </c>
      <c r="C1862" s="4" t="s">
        <v>1280</v>
      </c>
      <c r="D1862" s="4">
        <v>17278</v>
      </c>
      <c r="E1862" s="8">
        <v>54.342057089999997</v>
      </c>
      <c r="F1862" s="26">
        <v>1674.3018743604407</v>
      </c>
      <c r="G1862" s="8">
        <v>0.25548200900000001</v>
      </c>
    </row>
    <row r="1863" spans="1:7" ht="15" x14ac:dyDescent="0.25">
      <c r="A1863" s="4" t="s">
        <v>954</v>
      </c>
      <c r="B1863" s="4" t="s">
        <v>955</v>
      </c>
      <c r="C1863" s="4" t="s">
        <v>1279</v>
      </c>
      <c r="D1863" s="4">
        <v>77403</v>
      </c>
      <c r="E1863" s="8">
        <v>119.168162</v>
      </c>
      <c r="F1863" s="26">
        <v>8993.3163445387545</v>
      </c>
      <c r="G1863" s="8">
        <v>0.271572013</v>
      </c>
    </row>
    <row r="1864" spans="1:7" ht="15" x14ac:dyDescent="0.25">
      <c r="A1864" s="4" t="s">
        <v>1111</v>
      </c>
      <c r="B1864" s="4" t="s">
        <v>4</v>
      </c>
      <c r="C1864" s="4" t="s">
        <v>1279</v>
      </c>
      <c r="D1864" s="4">
        <v>56045</v>
      </c>
      <c r="E1864" s="8">
        <v>169.2547515</v>
      </c>
      <c r="F1864" s="26">
        <v>16108.693965792418</v>
      </c>
      <c r="G1864" s="8">
        <v>0.26044368499999998</v>
      </c>
    </row>
    <row r="1865" spans="1:7" ht="15" x14ac:dyDescent="0.25">
      <c r="A1865" s="4" t="s">
        <v>1111</v>
      </c>
      <c r="B1865" s="4" t="s">
        <v>4</v>
      </c>
      <c r="C1865" s="4" t="s">
        <v>1279</v>
      </c>
      <c r="D1865" s="4">
        <v>82460</v>
      </c>
      <c r="E1865" s="8">
        <v>125.15003129999999</v>
      </c>
      <c r="F1865" s="26">
        <v>7861.0693022539836</v>
      </c>
      <c r="G1865" s="8">
        <v>0.25313833800000002</v>
      </c>
    </row>
    <row r="1866" spans="1:7" ht="15" x14ac:dyDescent="0.25">
      <c r="A1866" s="4" t="s">
        <v>1111</v>
      </c>
      <c r="B1866" s="4" t="s">
        <v>4</v>
      </c>
      <c r="C1866" s="4" t="s">
        <v>1279</v>
      </c>
      <c r="D1866" s="4">
        <v>89879</v>
      </c>
      <c r="E1866" s="8">
        <v>174.57470599999999</v>
      </c>
      <c r="F1866" s="26">
        <v>18212.415957170197</v>
      </c>
      <c r="G1866" s="8">
        <v>0.26105747499999998</v>
      </c>
    </row>
    <row r="1867" spans="1:7" ht="15" x14ac:dyDescent="0.25">
      <c r="A1867" s="4" t="s">
        <v>1111</v>
      </c>
      <c r="B1867" s="4" t="s">
        <v>1213</v>
      </c>
      <c r="C1867" s="4" t="s">
        <v>1280</v>
      </c>
      <c r="D1867" s="4">
        <v>21443</v>
      </c>
      <c r="E1867" s="8">
        <v>101.36328109999999</v>
      </c>
      <c r="F1867" s="26">
        <v>5497.2104745142678</v>
      </c>
      <c r="G1867" s="8">
        <v>0.25158791200000002</v>
      </c>
    </row>
    <row r="1868" spans="1:7" ht="15" x14ac:dyDescent="0.25">
      <c r="A1868" s="4" t="s">
        <v>410</v>
      </c>
      <c r="B1868" s="4" t="s">
        <v>411</v>
      </c>
      <c r="C1868" s="4" t="s">
        <v>1279</v>
      </c>
      <c r="D1868" s="4">
        <v>117336</v>
      </c>
      <c r="E1868" s="8">
        <v>113.3976268</v>
      </c>
      <c r="F1868" s="26">
        <v>6594.3457164472438</v>
      </c>
      <c r="G1868" s="8">
        <v>0.270992173</v>
      </c>
    </row>
    <row r="1869" spans="1:7" ht="15" x14ac:dyDescent="0.25">
      <c r="A1869" s="4" t="s">
        <v>26</v>
      </c>
      <c r="B1869" s="4" t="s">
        <v>412</v>
      </c>
      <c r="C1869" s="4" t="s">
        <v>1279</v>
      </c>
      <c r="D1869" s="4">
        <v>84756</v>
      </c>
      <c r="E1869" s="8">
        <v>184.9249959</v>
      </c>
      <c r="F1869" s="26">
        <v>19051.752157037747</v>
      </c>
      <c r="G1869" s="8">
        <v>0.251697899</v>
      </c>
    </row>
    <row r="1870" spans="1:7" ht="15" x14ac:dyDescent="0.25">
      <c r="A1870" s="4" t="s">
        <v>26</v>
      </c>
      <c r="B1870" s="4" t="s">
        <v>27</v>
      </c>
      <c r="C1870" s="4" t="s">
        <v>1280</v>
      </c>
      <c r="D1870" s="4">
        <v>23963</v>
      </c>
      <c r="E1870" s="8">
        <v>86.414485729999996</v>
      </c>
      <c r="F1870" s="26">
        <v>3879.1496741503793</v>
      </c>
      <c r="G1870" s="8">
        <v>0.261962417</v>
      </c>
    </row>
    <row r="1871" spans="1:7" ht="15" x14ac:dyDescent="0.25">
      <c r="A1871" s="4" t="s">
        <v>26</v>
      </c>
      <c r="B1871" s="4" t="s">
        <v>27</v>
      </c>
      <c r="C1871" s="4" t="s">
        <v>1279</v>
      </c>
      <c r="D1871" s="4">
        <v>43022</v>
      </c>
      <c r="E1871" s="8">
        <v>89.706524020000003</v>
      </c>
      <c r="F1871" s="26">
        <v>4648.2441370106508</v>
      </c>
      <c r="G1871" s="8">
        <v>0.26558577300000002</v>
      </c>
    </row>
    <row r="1872" spans="1:7" ht="15" x14ac:dyDescent="0.25">
      <c r="A1872" s="4" t="s">
        <v>26</v>
      </c>
      <c r="B1872" s="4" t="s">
        <v>27</v>
      </c>
      <c r="C1872" s="4" t="s">
        <v>1279</v>
      </c>
      <c r="D1872" s="4">
        <v>65190</v>
      </c>
      <c r="E1872" s="8">
        <v>82.895887279999997</v>
      </c>
      <c r="F1872" s="26">
        <v>3598.2697788567516</v>
      </c>
      <c r="G1872" s="8">
        <v>0.25823960600000001</v>
      </c>
    </row>
    <row r="1873" spans="1:7" ht="15" x14ac:dyDescent="0.25">
      <c r="A1873" s="4" t="s">
        <v>26</v>
      </c>
      <c r="B1873" s="4" t="s">
        <v>27</v>
      </c>
      <c r="C1873" s="4" t="s">
        <v>1279</v>
      </c>
      <c r="D1873" s="4">
        <v>66908</v>
      </c>
      <c r="E1873" s="8">
        <v>118.7580036</v>
      </c>
      <c r="F1873" s="26">
        <v>7905.3188803008916</v>
      </c>
      <c r="G1873" s="8">
        <v>0.27806440100000002</v>
      </c>
    </row>
    <row r="1874" spans="1:7" ht="15" x14ac:dyDescent="0.25">
      <c r="A1874" s="4" t="s">
        <v>26</v>
      </c>
      <c r="B1874" s="4" t="s">
        <v>27</v>
      </c>
      <c r="C1874" s="4" t="s">
        <v>1279</v>
      </c>
      <c r="D1874" s="4">
        <v>80187</v>
      </c>
      <c r="E1874" s="8">
        <v>81.115236229999994</v>
      </c>
      <c r="F1874" s="26">
        <v>3621.1346818811753</v>
      </c>
      <c r="G1874" s="8">
        <v>0.261996544</v>
      </c>
    </row>
    <row r="1875" spans="1:7" ht="15" x14ac:dyDescent="0.25">
      <c r="A1875" s="4" t="s">
        <v>26</v>
      </c>
      <c r="B1875" s="4" t="s">
        <v>28</v>
      </c>
      <c r="C1875" s="4" t="s">
        <v>1279</v>
      </c>
      <c r="D1875" s="4">
        <v>22853</v>
      </c>
      <c r="E1875" s="8">
        <v>172.9908475</v>
      </c>
      <c r="F1875" s="26">
        <v>16905.527841252486</v>
      </c>
      <c r="G1875" s="8">
        <v>0.26736196400000001</v>
      </c>
    </row>
    <row r="1876" spans="1:7" ht="15" x14ac:dyDescent="0.25">
      <c r="A1876" s="4" t="s">
        <v>26</v>
      </c>
      <c r="B1876" s="4" t="s">
        <v>28</v>
      </c>
      <c r="C1876" s="4" t="s">
        <v>1279</v>
      </c>
      <c r="D1876" s="4">
        <v>63756</v>
      </c>
      <c r="E1876" s="8">
        <v>165.929484</v>
      </c>
      <c r="F1876" s="26">
        <v>13836.489204582964</v>
      </c>
      <c r="G1876" s="8">
        <v>0.25794956400000002</v>
      </c>
    </row>
    <row r="1877" spans="1:7" ht="15" x14ac:dyDescent="0.25">
      <c r="A1877" s="4" t="s">
        <v>26</v>
      </c>
      <c r="B1877" s="4" t="s">
        <v>28</v>
      </c>
      <c r="C1877" s="4" t="s">
        <v>1279</v>
      </c>
      <c r="D1877" s="4">
        <v>73812</v>
      </c>
      <c r="E1877" s="8">
        <v>171.65650160000001</v>
      </c>
      <c r="F1877" s="26">
        <v>15765.152676781232</v>
      </c>
      <c r="G1877" s="8">
        <v>0.26091771400000002</v>
      </c>
    </row>
    <row r="1878" spans="1:7" ht="15" x14ac:dyDescent="0.25">
      <c r="A1878" s="4" t="s">
        <v>413</v>
      </c>
      <c r="B1878" s="4" t="s">
        <v>1</v>
      </c>
      <c r="C1878" s="4" t="s">
        <v>1279</v>
      </c>
      <c r="D1878" s="4">
        <v>33843</v>
      </c>
      <c r="E1878" s="8">
        <v>260.02697139999998</v>
      </c>
      <c r="F1878" s="26">
        <v>50745.829715133979</v>
      </c>
      <c r="G1878" s="8">
        <v>0.24808434600000001</v>
      </c>
    </row>
    <row r="1879" spans="1:7" ht="15" x14ac:dyDescent="0.25">
      <c r="A1879" s="4" t="s">
        <v>413</v>
      </c>
      <c r="B1879" s="4" t="s">
        <v>1</v>
      </c>
      <c r="C1879" s="4" t="s">
        <v>1279</v>
      </c>
      <c r="D1879" s="4">
        <v>38527</v>
      </c>
      <c r="E1879" s="8">
        <v>280.72241179999997</v>
      </c>
      <c r="F1879" s="26">
        <v>66678.474901932655</v>
      </c>
      <c r="G1879" s="8">
        <v>0.24049790800000001</v>
      </c>
    </row>
    <row r="1880" spans="1:7" ht="15" x14ac:dyDescent="0.25">
      <c r="A1880" s="4" t="s">
        <v>413</v>
      </c>
      <c r="B1880" s="4" t="s">
        <v>1</v>
      </c>
      <c r="C1880" s="4" t="s">
        <v>1279</v>
      </c>
      <c r="D1880" s="4">
        <v>50059</v>
      </c>
      <c r="E1880" s="8">
        <v>290.30042470000001</v>
      </c>
      <c r="F1880" s="26">
        <v>70525.076512518615</v>
      </c>
      <c r="G1880" s="8">
        <v>0.24320645900000001</v>
      </c>
    </row>
    <row r="1881" spans="1:7" ht="15" x14ac:dyDescent="0.25">
      <c r="A1881" s="4" t="s">
        <v>413</v>
      </c>
      <c r="B1881" s="4" t="s">
        <v>1</v>
      </c>
      <c r="C1881" s="4" t="s">
        <v>1279</v>
      </c>
      <c r="D1881" s="4">
        <v>76787</v>
      </c>
      <c r="E1881" s="8">
        <v>284.34378140000001</v>
      </c>
      <c r="F1881" s="26">
        <v>70606.722214346708</v>
      </c>
      <c r="G1881" s="8">
        <v>0.24812107</v>
      </c>
    </row>
    <row r="1882" spans="1:7" ht="15" x14ac:dyDescent="0.25">
      <c r="A1882" s="4" t="s">
        <v>413</v>
      </c>
      <c r="B1882" s="4" t="s">
        <v>1</v>
      </c>
      <c r="C1882" s="4" t="s">
        <v>1279</v>
      </c>
      <c r="D1882" s="4">
        <v>76788</v>
      </c>
      <c r="E1882" s="8">
        <v>297.64400380000001</v>
      </c>
      <c r="F1882" s="26">
        <v>75018.142533452992</v>
      </c>
      <c r="G1882" s="8">
        <v>0.24061865099999999</v>
      </c>
    </row>
    <row r="1883" spans="1:7" ht="15" x14ac:dyDescent="0.25">
      <c r="A1883" s="4" t="s">
        <v>413</v>
      </c>
      <c r="B1883" s="4" t="s">
        <v>1</v>
      </c>
      <c r="C1883" s="4" t="s">
        <v>1279</v>
      </c>
      <c r="D1883" s="4">
        <v>76822</v>
      </c>
      <c r="E1883" s="8">
        <v>302.64189279999999</v>
      </c>
      <c r="F1883" s="26">
        <v>81395.653963909019</v>
      </c>
      <c r="G1883" s="8">
        <v>0.24914186099999999</v>
      </c>
    </row>
    <row r="1884" spans="1:7" ht="15" x14ac:dyDescent="0.25">
      <c r="A1884" s="4" t="s">
        <v>1113</v>
      </c>
      <c r="B1884" s="4" t="s">
        <v>1114</v>
      </c>
      <c r="C1884" s="4" t="s">
        <v>1279</v>
      </c>
      <c r="D1884" s="4">
        <v>56632</v>
      </c>
      <c r="E1884" s="8">
        <v>27.157768480000001</v>
      </c>
      <c r="F1884" s="26">
        <v>383.26367108393396</v>
      </c>
      <c r="G1884" s="8">
        <v>0.25913058700000002</v>
      </c>
    </row>
    <row r="1885" spans="1:7" ht="15" x14ac:dyDescent="0.25">
      <c r="A1885" s="4" t="s">
        <v>541</v>
      </c>
      <c r="B1885" s="4" t="s">
        <v>542</v>
      </c>
      <c r="C1885" s="4" t="s">
        <v>1279</v>
      </c>
      <c r="D1885" s="4">
        <v>37803</v>
      </c>
      <c r="E1885" s="8">
        <v>224.2322523</v>
      </c>
      <c r="F1885" s="26">
        <v>46479.817822827514</v>
      </c>
      <c r="G1885" s="8">
        <v>0.23483336399999999</v>
      </c>
    </row>
    <row r="1886" spans="1:7" ht="15" x14ac:dyDescent="0.25">
      <c r="A1886" s="4" t="s">
        <v>414</v>
      </c>
      <c r="B1886" s="4" t="s">
        <v>415</v>
      </c>
      <c r="C1886" s="4" t="s">
        <v>1279</v>
      </c>
      <c r="D1886" s="4">
        <v>76878</v>
      </c>
      <c r="E1886" s="8">
        <v>109.20313229999999</v>
      </c>
      <c r="F1886" s="26">
        <v>6276.5942532959425</v>
      </c>
      <c r="G1886" s="8">
        <v>0.27562885999999998</v>
      </c>
    </row>
    <row r="1887" spans="1:7" ht="15" x14ac:dyDescent="0.25">
      <c r="A1887" s="4" t="s">
        <v>1214</v>
      </c>
      <c r="B1887" s="4" t="s">
        <v>1215</v>
      </c>
      <c r="C1887" s="4" t="s">
        <v>1280</v>
      </c>
      <c r="D1887" s="4">
        <v>12946</v>
      </c>
      <c r="E1887" s="8">
        <v>37.585316380000002</v>
      </c>
      <c r="F1887" s="26">
        <v>1128.9290905524529</v>
      </c>
      <c r="G1887" s="8">
        <v>0.253638158</v>
      </c>
    </row>
    <row r="1888" spans="1:7" ht="15" x14ac:dyDescent="0.25">
      <c r="A1888" s="4" t="s">
        <v>543</v>
      </c>
      <c r="B1888" s="4" t="s">
        <v>328</v>
      </c>
      <c r="C1888" s="4" t="s">
        <v>1279</v>
      </c>
      <c r="D1888" s="4">
        <v>88607</v>
      </c>
      <c r="E1888" s="8">
        <v>406.20074879999999</v>
      </c>
      <c r="F1888" s="26">
        <v>179656.82358388649</v>
      </c>
      <c r="G1888" s="8">
        <v>0.249914727</v>
      </c>
    </row>
    <row r="1889" spans="1:7" ht="15" x14ac:dyDescent="0.25">
      <c r="A1889" s="4" t="s">
        <v>543</v>
      </c>
      <c r="B1889" s="4" t="s">
        <v>544</v>
      </c>
      <c r="C1889" s="4" t="s">
        <v>1279</v>
      </c>
      <c r="D1889" s="4">
        <v>63978</v>
      </c>
      <c r="E1889" s="8">
        <v>411.88963740000003</v>
      </c>
      <c r="F1889" s="26">
        <v>182577.68773281921</v>
      </c>
      <c r="G1889" s="8">
        <v>0.25099701200000002</v>
      </c>
    </row>
    <row r="1890" spans="1:7" ht="15" x14ac:dyDescent="0.25">
      <c r="A1890" s="4" t="s">
        <v>543</v>
      </c>
      <c r="B1890" s="4" t="s">
        <v>544</v>
      </c>
      <c r="C1890" s="4" t="s">
        <v>1279</v>
      </c>
      <c r="D1890" s="4">
        <v>63979</v>
      </c>
      <c r="E1890" s="8">
        <v>435.43430269999999</v>
      </c>
      <c r="F1890" s="26">
        <v>208736.38707735357</v>
      </c>
      <c r="G1890" s="8">
        <v>0.26471935600000002</v>
      </c>
    </row>
    <row r="1891" spans="1:7" ht="15" x14ac:dyDescent="0.25">
      <c r="A1891" s="4" t="s">
        <v>543</v>
      </c>
      <c r="B1891" s="4" t="s">
        <v>544</v>
      </c>
      <c r="C1891" s="4" t="s">
        <v>1279</v>
      </c>
      <c r="D1891" s="4">
        <v>63980</v>
      </c>
      <c r="E1891" s="8">
        <v>438.14401020000003</v>
      </c>
      <c r="F1891" s="26">
        <v>189324.10953214383</v>
      </c>
      <c r="G1891" s="8">
        <v>0.26144246999999998</v>
      </c>
    </row>
    <row r="1892" spans="1:7" ht="15" x14ac:dyDescent="0.25">
      <c r="A1892" s="4" t="s">
        <v>543</v>
      </c>
      <c r="B1892" s="4" t="s">
        <v>544</v>
      </c>
      <c r="C1892" s="4" t="s">
        <v>1279</v>
      </c>
      <c r="D1892" s="4">
        <v>64040</v>
      </c>
      <c r="E1892" s="8">
        <v>404.36628839999997</v>
      </c>
      <c r="F1892" s="26">
        <v>174374.5958941461</v>
      </c>
      <c r="G1892" s="8">
        <v>0.24763976400000001</v>
      </c>
    </row>
    <row r="1893" spans="1:7" ht="15" x14ac:dyDescent="0.25">
      <c r="A1893" s="4" t="s">
        <v>543</v>
      </c>
      <c r="B1893" s="4" t="s">
        <v>544</v>
      </c>
      <c r="C1893" s="4" t="s">
        <v>1279</v>
      </c>
      <c r="D1893" s="4">
        <v>64043</v>
      </c>
      <c r="E1893" s="8">
        <v>430.32840590000001</v>
      </c>
      <c r="F1893" s="26">
        <v>203865.4821660204</v>
      </c>
      <c r="G1893" s="8">
        <v>0.254861067</v>
      </c>
    </row>
    <row r="1894" spans="1:7" ht="15" x14ac:dyDescent="0.25">
      <c r="A1894" s="4" t="s">
        <v>546</v>
      </c>
      <c r="B1894" s="4" t="s">
        <v>547</v>
      </c>
      <c r="C1894" s="4" t="s">
        <v>1279</v>
      </c>
      <c r="D1894" s="4">
        <v>45695</v>
      </c>
      <c r="E1894" s="8">
        <v>389.04729600000002</v>
      </c>
      <c r="F1894" s="26">
        <v>183305.40772843227</v>
      </c>
      <c r="G1894" s="8">
        <v>0.235134705</v>
      </c>
    </row>
    <row r="1895" spans="1:7" ht="15" x14ac:dyDescent="0.25">
      <c r="A1895" s="4" t="s">
        <v>133</v>
      </c>
      <c r="B1895" s="4" t="s">
        <v>134</v>
      </c>
      <c r="C1895" s="4" t="s">
        <v>1279</v>
      </c>
      <c r="D1895" s="4">
        <v>59009</v>
      </c>
      <c r="E1895" s="8">
        <v>41.606565979999999</v>
      </c>
      <c r="F1895" s="26">
        <v>856.29200907624613</v>
      </c>
      <c r="G1895" s="8">
        <v>0.26016345299999999</v>
      </c>
    </row>
    <row r="1896" spans="1:7" ht="15" x14ac:dyDescent="0.25">
      <c r="A1896" s="4" t="s">
        <v>1115</v>
      </c>
      <c r="B1896" s="4" t="s">
        <v>1116</v>
      </c>
      <c r="C1896" s="4" t="s">
        <v>1280</v>
      </c>
      <c r="D1896" s="4">
        <v>22190</v>
      </c>
      <c r="E1896" s="8">
        <v>51.112848169999999</v>
      </c>
      <c r="F1896" s="26">
        <v>1410.7186406727396</v>
      </c>
      <c r="G1896" s="8">
        <v>0.260897565</v>
      </c>
    </row>
    <row r="1897" spans="1:7" ht="15" x14ac:dyDescent="0.25">
      <c r="A1897" s="4" t="s">
        <v>1115</v>
      </c>
      <c r="B1897" s="4" t="s">
        <v>1116</v>
      </c>
      <c r="C1897" s="4" t="s">
        <v>1279</v>
      </c>
      <c r="D1897" s="4">
        <v>55123</v>
      </c>
      <c r="E1897" s="8">
        <v>56.54202995</v>
      </c>
      <c r="F1897" s="26">
        <v>1698.6292572209074</v>
      </c>
      <c r="G1897" s="8">
        <v>0.25601548899999998</v>
      </c>
    </row>
    <row r="1898" spans="1:7" ht="15" x14ac:dyDescent="0.25">
      <c r="A1898" s="4" t="s">
        <v>1115</v>
      </c>
      <c r="B1898" s="4" t="s">
        <v>1116</v>
      </c>
      <c r="C1898" s="4" t="s">
        <v>1279</v>
      </c>
      <c r="D1898" s="4">
        <v>67834</v>
      </c>
      <c r="E1898" s="8">
        <v>57.057204280000001</v>
      </c>
      <c r="F1898" s="26">
        <v>1700.0679734997664</v>
      </c>
      <c r="G1898" s="8">
        <v>0.26466928499999998</v>
      </c>
    </row>
    <row r="1899" spans="1:7" ht="15" x14ac:dyDescent="0.25">
      <c r="A1899" s="4" t="s">
        <v>548</v>
      </c>
      <c r="B1899" s="4" t="s">
        <v>104</v>
      </c>
      <c r="C1899" s="4" t="s">
        <v>1279</v>
      </c>
      <c r="D1899" s="4">
        <v>55125</v>
      </c>
      <c r="E1899" s="8">
        <v>146.72190449999999</v>
      </c>
      <c r="F1899" s="26">
        <v>12673.691811737424</v>
      </c>
      <c r="G1899" s="8">
        <v>0.24567255199999999</v>
      </c>
    </row>
    <row r="1900" spans="1:7" ht="15" x14ac:dyDescent="0.25">
      <c r="A1900" s="4" t="s">
        <v>548</v>
      </c>
      <c r="B1900" s="4" t="s">
        <v>104</v>
      </c>
      <c r="C1900" s="4" t="s">
        <v>1279</v>
      </c>
      <c r="D1900" s="4">
        <v>57803</v>
      </c>
      <c r="E1900" s="8">
        <v>178.67753300000001</v>
      </c>
      <c r="F1900" s="26">
        <v>21340.145806884047</v>
      </c>
      <c r="G1900" s="8">
        <v>0.26037775600000002</v>
      </c>
    </row>
    <row r="1901" spans="1:7" ht="15" x14ac:dyDescent="0.25">
      <c r="A1901" s="4" t="s">
        <v>548</v>
      </c>
      <c r="B1901" s="4" t="s">
        <v>104</v>
      </c>
      <c r="C1901" s="4" t="s">
        <v>1279</v>
      </c>
      <c r="D1901" s="4">
        <v>65295</v>
      </c>
      <c r="E1901" s="8">
        <v>154.07905650000001</v>
      </c>
      <c r="F1901" s="26">
        <v>14010.815631176511</v>
      </c>
      <c r="G1901" s="8">
        <v>0.25146212499999998</v>
      </c>
    </row>
    <row r="1902" spans="1:7" ht="15" x14ac:dyDescent="0.25">
      <c r="A1902" s="4" t="s">
        <v>548</v>
      </c>
      <c r="B1902" s="4" t="s">
        <v>104</v>
      </c>
      <c r="C1902" s="4" t="s">
        <v>1279</v>
      </c>
      <c r="D1902" s="4">
        <v>79899</v>
      </c>
      <c r="E1902" s="8">
        <v>156.42013610000001</v>
      </c>
      <c r="F1902" s="26">
        <v>15514.674726897621</v>
      </c>
      <c r="G1902" s="8">
        <v>0.25960522400000002</v>
      </c>
    </row>
    <row r="1903" spans="1:7" ht="15" x14ac:dyDescent="0.25">
      <c r="A1903" s="4" t="s">
        <v>548</v>
      </c>
      <c r="B1903" s="4" t="s">
        <v>104</v>
      </c>
      <c r="C1903" s="4" t="s">
        <v>1279</v>
      </c>
      <c r="D1903" s="4">
        <v>86289</v>
      </c>
      <c r="E1903" s="8">
        <v>163.9632292</v>
      </c>
      <c r="F1903" s="26">
        <v>15711.822580546019</v>
      </c>
      <c r="G1903" s="8">
        <v>0.25043164800000001</v>
      </c>
    </row>
    <row r="1904" spans="1:7" ht="15" x14ac:dyDescent="0.25">
      <c r="A1904" s="4" t="s">
        <v>829</v>
      </c>
      <c r="B1904" s="4" t="s">
        <v>830</v>
      </c>
      <c r="C1904" s="4" t="s">
        <v>1279</v>
      </c>
      <c r="D1904" s="4">
        <v>116395</v>
      </c>
      <c r="E1904" s="8">
        <v>7.5809386779999999</v>
      </c>
      <c r="F1904" s="26">
        <v>57.408298375843465</v>
      </c>
      <c r="G1904" s="8">
        <v>0.25146880999999999</v>
      </c>
    </row>
    <row r="1905" spans="1:7" ht="15" x14ac:dyDescent="0.25">
      <c r="A1905" s="4" t="s">
        <v>829</v>
      </c>
      <c r="B1905" s="4" t="s">
        <v>831</v>
      </c>
      <c r="C1905" s="4" t="s">
        <v>1279</v>
      </c>
      <c r="D1905" s="4">
        <v>80276</v>
      </c>
      <c r="E1905" s="8">
        <v>6.2487500599999999</v>
      </c>
      <c r="F1905" s="26">
        <v>38.177335573579057</v>
      </c>
      <c r="G1905" s="8">
        <v>0.248830208</v>
      </c>
    </row>
    <row r="1906" spans="1:7" ht="15" x14ac:dyDescent="0.25">
      <c r="A1906" s="4" t="s">
        <v>829</v>
      </c>
      <c r="B1906" s="4" t="s">
        <v>1216</v>
      </c>
      <c r="C1906" s="4" t="s">
        <v>1279</v>
      </c>
      <c r="D1906" s="4">
        <v>62992</v>
      </c>
      <c r="E1906" s="8">
        <v>6.2961460450000004</v>
      </c>
      <c r="F1906" s="26">
        <v>34.637171563153998</v>
      </c>
      <c r="G1906" s="8">
        <v>0.251693901</v>
      </c>
    </row>
    <row r="1907" spans="1:7" ht="15" x14ac:dyDescent="0.25">
      <c r="A1907" s="4" t="s">
        <v>832</v>
      </c>
      <c r="B1907" s="4" t="s">
        <v>833</v>
      </c>
      <c r="C1907" s="4" t="s">
        <v>1279</v>
      </c>
      <c r="D1907" s="4">
        <v>47617</v>
      </c>
      <c r="E1907" s="8">
        <v>61.341936539999999</v>
      </c>
      <c r="F1907" s="26">
        <v>2209.3569070783242</v>
      </c>
      <c r="G1907" s="8">
        <v>0.27337903699999999</v>
      </c>
    </row>
    <row r="1908" spans="1:7" ht="15" x14ac:dyDescent="0.25">
      <c r="A1908" s="4" t="s">
        <v>1117</v>
      </c>
      <c r="B1908" s="4" t="s">
        <v>1118</v>
      </c>
      <c r="C1908" s="4" t="s">
        <v>1279</v>
      </c>
      <c r="D1908" s="4">
        <v>76468</v>
      </c>
      <c r="E1908" s="8">
        <v>24.28324503</v>
      </c>
      <c r="F1908" s="26">
        <v>243.18636213406612</v>
      </c>
      <c r="G1908" s="8">
        <v>0.26352366599999999</v>
      </c>
    </row>
    <row r="1909" spans="1:7" ht="15" x14ac:dyDescent="0.25">
      <c r="A1909" s="4" t="s">
        <v>1217</v>
      </c>
      <c r="B1909" s="4" t="s">
        <v>1218</v>
      </c>
      <c r="C1909" s="4" t="s">
        <v>1280</v>
      </c>
      <c r="D1909" s="4">
        <v>10970</v>
      </c>
      <c r="E1909" s="8">
        <v>28.058378269999999</v>
      </c>
      <c r="F1909" s="26">
        <v>378.0382384394801</v>
      </c>
      <c r="G1909" s="8">
        <v>0.25552195700000002</v>
      </c>
    </row>
    <row r="1910" spans="1:7" ht="15" x14ac:dyDescent="0.25">
      <c r="A1910" s="4" t="s">
        <v>1219</v>
      </c>
      <c r="B1910" s="4" t="s">
        <v>1220</v>
      </c>
      <c r="C1910" s="4" t="s">
        <v>1280</v>
      </c>
      <c r="D1910" s="4">
        <v>20723</v>
      </c>
      <c r="E1910" s="8">
        <v>52.450205310000001</v>
      </c>
      <c r="F1910" s="26">
        <v>1841.2274534655096</v>
      </c>
      <c r="G1910" s="8">
        <v>0.25740965700000001</v>
      </c>
    </row>
    <row r="1911" spans="1:7" ht="15" x14ac:dyDescent="0.25">
      <c r="A1911" s="4" t="s">
        <v>1219</v>
      </c>
      <c r="B1911" s="4" t="s">
        <v>1220</v>
      </c>
      <c r="C1911" s="4" t="s">
        <v>1280</v>
      </c>
      <c r="D1911" s="4">
        <v>23006</v>
      </c>
      <c r="E1911" s="8">
        <v>53.163013900000003</v>
      </c>
      <c r="F1911" s="26">
        <v>1735.14928794708</v>
      </c>
      <c r="G1911" s="8">
        <v>0.253815611</v>
      </c>
    </row>
    <row r="1912" spans="1:7" ht="15" x14ac:dyDescent="0.25">
      <c r="A1912" s="4" t="s">
        <v>1219</v>
      </c>
      <c r="B1912" s="4" t="s">
        <v>1221</v>
      </c>
      <c r="C1912" s="4" t="s">
        <v>1280</v>
      </c>
      <c r="D1912" s="4">
        <v>20086</v>
      </c>
      <c r="E1912" s="8">
        <v>46.967397220000002</v>
      </c>
      <c r="F1912" s="26">
        <v>1274.1140832238652</v>
      </c>
      <c r="G1912" s="8">
        <v>0.238573956</v>
      </c>
    </row>
    <row r="1913" spans="1:7" ht="15" x14ac:dyDescent="0.25">
      <c r="A1913" s="4" t="s">
        <v>1222</v>
      </c>
      <c r="B1913" s="4" t="s">
        <v>884</v>
      </c>
      <c r="C1913" s="4" t="s">
        <v>1280</v>
      </c>
      <c r="D1913" s="4">
        <v>21121</v>
      </c>
      <c r="E1913" s="8">
        <v>55.017266120000002</v>
      </c>
      <c r="F1913" s="26">
        <v>1745.8729454932891</v>
      </c>
      <c r="G1913" s="8">
        <v>0.26218277499999998</v>
      </c>
    </row>
    <row r="1914" spans="1:7" ht="15" x14ac:dyDescent="0.25">
      <c r="A1914" s="4" t="s">
        <v>1119</v>
      </c>
      <c r="B1914" s="4" t="s">
        <v>1120</v>
      </c>
      <c r="C1914" s="4" t="s">
        <v>1279</v>
      </c>
      <c r="D1914" s="4">
        <v>82876</v>
      </c>
      <c r="E1914" s="8">
        <v>41.920170220000003</v>
      </c>
      <c r="F1914" s="26">
        <v>880.62733008311443</v>
      </c>
      <c r="G1914" s="8">
        <v>0.25375006999999999</v>
      </c>
    </row>
    <row r="1915" spans="1:7" ht="15" x14ac:dyDescent="0.25">
      <c r="A1915" s="4" t="s">
        <v>136</v>
      </c>
      <c r="B1915" s="4" t="s">
        <v>137</v>
      </c>
      <c r="C1915" s="4" t="s">
        <v>1279</v>
      </c>
      <c r="D1915" s="4">
        <v>44258</v>
      </c>
      <c r="E1915" s="8">
        <v>350.56862840000002</v>
      </c>
      <c r="F1915" s="26">
        <v>85323.372930441445</v>
      </c>
      <c r="G1915" s="8">
        <v>0.22502143899999999</v>
      </c>
    </row>
    <row r="1916" spans="1:7" ht="15" x14ac:dyDescent="0.25">
      <c r="A1916" s="4" t="s">
        <v>136</v>
      </c>
      <c r="B1916" s="4" t="s">
        <v>138</v>
      </c>
      <c r="C1916" s="4" t="s">
        <v>1280</v>
      </c>
      <c r="D1916" s="4">
        <v>16981</v>
      </c>
      <c r="E1916" s="8">
        <v>482.0382922</v>
      </c>
      <c r="F1916" s="26">
        <v>172878.38412584402</v>
      </c>
      <c r="G1916" s="8">
        <v>0.24377315899999999</v>
      </c>
    </row>
    <row r="1917" spans="1:7" ht="15" x14ac:dyDescent="0.25">
      <c r="A1917" s="4" t="s">
        <v>136</v>
      </c>
      <c r="B1917" s="4" t="s">
        <v>138</v>
      </c>
      <c r="C1917" s="4" t="s">
        <v>1279</v>
      </c>
      <c r="D1917" s="4">
        <v>66776</v>
      </c>
      <c r="E1917" s="8">
        <v>487.68008400000002</v>
      </c>
      <c r="F1917" s="26">
        <v>189296.60062848212</v>
      </c>
      <c r="G1917" s="8">
        <v>0.25150717099999997</v>
      </c>
    </row>
    <row r="1918" spans="1:7" ht="15" x14ac:dyDescent="0.25">
      <c r="A1918" s="4" t="s">
        <v>136</v>
      </c>
      <c r="B1918" s="4" t="s">
        <v>138</v>
      </c>
      <c r="C1918" s="4" t="s">
        <v>1279</v>
      </c>
      <c r="D1918" s="4">
        <v>66778</v>
      </c>
      <c r="E1918" s="8">
        <v>457.62464</v>
      </c>
      <c r="F1918" s="26">
        <v>178887.84104536034</v>
      </c>
      <c r="G1918" s="8">
        <v>0.24046042100000001</v>
      </c>
    </row>
    <row r="1919" spans="1:7" ht="15" x14ac:dyDescent="0.25">
      <c r="A1919" s="4" t="s">
        <v>136</v>
      </c>
      <c r="B1919" s="4" t="s">
        <v>138</v>
      </c>
      <c r="C1919" s="4" t="s">
        <v>1279</v>
      </c>
      <c r="D1919" s="4">
        <v>66779</v>
      </c>
      <c r="E1919" s="8">
        <v>484.3355454</v>
      </c>
      <c r="F1919" s="26">
        <v>183203.16114470531</v>
      </c>
      <c r="G1919" s="8">
        <v>0.25052690599999999</v>
      </c>
    </row>
    <row r="1920" spans="1:7" ht="15" x14ac:dyDescent="0.25">
      <c r="A1920" s="4" t="s">
        <v>136</v>
      </c>
      <c r="B1920" s="4" t="s">
        <v>139</v>
      </c>
      <c r="C1920" s="4" t="s">
        <v>1279</v>
      </c>
      <c r="D1920" s="4">
        <v>65831</v>
      </c>
      <c r="E1920" s="8">
        <v>371.80651369999998</v>
      </c>
      <c r="F1920" s="26">
        <v>113682.50637170159</v>
      </c>
      <c r="G1920" s="8">
        <v>0.253210239</v>
      </c>
    </row>
    <row r="1921" spans="1:7" ht="15" x14ac:dyDescent="0.25">
      <c r="A1921" s="4" t="s">
        <v>136</v>
      </c>
      <c r="B1921" s="4" t="s">
        <v>139</v>
      </c>
      <c r="C1921" s="4" t="s">
        <v>1279</v>
      </c>
      <c r="D1921" s="4">
        <v>66772</v>
      </c>
      <c r="E1921" s="8">
        <v>298.47790980000002</v>
      </c>
      <c r="F1921" s="26">
        <v>82369.630380020797</v>
      </c>
      <c r="G1921" s="8">
        <v>0.25445678599999999</v>
      </c>
    </row>
    <row r="1922" spans="1:7" ht="15" x14ac:dyDescent="0.25">
      <c r="A1922" s="4" t="s">
        <v>136</v>
      </c>
      <c r="B1922" s="4" t="s">
        <v>139</v>
      </c>
      <c r="C1922" s="4" t="s">
        <v>1279</v>
      </c>
      <c r="D1922" s="4">
        <v>66816</v>
      </c>
      <c r="E1922" s="8">
        <v>397.4748975</v>
      </c>
      <c r="F1922" s="26">
        <v>129071.37916861611</v>
      </c>
      <c r="G1922" s="8">
        <v>0.248445742</v>
      </c>
    </row>
    <row r="1923" spans="1:7" ht="15" x14ac:dyDescent="0.25">
      <c r="A1923" s="4" t="s">
        <v>140</v>
      </c>
      <c r="B1923" s="4" t="s">
        <v>141</v>
      </c>
      <c r="C1923" s="4" t="s">
        <v>1279</v>
      </c>
      <c r="D1923" s="4">
        <v>79017</v>
      </c>
      <c r="E1923" s="8">
        <v>82.686414060000004</v>
      </c>
      <c r="F1923" s="26">
        <v>6513.0839405165862</v>
      </c>
      <c r="G1923" s="8">
        <v>0.27050033099999998</v>
      </c>
    </row>
    <row r="1924" spans="1:7" ht="15" x14ac:dyDescent="0.25">
      <c r="A1924" s="4" t="s">
        <v>140</v>
      </c>
      <c r="B1924" s="4" t="s">
        <v>141</v>
      </c>
      <c r="C1924" s="4" t="s">
        <v>1279</v>
      </c>
      <c r="D1924" s="4">
        <v>81776</v>
      </c>
      <c r="E1924" s="8">
        <v>79.208722629999997</v>
      </c>
      <c r="F1924" s="26">
        <v>6948.7745097666793</v>
      </c>
      <c r="G1924" s="8">
        <v>0.27179866000000003</v>
      </c>
    </row>
    <row r="1925" spans="1:7" ht="15" x14ac:dyDescent="0.25">
      <c r="A1925" s="4" t="s">
        <v>140</v>
      </c>
      <c r="B1925" s="4" t="s">
        <v>141</v>
      </c>
      <c r="C1925" s="4" t="s">
        <v>1279</v>
      </c>
      <c r="D1925" s="4">
        <v>85124</v>
      </c>
      <c r="E1925" s="8">
        <v>79.804418080000005</v>
      </c>
      <c r="F1925" s="26">
        <v>7500.8068870928437</v>
      </c>
      <c r="G1925" s="8">
        <v>0.29409629999999998</v>
      </c>
    </row>
    <row r="1926" spans="1:7" ht="15" x14ac:dyDescent="0.25">
      <c r="A1926" s="4" t="s">
        <v>140</v>
      </c>
      <c r="B1926" s="4" t="s">
        <v>142</v>
      </c>
      <c r="C1926" s="4" t="s">
        <v>1279</v>
      </c>
      <c r="D1926" s="4">
        <v>57110</v>
      </c>
      <c r="E1926" s="8">
        <v>65.350126619999998</v>
      </c>
      <c r="F1926" s="26">
        <v>3906.9085650359129</v>
      </c>
      <c r="G1926" s="8">
        <v>0.31734717600000001</v>
      </c>
    </row>
    <row r="1927" spans="1:7" ht="15" x14ac:dyDescent="0.25">
      <c r="A1927" s="4" t="s">
        <v>140</v>
      </c>
      <c r="B1927" s="4" t="s">
        <v>142</v>
      </c>
      <c r="C1927" s="4" t="s">
        <v>1279</v>
      </c>
      <c r="D1927" s="4">
        <v>57114</v>
      </c>
      <c r="E1927" s="8">
        <v>67.925652690000007</v>
      </c>
      <c r="F1927" s="26">
        <v>4843.2080823276356</v>
      </c>
      <c r="G1927" s="8">
        <v>0.29741029299999999</v>
      </c>
    </row>
    <row r="1928" spans="1:7" ht="15" x14ac:dyDescent="0.25">
      <c r="A1928" s="4" t="s">
        <v>140</v>
      </c>
      <c r="B1928" s="4" t="s">
        <v>1301</v>
      </c>
      <c r="C1928" s="4" t="s">
        <v>1303</v>
      </c>
      <c r="D1928" s="4">
        <v>115914</v>
      </c>
      <c r="E1928" s="4">
        <v>45.014600000000002</v>
      </c>
      <c r="F1928">
        <v>1805.5376682627827</v>
      </c>
      <c r="G1928" s="4">
        <v>0.29420000000000002</v>
      </c>
    </row>
    <row r="1929" spans="1:7" ht="15" x14ac:dyDescent="0.25">
      <c r="A1929" s="4" t="s">
        <v>140</v>
      </c>
      <c r="B1929" s="4" t="s">
        <v>1301</v>
      </c>
      <c r="C1929" s="4" t="s">
        <v>1303</v>
      </c>
      <c r="D1929" s="4">
        <v>151404</v>
      </c>
      <c r="E1929" s="4">
        <v>46.819299999999998</v>
      </c>
      <c r="F1929">
        <v>2128.8342867522592</v>
      </c>
      <c r="G1929" s="4">
        <v>0.29949999999999999</v>
      </c>
    </row>
    <row r="1930" spans="1:7" ht="15" x14ac:dyDescent="0.25">
      <c r="A1930" s="4" t="s">
        <v>834</v>
      </c>
      <c r="B1930" s="4" t="s">
        <v>835</v>
      </c>
      <c r="C1930" s="4" t="s">
        <v>1279</v>
      </c>
      <c r="D1930" s="4">
        <v>122518</v>
      </c>
      <c r="E1930" s="8">
        <v>110.2660111</v>
      </c>
      <c r="F1930" s="26">
        <v>7192.6748386387098</v>
      </c>
      <c r="G1930" s="8">
        <v>0.25002517600000002</v>
      </c>
    </row>
    <row r="1931" spans="1:7" ht="15" x14ac:dyDescent="0.25">
      <c r="A1931" s="4" t="s">
        <v>834</v>
      </c>
      <c r="B1931" s="4" t="s">
        <v>835</v>
      </c>
      <c r="C1931" s="4" t="s">
        <v>1279</v>
      </c>
      <c r="D1931" s="4">
        <v>122572</v>
      </c>
      <c r="E1931" s="8">
        <v>106.7490244</v>
      </c>
      <c r="F1931" s="26">
        <v>6709.0639425636928</v>
      </c>
      <c r="G1931" s="8">
        <v>0.24133970099999999</v>
      </c>
    </row>
    <row r="1932" spans="1:7" ht="15" x14ac:dyDescent="0.25">
      <c r="A1932" s="4" t="s">
        <v>834</v>
      </c>
      <c r="B1932" s="4" t="s">
        <v>265</v>
      </c>
      <c r="C1932" s="4" t="s">
        <v>1279</v>
      </c>
      <c r="D1932" s="4">
        <v>50395</v>
      </c>
      <c r="E1932" s="8">
        <v>110.4738579</v>
      </c>
      <c r="F1932" s="26">
        <v>7024.5505791528931</v>
      </c>
      <c r="G1932" s="8">
        <v>0.23975332599999999</v>
      </c>
    </row>
    <row r="1933" spans="1:7" ht="15" x14ac:dyDescent="0.25">
      <c r="A1933" s="4" t="s">
        <v>834</v>
      </c>
      <c r="B1933" s="4" t="s">
        <v>265</v>
      </c>
      <c r="C1933" s="4" t="s">
        <v>1279</v>
      </c>
      <c r="D1933" s="4">
        <v>58972</v>
      </c>
      <c r="E1933" s="8">
        <v>110.46991970000001</v>
      </c>
      <c r="F1933" s="26">
        <v>6952.4098613095302</v>
      </c>
      <c r="G1933" s="8">
        <v>0.232628012</v>
      </c>
    </row>
    <row r="1934" spans="1:7" ht="15" x14ac:dyDescent="0.25">
      <c r="A1934" s="4" t="s">
        <v>834</v>
      </c>
      <c r="B1934" s="4" t="s">
        <v>265</v>
      </c>
      <c r="C1934" s="4" t="s">
        <v>1279</v>
      </c>
      <c r="D1934" s="4">
        <v>58975</v>
      </c>
      <c r="E1934" s="8">
        <v>114.9029639</v>
      </c>
      <c r="F1934" s="26">
        <v>7683.5655493731238</v>
      </c>
      <c r="G1934" s="8">
        <v>0.246729737</v>
      </c>
    </row>
    <row r="1935" spans="1:7" ht="15" x14ac:dyDescent="0.25">
      <c r="A1935" s="4" t="s">
        <v>834</v>
      </c>
      <c r="B1935" s="4" t="s">
        <v>265</v>
      </c>
      <c r="C1935" s="4" t="s">
        <v>1279</v>
      </c>
      <c r="D1935" s="4">
        <v>62607</v>
      </c>
      <c r="E1935" s="8">
        <v>107.142183</v>
      </c>
      <c r="F1935" s="26">
        <v>6992.6130007184674</v>
      </c>
      <c r="G1935" s="8">
        <v>0.24653233399999999</v>
      </c>
    </row>
    <row r="1936" spans="1:7" ht="15" x14ac:dyDescent="0.25">
      <c r="A1936" s="4" t="s">
        <v>834</v>
      </c>
      <c r="B1936" s="4" t="s">
        <v>265</v>
      </c>
      <c r="C1936" s="4" t="s">
        <v>1279</v>
      </c>
      <c r="D1936" s="4">
        <v>62638</v>
      </c>
      <c r="E1936" s="8">
        <v>110.5322738</v>
      </c>
      <c r="F1936" s="26">
        <v>7548.8976506340014</v>
      </c>
      <c r="G1936" s="8">
        <v>0.25199061099999998</v>
      </c>
    </row>
    <row r="1937" spans="1:7" ht="15" x14ac:dyDescent="0.25">
      <c r="A1937" s="4" t="s">
        <v>834</v>
      </c>
      <c r="B1937" s="4" t="s">
        <v>837</v>
      </c>
      <c r="C1937" s="4" t="s">
        <v>1279</v>
      </c>
      <c r="D1937" s="4">
        <v>46701</v>
      </c>
      <c r="E1937" s="8">
        <v>117.15755470000001</v>
      </c>
      <c r="F1937" s="26">
        <v>7575.7695986870995</v>
      </c>
      <c r="G1937" s="8">
        <v>0.23730578499999999</v>
      </c>
    </row>
    <row r="1938" spans="1:7" ht="15" x14ac:dyDescent="0.25">
      <c r="A1938" s="4" t="s">
        <v>834</v>
      </c>
      <c r="B1938" s="4" t="s">
        <v>837</v>
      </c>
      <c r="C1938" s="4" t="s">
        <v>1279</v>
      </c>
      <c r="D1938" s="4">
        <v>64489</v>
      </c>
      <c r="E1938" s="8">
        <v>132.63842220000001</v>
      </c>
      <c r="F1938" s="26">
        <v>10617.663706609772</v>
      </c>
      <c r="G1938" s="8">
        <v>0.24027553600000001</v>
      </c>
    </row>
    <row r="1939" spans="1:7" ht="15" x14ac:dyDescent="0.25">
      <c r="A1939" s="4" t="s">
        <v>834</v>
      </c>
      <c r="B1939" s="4" t="s">
        <v>837</v>
      </c>
      <c r="C1939" s="4" t="s">
        <v>1279</v>
      </c>
      <c r="D1939" s="4">
        <v>64560</v>
      </c>
      <c r="E1939" s="8">
        <v>120.5493958</v>
      </c>
      <c r="F1939" s="26">
        <v>8554.8242473685295</v>
      </c>
      <c r="G1939" s="8">
        <v>0.24398756599999999</v>
      </c>
    </row>
    <row r="1940" spans="1:7" ht="15" x14ac:dyDescent="0.25">
      <c r="A1940" s="4" t="s">
        <v>834</v>
      </c>
      <c r="B1940" s="4" t="s">
        <v>837</v>
      </c>
      <c r="C1940" s="4" t="s">
        <v>1279</v>
      </c>
      <c r="D1940" s="4">
        <v>72641</v>
      </c>
      <c r="E1940" s="8">
        <v>125.0106633</v>
      </c>
      <c r="F1940" s="26">
        <v>9254.3850687268005</v>
      </c>
      <c r="G1940" s="8">
        <v>0.25629533700000001</v>
      </c>
    </row>
    <row r="1941" spans="1:7" ht="15" x14ac:dyDescent="0.25">
      <c r="A1941" s="4" t="s">
        <v>834</v>
      </c>
      <c r="B1941" s="4" t="s">
        <v>374</v>
      </c>
      <c r="C1941" s="4" t="s">
        <v>1279</v>
      </c>
      <c r="D1941" s="4">
        <v>53240</v>
      </c>
      <c r="E1941" s="8">
        <v>100.7790078</v>
      </c>
      <c r="F1941" s="26">
        <v>6234.3021754522424</v>
      </c>
      <c r="G1941" s="8">
        <v>0.25307430400000003</v>
      </c>
    </row>
    <row r="1942" spans="1:7" ht="15" x14ac:dyDescent="0.25">
      <c r="A1942" s="4" t="s">
        <v>834</v>
      </c>
      <c r="B1942" s="4" t="s">
        <v>374</v>
      </c>
      <c r="C1942" s="4" t="s">
        <v>1279</v>
      </c>
      <c r="D1942" s="4">
        <v>121466</v>
      </c>
      <c r="E1942" s="8">
        <v>98.371266700000007</v>
      </c>
      <c r="F1942" s="26">
        <v>5661.302690711258</v>
      </c>
      <c r="G1942" s="8">
        <v>0.23588511200000001</v>
      </c>
    </row>
    <row r="1943" spans="1:7" ht="15" x14ac:dyDescent="0.25">
      <c r="A1943" s="4" t="s">
        <v>549</v>
      </c>
      <c r="B1943" s="4" t="s">
        <v>261</v>
      </c>
      <c r="C1943" s="4" t="s">
        <v>1279</v>
      </c>
      <c r="D1943" s="4">
        <v>59309</v>
      </c>
      <c r="E1943" s="8">
        <v>77.593446330000006</v>
      </c>
      <c r="F1943" s="26">
        <v>4694.9556882156439</v>
      </c>
      <c r="G1943" s="8">
        <v>0.240872473</v>
      </c>
    </row>
    <row r="1944" spans="1:7" ht="15" x14ac:dyDescent="0.25">
      <c r="A1944" s="4" t="s">
        <v>549</v>
      </c>
      <c r="B1944" s="4" t="s">
        <v>261</v>
      </c>
      <c r="C1944" s="4" t="s">
        <v>1279</v>
      </c>
      <c r="D1944" s="4">
        <v>59376</v>
      </c>
      <c r="E1944" s="8">
        <v>85.206186000000002</v>
      </c>
      <c r="F1944" s="26">
        <v>6148.6917352572636</v>
      </c>
      <c r="G1944" s="8">
        <v>0.24505580900000001</v>
      </c>
    </row>
    <row r="1945" spans="1:7" ht="15" x14ac:dyDescent="0.25">
      <c r="A1945" s="4" t="s">
        <v>550</v>
      </c>
      <c r="B1945" s="4" t="s">
        <v>551</v>
      </c>
      <c r="C1945" s="4" t="s">
        <v>1279</v>
      </c>
      <c r="D1945" s="4">
        <v>41174</v>
      </c>
      <c r="E1945" s="8">
        <v>413.58492059999998</v>
      </c>
      <c r="F1945" s="26">
        <v>188069.89628148687</v>
      </c>
      <c r="G1945" s="8">
        <v>0.24287166800000001</v>
      </c>
    </row>
    <row r="1946" spans="1:7" ht="15" x14ac:dyDescent="0.25">
      <c r="A1946" s="4" t="s">
        <v>550</v>
      </c>
      <c r="B1946" s="4" t="s">
        <v>551</v>
      </c>
      <c r="C1946" s="4" t="s">
        <v>1279</v>
      </c>
      <c r="D1946" s="4">
        <v>50213</v>
      </c>
      <c r="E1946" s="8">
        <v>357.55706290000001</v>
      </c>
      <c r="F1946" s="26">
        <v>126750.36094708616</v>
      </c>
      <c r="G1946" s="8">
        <v>0.228842242</v>
      </c>
    </row>
    <row r="1947" spans="1:7" ht="15" x14ac:dyDescent="0.25">
      <c r="A1947" s="4" t="s">
        <v>550</v>
      </c>
      <c r="B1947" s="4" t="s">
        <v>551</v>
      </c>
      <c r="C1947" s="4" t="s">
        <v>1279</v>
      </c>
      <c r="D1947" s="4">
        <v>50214</v>
      </c>
      <c r="E1947" s="8">
        <v>389.28943179999999</v>
      </c>
      <c r="F1947" s="26">
        <v>173253.96097674451</v>
      </c>
      <c r="G1947" s="8">
        <v>0.24559534499999999</v>
      </c>
    </row>
    <row r="1948" spans="1:7" ht="15" x14ac:dyDescent="0.25">
      <c r="A1948" s="4" t="s">
        <v>550</v>
      </c>
      <c r="B1948" s="4" t="s">
        <v>551</v>
      </c>
      <c r="C1948" s="4" t="s">
        <v>1279</v>
      </c>
      <c r="D1948" s="4">
        <v>50218</v>
      </c>
      <c r="E1948" s="8">
        <v>389.98155819999999</v>
      </c>
      <c r="F1948" s="26">
        <v>153141.26186025611</v>
      </c>
      <c r="G1948" s="8">
        <v>0.22954043599999999</v>
      </c>
    </row>
    <row r="1949" spans="1:7" ht="15" x14ac:dyDescent="0.25">
      <c r="A1949" s="4" t="s">
        <v>550</v>
      </c>
      <c r="B1949" s="4" t="s">
        <v>551</v>
      </c>
      <c r="C1949" s="4" t="s">
        <v>1279</v>
      </c>
      <c r="D1949" s="4">
        <v>50219</v>
      </c>
      <c r="E1949" s="8">
        <v>388.07267789999997</v>
      </c>
      <c r="F1949" s="26">
        <v>155501.41451533418</v>
      </c>
      <c r="G1949" s="8">
        <v>0.22769136700000001</v>
      </c>
    </row>
    <row r="1950" spans="1:7" ht="15" x14ac:dyDescent="0.25">
      <c r="A1950" s="4" t="s">
        <v>550</v>
      </c>
      <c r="B1950" s="4" t="s">
        <v>551</v>
      </c>
      <c r="C1950" s="4" t="s">
        <v>1279</v>
      </c>
      <c r="D1950" s="4">
        <v>50220</v>
      </c>
      <c r="E1950" s="8">
        <v>373.6089715</v>
      </c>
      <c r="F1950" s="26">
        <v>141675.66282597126</v>
      </c>
      <c r="G1950" s="8">
        <v>0.233310143</v>
      </c>
    </row>
    <row r="1951" spans="1:7" ht="15" x14ac:dyDescent="0.25">
      <c r="A1951" s="4" t="s">
        <v>550</v>
      </c>
      <c r="B1951" s="4" t="s">
        <v>551</v>
      </c>
      <c r="C1951" s="4" t="s">
        <v>1279</v>
      </c>
      <c r="D1951" s="4">
        <v>62029</v>
      </c>
      <c r="E1951" s="8">
        <v>328.61424540000002</v>
      </c>
      <c r="F1951" s="26">
        <v>109408.93767027179</v>
      </c>
      <c r="G1951" s="8">
        <v>0.22805086799999999</v>
      </c>
    </row>
    <row r="1952" spans="1:7" ht="15" x14ac:dyDescent="0.25">
      <c r="A1952" s="4" t="s">
        <v>550</v>
      </c>
      <c r="B1952" s="4" t="s">
        <v>551</v>
      </c>
      <c r="C1952" s="4" t="s">
        <v>1279</v>
      </c>
      <c r="D1952" s="4">
        <v>84477</v>
      </c>
      <c r="E1952" s="8">
        <v>415.9198093</v>
      </c>
      <c r="F1952" s="26">
        <v>175481.23384624944</v>
      </c>
      <c r="G1952" s="8">
        <v>0.25252266099999998</v>
      </c>
    </row>
    <row r="1953" spans="1:7" ht="15" x14ac:dyDescent="0.25">
      <c r="A1953" s="4" t="s">
        <v>550</v>
      </c>
      <c r="B1953" s="4" t="s">
        <v>552</v>
      </c>
      <c r="C1953" s="4" t="s">
        <v>1280</v>
      </c>
      <c r="D1953" s="4">
        <v>12794</v>
      </c>
      <c r="E1953" s="8">
        <v>503.36555679999998</v>
      </c>
      <c r="F1953" s="26">
        <v>261514.49697321287</v>
      </c>
      <c r="G1953" s="8">
        <v>0.24857246199999999</v>
      </c>
    </row>
    <row r="1954" spans="1:7" ht="15" x14ac:dyDescent="0.25">
      <c r="A1954" s="4" t="s">
        <v>550</v>
      </c>
      <c r="B1954" s="4" t="s">
        <v>552</v>
      </c>
      <c r="C1954" s="4" t="s">
        <v>1280</v>
      </c>
      <c r="D1954" s="4">
        <v>22129</v>
      </c>
      <c r="E1954" s="8">
        <v>461.38623660000002</v>
      </c>
      <c r="F1954" s="26">
        <v>217318.06751887876</v>
      </c>
      <c r="G1954" s="8">
        <v>0.234866458</v>
      </c>
    </row>
    <row r="1955" spans="1:7" ht="15" x14ac:dyDescent="0.25">
      <c r="A1955" s="4" t="s">
        <v>550</v>
      </c>
      <c r="B1955" s="4" t="s">
        <v>552</v>
      </c>
      <c r="C1955" s="4" t="s">
        <v>1280</v>
      </c>
      <c r="D1955" s="4">
        <v>22549</v>
      </c>
      <c r="E1955" s="8">
        <v>529.48340180000002</v>
      </c>
      <c r="F1955" s="26">
        <v>300497.9012429752</v>
      </c>
      <c r="G1955" s="8">
        <v>0.24505194</v>
      </c>
    </row>
    <row r="1956" spans="1:7" ht="15" x14ac:dyDescent="0.25">
      <c r="A1956" s="4" t="s">
        <v>550</v>
      </c>
      <c r="B1956" s="4" t="s">
        <v>552</v>
      </c>
      <c r="C1956" s="4" t="s">
        <v>1279</v>
      </c>
      <c r="D1956" s="4">
        <v>46997</v>
      </c>
      <c r="E1956" s="8">
        <v>445.2034827</v>
      </c>
      <c r="F1956" s="26">
        <v>228985.46212572174</v>
      </c>
      <c r="G1956" s="8">
        <v>0.25366686300000002</v>
      </c>
    </row>
    <row r="1957" spans="1:7" ht="15" x14ac:dyDescent="0.25">
      <c r="A1957" s="4" t="s">
        <v>550</v>
      </c>
      <c r="B1957" s="4" t="s">
        <v>552</v>
      </c>
      <c r="C1957" s="4" t="s">
        <v>1279</v>
      </c>
      <c r="D1957" s="4">
        <v>47012</v>
      </c>
      <c r="E1957" s="8">
        <v>496.4889652</v>
      </c>
      <c r="F1957" s="26">
        <v>283604.38860811881</v>
      </c>
      <c r="G1957" s="8">
        <v>0.25172628899999999</v>
      </c>
    </row>
    <row r="1958" spans="1:7" ht="15" x14ac:dyDescent="0.25">
      <c r="A1958" s="4" t="s">
        <v>550</v>
      </c>
      <c r="B1958" s="4" t="s">
        <v>552</v>
      </c>
      <c r="C1958" s="4" t="s">
        <v>1279</v>
      </c>
      <c r="D1958" s="4">
        <v>53911</v>
      </c>
      <c r="E1958" s="8">
        <v>520.30527389999997</v>
      </c>
      <c r="F1958" s="26">
        <v>270948.4899606923</v>
      </c>
      <c r="G1958" s="8">
        <v>0.24142699200000001</v>
      </c>
    </row>
    <row r="1959" spans="1:7" ht="15" x14ac:dyDescent="0.25">
      <c r="A1959" s="4" t="s">
        <v>550</v>
      </c>
      <c r="B1959" s="4" t="s">
        <v>553</v>
      </c>
      <c r="C1959" s="4" t="s">
        <v>1279</v>
      </c>
      <c r="D1959" s="4">
        <v>48283</v>
      </c>
      <c r="E1959" s="8">
        <v>607.91155470000001</v>
      </c>
      <c r="F1959" s="26">
        <v>326561.97122391046</v>
      </c>
      <c r="G1959" s="8">
        <v>0.23834709200000001</v>
      </c>
    </row>
    <row r="1960" spans="1:7" ht="15" x14ac:dyDescent="0.25">
      <c r="A1960" s="4" t="s">
        <v>550</v>
      </c>
      <c r="B1960" s="4" t="s">
        <v>553</v>
      </c>
      <c r="C1960" s="4" t="s">
        <v>1279</v>
      </c>
      <c r="D1960" s="4">
        <v>48285</v>
      </c>
      <c r="E1960" s="8">
        <v>593.59538629999997</v>
      </c>
      <c r="F1960" s="26">
        <v>342218.29765330261</v>
      </c>
      <c r="G1960" s="8">
        <v>0.23424687299999999</v>
      </c>
    </row>
    <row r="1961" spans="1:7" ht="15" x14ac:dyDescent="0.25">
      <c r="A1961" s="4" t="s">
        <v>29</v>
      </c>
      <c r="B1961" s="4" t="s">
        <v>205</v>
      </c>
      <c r="C1961" s="4" t="s">
        <v>1279</v>
      </c>
      <c r="D1961" s="4">
        <v>61081</v>
      </c>
      <c r="E1961" s="8">
        <v>94.570938470000002</v>
      </c>
      <c r="F1961" s="26">
        <v>10870.685460450548</v>
      </c>
      <c r="G1961" s="8">
        <v>0.23735768300000001</v>
      </c>
    </row>
    <row r="1962" spans="1:7" ht="15" x14ac:dyDescent="0.25">
      <c r="A1962" s="4" t="s">
        <v>29</v>
      </c>
      <c r="B1962" s="4" t="s">
        <v>554</v>
      </c>
      <c r="C1962" s="4" t="s">
        <v>1279</v>
      </c>
      <c r="D1962" s="4">
        <v>47317</v>
      </c>
      <c r="E1962" s="8">
        <v>193.22238530000001</v>
      </c>
      <c r="F1962" s="26">
        <v>44713.514346804506</v>
      </c>
      <c r="G1962" s="8">
        <v>0.21680212800000001</v>
      </c>
    </row>
    <row r="1963" spans="1:7" ht="15" x14ac:dyDescent="0.25">
      <c r="A1963" s="4" t="s">
        <v>29</v>
      </c>
      <c r="B1963" s="4" t="s">
        <v>554</v>
      </c>
      <c r="C1963" s="4" t="s">
        <v>1279</v>
      </c>
      <c r="D1963" s="4">
        <v>47319</v>
      </c>
      <c r="E1963" s="8">
        <v>198.2781626</v>
      </c>
      <c r="F1963" s="26">
        <v>44979.779980046886</v>
      </c>
      <c r="G1963" s="8">
        <v>0.21980439299999999</v>
      </c>
    </row>
    <row r="1964" spans="1:7" ht="15" x14ac:dyDescent="0.25">
      <c r="A1964" s="4" t="s">
        <v>29</v>
      </c>
      <c r="B1964" s="4" t="s">
        <v>554</v>
      </c>
      <c r="C1964" s="4" t="s">
        <v>1279</v>
      </c>
      <c r="D1964" s="4">
        <v>47320</v>
      </c>
      <c r="E1964" s="8">
        <v>210.95449049999999</v>
      </c>
      <c r="F1964" s="26">
        <v>51792.888726476172</v>
      </c>
      <c r="G1964" s="8">
        <v>0.22037727400000001</v>
      </c>
    </row>
    <row r="1965" spans="1:7" ht="15" x14ac:dyDescent="0.25">
      <c r="A1965" s="4" t="s">
        <v>29</v>
      </c>
      <c r="B1965" s="4" t="s">
        <v>555</v>
      </c>
      <c r="C1965" s="4" t="s">
        <v>1279</v>
      </c>
      <c r="D1965" s="4">
        <v>45946</v>
      </c>
      <c r="E1965" s="8">
        <v>85.730379549999995</v>
      </c>
      <c r="F1965" s="26">
        <v>9279.1389182698294</v>
      </c>
      <c r="G1965" s="8">
        <v>0.22682759399999999</v>
      </c>
    </row>
    <row r="1966" spans="1:7" ht="15" x14ac:dyDescent="0.25">
      <c r="A1966" s="4" t="s">
        <v>29</v>
      </c>
      <c r="B1966" s="4" t="s">
        <v>30</v>
      </c>
      <c r="C1966" s="4" t="s">
        <v>1279</v>
      </c>
      <c r="D1966" s="4">
        <v>78758</v>
      </c>
      <c r="E1966" s="8">
        <v>476.588371</v>
      </c>
      <c r="F1966" s="26">
        <v>222503.12756644184</v>
      </c>
      <c r="G1966" s="8">
        <v>0.278479749</v>
      </c>
    </row>
    <row r="1967" spans="1:7" ht="15" x14ac:dyDescent="0.25">
      <c r="A1967" s="4" t="s">
        <v>29</v>
      </c>
      <c r="B1967" s="4" t="s">
        <v>30</v>
      </c>
      <c r="C1967" s="4" t="s">
        <v>1279</v>
      </c>
      <c r="D1967" s="4">
        <v>78759</v>
      </c>
      <c r="E1967" s="8">
        <v>556.64587649999999</v>
      </c>
      <c r="F1967" s="26">
        <v>340652.02002111403</v>
      </c>
      <c r="G1967" s="8">
        <v>0.27626013999999999</v>
      </c>
    </row>
    <row r="1968" spans="1:7" ht="15" x14ac:dyDescent="0.25">
      <c r="A1968" s="4" t="s">
        <v>29</v>
      </c>
      <c r="B1968" s="4" t="s">
        <v>30</v>
      </c>
      <c r="C1968" s="4" t="s">
        <v>1279</v>
      </c>
      <c r="D1968" s="4">
        <v>85018</v>
      </c>
      <c r="E1968" s="8">
        <v>619.96482719999995</v>
      </c>
      <c r="F1968" s="26">
        <v>460376.55705664767</v>
      </c>
      <c r="G1968" s="8">
        <v>0.25014523300000002</v>
      </c>
    </row>
    <row r="1969" spans="1:7" ht="15" x14ac:dyDescent="0.25">
      <c r="A1969" s="4" t="s">
        <v>29</v>
      </c>
      <c r="B1969" s="4" t="s">
        <v>30</v>
      </c>
      <c r="C1969" s="4" t="s">
        <v>1279</v>
      </c>
      <c r="D1969" s="4">
        <v>85031</v>
      </c>
      <c r="E1969" s="8">
        <v>598.85698739999998</v>
      </c>
      <c r="F1969" s="26">
        <v>410985.66600307444</v>
      </c>
      <c r="G1969" s="8">
        <v>0.243545284</v>
      </c>
    </row>
    <row r="1970" spans="1:7" ht="15" x14ac:dyDescent="0.25">
      <c r="A1970" s="4" t="s">
        <v>29</v>
      </c>
      <c r="B1970" s="4" t="s">
        <v>30</v>
      </c>
      <c r="C1970" s="4" t="s">
        <v>1279</v>
      </c>
      <c r="D1970" s="4">
        <v>85889</v>
      </c>
      <c r="E1970" s="8">
        <v>562.94875039999999</v>
      </c>
      <c r="F1970" s="26">
        <v>352902.87544611422</v>
      </c>
      <c r="G1970" s="8">
        <v>0.237803452</v>
      </c>
    </row>
    <row r="1971" spans="1:7" ht="15" x14ac:dyDescent="0.25">
      <c r="A1971" s="4" t="s">
        <v>29</v>
      </c>
      <c r="B1971" s="4" t="s">
        <v>30</v>
      </c>
      <c r="C1971" s="4" t="s">
        <v>1279</v>
      </c>
      <c r="D1971" s="4">
        <v>85890</v>
      </c>
      <c r="E1971" s="8">
        <v>570.33415560000003</v>
      </c>
      <c r="F1971" s="26">
        <v>359081.69198392029</v>
      </c>
      <c r="G1971" s="8">
        <v>0.23423569999999999</v>
      </c>
    </row>
    <row r="1972" spans="1:7" ht="15" x14ac:dyDescent="0.25">
      <c r="A1972" s="4" t="s">
        <v>29</v>
      </c>
      <c r="B1972" s="4" t="s">
        <v>556</v>
      </c>
      <c r="C1972" s="4" t="s">
        <v>1279</v>
      </c>
      <c r="D1972" s="4">
        <v>79012</v>
      </c>
      <c r="E1972" s="8">
        <v>156.44508740000001</v>
      </c>
      <c r="F1972" s="26">
        <v>29005.587913837178</v>
      </c>
      <c r="G1972" s="8">
        <v>0.219073981</v>
      </c>
    </row>
    <row r="1973" spans="1:7" ht="15" x14ac:dyDescent="0.25">
      <c r="A1973" s="4" t="s">
        <v>29</v>
      </c>
      <c r="B1973" s="4" t="s">
        <v>556</v>
      </c>
      <c r="C1973" s="4" t="s">
        <v>1279</v>
      </c>
      <c r="D1973" s="4">
        <v>81679</v>
      </c>
      <c r="E1973" s="8">
        <v>168.18823789999999</v>
      </c>
      <c r="F1973" s="26">
        <v>31429.285924569747</v>
      </c>
      <c r="G1973" s="8">
        <v>0.22860887199999999</v>
      </c>
    </row>
    <row r="1974" spans="1:7" ht="15" x14ac:dyDescent="0.25">
      <c r="A1974" s="4" t="s">
        <v>29</v>
      </c>
      <c r="B1974" s="4" t="s">
        <v>557</v>
      </c>
      <c r="C1974" s="4" t="s">
        <v>1279</v>
      </c>
      <c r="D1974" s="4">
        <v>54955</v>
      </c>
      <c r="E1974" s="8">
        <v>178.85739910000001</v>
      </c>
      <c r="F1974" s="26">
        <v>36301.109093837978</v>
      </c>
      <c r="G1974" s="8">
        <v>0.24030569900000001</v>
      </c>
    </row>
    <row r="1975" spans="1:7" ht="15" x14ac:dyDescent="0.25">
      <c r="A1975" s="4" t="s">
        <v>29</v>
      </c>
      <c r="B1975" s="4" t="s">
        <v>557</v>
      </c>
      <c r="C1975" s="4" t="s">
        <v>1279</v>
      </c>
      <c r="D1975" s="4">
        <v>54974</v>
      </c>
      <c r="E1975" s="8">
        <v>196.2087263</v>
      </c>
      <c r="F1975" s="26">
        <v>44596.988154378436</v>
      </c>
      <c r="G1975" s="8">
        <v>0.245194947</v>
      </c>
    </row>
    <row r="1976" spans="1:7" ht="15" x14ac:dyDescent="0.25">
      <c r="A1976" s="4" t="s">
        <v>29</v>
      </c>
      <c r="B1976" s="4" t="s">
        <v>557</v>
      </c>
      <c r="C1976" s="4" t="s">
        <v>1279</v>
      </c>
      <c r="D1976" s="4">
        <v>54975</v>
      </c>
      <c r="E1976" s="8">
        <v>211.79914500000001</v>
      </c>
      <c r="F1976" s="26">
        <v>53677.255628816456</v>
      </c>
      <c r="G1976" s="8">
        <v>0.24155770800000001</v>
      </c>
    </row>
    <row r="1977" spans="1:7" ht="15" x14ac:dyDescent="0.25">
      <c r="A1977" s="4" t="s">
        <v>29</v>
      </c>
      <c r="B1977" s="4" t="s">
        <v>558</v>
      </c>
      <c r="C1977" s="4" t="s">
        <v>1279</v>
      </c>
      <c r="D1977" s="4">
        <v>60680</v>
      </c>
      <c r="E1977" s="8">
        <v>267.79824719999999</v>
      </c>
      <c r="F1977" s="26">
        <v>83952.84974465557</v>
      </c>
      <c r="G1977" s="8">
        <v>0.22952587299999999</v>
      </c>
    </row>
    <row r="1978" spans="1:7" ht="15" x14ac:dyDescent="0.25">
      <c r="A1978" s="4" t="s">
        <v>29</v>
      </c>
      <c r="B1978" s="4" t="s">
        <v>558</v>
      </c>
      <c r="C1978" s="4" t="s">
        <v>1279</v>
      </c>
      <c r="D1978" s="4">
        <v>60686</v>
      </c>
      <c r="E1978" s="8">
        <v>258.81514060000001</v>
      </c>
      <c r="F1978" s="26">
        <v>82539.32656319713</v>
      </c>
      <c r="G1978" s="8">
        <v>0.23956561700000001</v>
      </c>
    </row>
    <row r="1979" spans="1:7" ht="15" x14ac:dyDescent="0.25">
      <c r="A1979" s="4" t="s">
        <v>29</v>
      </c>
      <c r="B1979" s="4" t="s">
        <v>558</v>
      </c>
      <c r="C1979" s="4" t="s">
        <v>1279</v>
      </c>
      <c r="D1979" s="4">
        <v>65823</v>
      </c>
      <c r="E1979" s="8">
        <v>273.56502710000001</v>
      </c>
      <c r="F1979" s="26">
        <v>82009.487016566738</v>
      </c>
      <c r="G1979" s="8">
        <v>0.23112719600000001</v>
      </c>
    </row>
    <row r="1980" spans="1:7" ht="15" x14ac:dyDescent="0.25">
      <c r="A1980" s="4" t="s">
        <v>29</v>
      </c>
      <c r="B1980" s="4" t="s">
        <v>31</v>
      </c>
      <c r="C1980" s="4" t="s">
        <v>1280</v>
      </c>
      <c r="D1980" s="4">
        <v>24066</v>
      </c>
      <c r="E1980" s="8">
        <v>183.55276309999999</v>
      </c>
      <c r="F1980" s="26">
        <v>31793.001502685627</v>
      </c>
      <c r="G1980" s="8">
        <v>0.26136223800000002</v>
      </c>
    </row>
    <row r="1981" spans="1:7" ht="15" x14ac:dyDescent="0.25">
      <c r="A1981" s="4" t="s">
        <v>29</v>
      </c>
      <c r="B1981" s="4" t="s">
        <v>31</v>
      </c>
      <c r="C1981" s="4" t="s">
        <v>1279</v>
      </c>
      <c r="D1981" s="4">
        <v>44051</v>
      </c>
      <c r="E1981" s="8">
        <v>208.04139190000001</v>
      </c>
      <c r="F1981" s="26">
        <v>52641.107523450359</v>
      </c>
      <c r="G1981" s="8">
        <v>0.226314349</v>
      </c>
    </row>
    <row r="1982" spans="1:7" ht="15" x14ac:dyDescent="0.25">
      <c r="A1982" s="4" t="s">
        <v>29</v>
      </c>
      <c r="B1982" s="4" t="s">
        <v>31</v>
      </c>
      <c r="C1982" s="4" t="s">
        <v>1279</v>
      </c>
      <c r="D1982" s="4">
        <v>44607</v>
      </c>
      <c r="E1982" s="8">
        <v>203.6538329</v>
      </c>
      <c r="F1982" s="26">
        <v>42753.325215520978</v>
      </c>
      <c r="G1982" s="8">
        <v>0.25560631099999997</v>
      </c>
    </row>
    <row r="1983" spans="1:7" ht="15" x14ac:dyDescent="0.25">
      <c r="A1983" s="4" t="s">
        <v>29</v>
      </c>
      <c r="B1983" s="4" t="s">
        <v>31</v>
      </c>
      <c r="C1983" s="4" t="s">
        <v>1279</v>
      </c>
      <c r="D1983" s="4">
        <v>59723</v>
      </c>
      <c r="E1983" s="8">
        <v>236.69671199999999</v>
      </c>
      <c r="F1983" s="26">
        <v>59451.736205486362</v>
      </c>
      <c r="G1983" s="8">
        <v>0.21806147400000001</v>
      </c>
    </row>
    <row r="1984" spans="1:7" ht="15" x14ac:dyDescent="0.25">
      <c r="A1984" s="4" t="s">
        <v>29</v>
      </c>
      <c r="B1984" s="4" t="s">
        <v>31</v>
      </c>
      <c r="C1984" s="4" t="s">
        <v>1279</v>
      </c>
      <c r="D1984" s="4">
        <v>71988</v>
      </c>
      <c r="E1984" s="8">
        <v>229.87998379999999</v>
      </c>
      <c r="F1984" s="26">
        <v>57725.785415808503</v>
      </c>
      <c r="G1984" s="8">
        <v>0.235905633</v>
      </c>
    </row>
    <row r="1985" spans="1:7" ht="15" x14ac:dyDescent="0.25">
      <c r="A1985" s="4" t="s">
        <v>29</v>
      </c>
      <c r="B1985" s="4" t="s">
        <v>31</v>
      </c>
      <c r="C1985" s="4" t="s">
        <v>1279</v>
      </c>
      <c r="D1985" s="4">
        <v>73553</v>
      </c>
      <c r="E1985" s="8">
        <v>236.75022939999999</v>
      </c>
      <c r="F1985" s="26">
        <v>63633.342701130081</v>
      </c>
      <c r="G1985" s="8">
        <v>0.23579935199999999</v>
      </c>
    </row>
    <row r="1986" spans="1:7" ht="15" x14ac:dyDescent="0.25">
      <c r="A1986" s="4" t="s">
        <v>29</v>
      </c>
      <c r="B1986" s="4" t="s">
        <v>31</v>
      </c>
      <c r="C1986" s="4" t="s">
        <v>1279</v>
      </c>
      <c r="D1986" s="4">
        <v>73555</v>
      </c>
      <c r="E1986" s="8">
        <v>241.7371401</v>
      </c>
      <c r="F1986" s="26">
        <v>64114.04656471315</v>
      </c>
      <c r="G1986" s="8">
        <v>0.22533582899999999</v>
      </c>
    </row>
    <row r="1987" spans="1:7" ht="15" x14ac:dyDescent="0.25">
      <c r="A1987" s="4" t="s">
        <v>29</v>
      </c>
      <c r="B1987" s="4" t="s">
        <v>31</v>
      </c>
      <c r="C1987" s="4" t="s">
        <v>1279</v>
      </c>
      <c r="D1987" s="4">
        <v>73779</v>
      </c>
      <c r="E1987" s="8">
        <v>236.27248850000001</v>
      </c>
      <c r="F1987" s="26">
        <v>64776.111325559439</v>
      </c>
      <c r="G1987" s="8">
        <v>0.23514708000000001</v>
      </c>
    </row>
    <row r="1988" spans="1:7" ht="15" x14ac:dyDescent="0.25">
      <c r="A1988" s="4" t="s">
        <v>29</v>
      </c>
      <c r="B1988" s="4" t="s">
        <v>31</v>
      </c>
      <c r="C1988" s="4" t="s">
        <v>1279</v>
      </c>
      <c r="D1988" s="4">
        <v>79891</v>
      </c>
      <c r="E1988" s="8">
        <v>209.59513770000001</v>
      </c>
      <c r="F1988" s="26">
        <v>46359.90539914219</v>
      </c>
      <c r="G1988" s="8">
        <v>0.26986721699999999</v>
      </c>
    </row>
    <row r="1989" spans="1:7" ht="15" x14ac:dyDescent="0.25">
      <c r="A1989" s="4" t="s">
        <v>29</v>
      </c>
      <c r="B1989" s="4" t="s">
        <v>31</v>
      </c>
      <c r="C1989" s="4" t="s">
        <v>1279</v>
      </c>
      <c r="D1989" s="4">
        <v>79895</v>
      </c>
      <c r="E1989" s="8">
        <v>219.57592070000001</v>
      </c>
      <c r="F1989" s="26">
        <v>55883.322200805422</v>
      </c>
      <c r="G1989" s="8">
        <v>0.23088003400000001</v>
      </c>
    </row>
    <row r="1990" spans="1:7" ht="15" x14ac:dyDescent="0.25">
      <c r="A1990" s="4" t="s">
        <v>29</v>
      </c>
      <c r="B1990" s="4" t="s">
        <v>31</v>
      </c>
      <c r="C1990" s="4" t="s">
        <v>1279</v>
      </c>
      <c r="D1990" s="4">
        <v>79906</v>
      </c>
      <c r="E1990" s="8">
        <v>243.006765</v>
      </c>
      <c r="F1990" s="26">
        <v>69552.804222614242</v>
      </c>
      <c r="G1990" s="8">
        <v>0.22802902899999999</v>
      </c>
    </row>
    <row r="1991" spans="1:7" ht="15" x14ac:dyDescent="0.25">
      <c r="A1991" s="4" t="s">
        <v>29</v>
      </c>
      <c r="B1991" s="4" t="s">
        <v>31</v>
      </c>
      <c r="C1991" s="4" t="s">
        <v>1279</v>
      </c>
      <c r="D1991" s="4">
        <v>79915</v>
      </c>
      <c r="E1991" s="8">
        <v>224.42860279999999</v>
      </c>
      <c r="F1991" s="26">
        <v>60838.550129805415</v>
      </c>
      <c r="G1991" s="8">
        <v>0.23311212000000001</v>
      </c>
    </row>
    <row r="1992" spans="1:7" ht="15" x14ac:dyDescent="0.25">
      <c r="A1992" s="4" t="s">
        <v>29</v>
      </c>
      <c r="B1992" s="4" t="s">
        <v>559</v>
      </c>
      <c r="C1992" s="4" t="s">
        <v>1279</v>
      </c>
      <c r="D1992" s="4">
        <v>60613</v>
      </c>
      <c r="E1992" s="8">
        <v>203.87635879999999</v>
      </c>
      <c r="F1992" s="26">
        <v>39406.448411179779</v>
      </c>
      <c r="G1992" s="8">
        <v>0.25312790000000002</v>
      </c>
    </row>
    <row r="1993" spans="1:7" ht="15" x14ac:dyDescent="0.25">
      <c r="A1993" s="4" t="s">
        <v>29</v>
      </c>
      <c r="B1993" s="4" t="s">
        <v>559</v>
      </c>
      <c r="C1993" s="4" t="s">
        <v>1279</v>
      </c>
      <c r="D1993" s="4">
        <v>60623</v>
      </c>
      <c r="E1993" s="8">
        <v>205.06490690000001</v>
      </c>
      <c r="F1993" s="26">
        <v>49370.805097020268</v>
      </c>
      <c r="G1993" s="8">
        <v>0.21496485800000001</v>
      </c>
    </row>
    <row r="1994" spans="1:7" ht="15" x14ac:dyDescent="0.25">
      <c r="A1994" s="4" t="s">
        <v>29</v>
      </c>
      <c r="B1994" s="4" t="s">
        <v>560</v>
      </c>
      <c r="C1994" s="4" t="s">
        <v>1279</v>
      </c>
      <c r="D1994" s="4">
        <v>45435</v>
      </c>
      <c r="E1994" s="8">
        <v>436.0398591</v>
      </c>
      <c r="F1994" s="26">
        <v>243608.12581042983</v>
      </c>
      <c r="G1994" s="8">
        <v>0.22700042600000001</v>
      </c>
    </row>
    <row r="1995" spans="1:7" ht="15" x14ac:dyDescent="0.25">
      <c r="A1995" s="4" t="s">
        <v>29</v>
      </c>
      <c r="B1995" s="4" t="s">
        <v>560</v>
      </c>
      <c r="C1995" s="4" t="s">
        <v>1279</v>
      </c>
      <c r="D1995" s="4">
        <v>45436</v>
      </c>
      <c r="E1995" s="8">
        <v>436.35033959999998</v>
      </c>
      <c r="F1995" s="26">
        <v>233319.19214281702</v>
      </c>
      <c r="G1995" s="8">
        <v>0.23246180799999999</v>
      </c>
    </row>
    <row r="1996" spans="1:7" ht="15" x14ac:dyDescent="0.25">
      <c r="A1996" s="4" t="s">
        <v>29</v>
      </c>
      <c r="B1996" s="4" t="s">
        <v>561</v>
      </c>
      <c r="C1996" s="4" t="s">
        <v>1279</v>
      </c>
      <c r="D1996" s="4">
        <v>45442</v>
      </c>
      <c r="E1996" s="8">
        <v>269.84425099999999</v>
      </c>
      <c r="F1996" s="26">
        <v>79504.893303012606</v>
      </c>
      <c r="G1996" s="8">
        <v>0.21779548000000001</v>
      </c>
    </row>
    <row r="1997" spans="1:7" ht="15" x14ac:dyDescent="0.25">
      <c r="A1997" s="4" t="s">
        <v>29</v>
      </c>
      <c r="B1997" s="4" t="s">
        <v>562</v>
      </c>
      <c r="C1997" s="4" t="s">
        <v>1279</v>
      </c>
      <c r="D1997" s="4">
        <v>49713</v>
      </c>
      <c r="E1997" s="8">
        <v>220.9245823</v>
      </c>
      <c r="F1997" s="26">
        <v>58093.048649395438</v>
      </c>
      <c r="G1997" s="8">
        <v>0.22930178800000001</v>
      </c>
    </row>
    <row r="1998" spans="1:7" ht="15" x14ac:dyDescent="0.25">
      <c r="A1998" s="4" t="s">
        <v>29</v>
      </c>
      <c r="B1998" s="4" t="s">
        <v>562</v>
      </c>
      <c r="C1998" s="4" t="s">
        <v>1279</v>
      </c>
      <c r="D1998" s="4">
        <v>56780</v>
      </c>
      <c r="E1998" s="8">
        <v>187.06441290000001</v>
      </c>
      <c r="F1998" s="26">
        <v>37824.152540855517</v>
      </c>
      <c r="G1998" s="8">
        <v>0.210719508</v>
      </c>
    </row>
    <row r="1999" spans="1:7" ht="15" x14ac:dyDescent="0.25">
      <c r="A1999" s="4" t="s">
        <v>29</v>
      </c>
      <c r="B1999" s="4" t="s">
        <v>78</v>
      </c>
      <c r="C1999" s="4" t="s">
        <v>1280</v>
      </c>
      <c r="D1999" s="4">
        <v>20085</v>
      </c>
      <c r="E1999" s="8">
        <v>247.98614749999999</v>
      </c>
      <c r="F1999" s="26">
        <v>81598.518335791654</v>
      </c>
      <c r="G1999" s="8">
        <v>0.22981301200000001</v>
      </c>
    </row>
    <row r="2000" spans="1:7" ht="15" x14ac:dyDescent="0.25">
      <c r="A2000" s="4" t="s">
        <v>29</v>
      </c>
      <c r="B2000" s="4" t="s">
        <v>78</v>
      </c>
      <c r="C2000" s="4" t="s">
        <v>1279</v>
      </c>
      <c r="D2000" s="4">
        <v>45438</v>
      </c>
      <c r="E2000" s="8">
        <v>238.96890379999999</v>
      </c>
      <c r="F2000" s="26">
        <v>69634.390228148914</v>
      </c>
      <c r="G2000" s="8">
        <v>0.23297178299999999</v>
      </c>
    </row>
    <row r="2001" spans="1:7" ht="15" x14ac:dyDescent="0.25">
      <c r="A2001" s="4" t="s">
        <v>29</v>
      </c>
      <c r="B2001" s="4" t="s">
        <v>78</v>
      </c>
      <c r="C2001" s="4" t="s">
        <v>1279</v>
      </c>
      <c r="D2001" s="4">
        <v>45439</v>
      </c>
      <c r="E2001" s="8">
        <v>286.83693090000003</v>
      </c>
      <c r="F2001" s="26">
        <v>100676.05728260707</v>
      </c>
      <c r="G2001" s="8">
        <v>0.231230457</v>
      </c>
    </row>
    <row r="2002" spans="1:7" ht="15" x14ac:dyDescent="0.25">
      <c r="A2002" s="4" t="s">
        <v>143</v>
      </c>
      <c r="B2002" s="4" t="s">
        <v>144</v>
      </c>
      <c r="C2002" s="4" t="s">
        <v>1279</v>
      </c>
      <c r="D2002" s="4">
        <v>62945</v>
      </c>
      <c r="E2002" s="8">
        <v>325.12791420000002</v>
      </c>
      <c r="F2002" s="26">
        <v>90228.915157716474</v>
      </c>
      <c r="G2002" s="8">
        <v>0.25225398700000001</v>
      </c>
    </row>
    <row r="2003" spans="1:7" ht="15" x14ac:dyDescent="0.25">
      <c r="A2003" s="4" t="s">
        <v>565</v>
      </c>
      <c r="B2003" s="4" t="s">
        <v>272</v>
      </c>
      <c r="C2003" s="4" t="s">
        <v>1279</v>
      </c>
      <c r="D2003" s="4">
        <v>67540</v>
      </c>
      <c r="E2003" s="8">
        <v>111.7345888</v>
      </c>
      <c r="F2003" s="26">
        <v>6388.2413145625351</v>
      </c>
      <c r="G2003" s="8">
        <v>0.253776012</v>
      </c>
    </row>
    <row r="2004" spans="1:7" ht="15" x14ac:dyDescent="0.25">
      <c r="A2004" s="4" t="s">
        <v>565</v>
      </c>
      <c r="B2004" s="4" t="s">
        <v>272</v>
      </c>
      <c r="C2004" s="4" t="s">
        <v>1279</v>
      </c>
      <c r="D2004" s="4">
        <v>117366</v>
      </c>
      <c r="E2004" s="8">
        <v>136.89197369999999</v>
      </c>
      <c r="F2004" s="26">
        <v>11430.931709901766</v>
      </c>
      <c r="G2004" s="8">
        <v>0.25942649400000001</v>
      </c>
    </row>
    <row r="2005" spans="1:7" ht="15" x14ac:dyDescent="0.25">
      <c r="A2005" s="4" t="s">
        <v>566</v>
      </c>
      <c r="B2005" s="4" t="s">
        <v>567</v>
      </c>
      <c r="C2005" s="4" t="s">
        <v>1279</v>
      </c>
      <c r="D2005" s="4">
        <v>91561</v>
      </c>
      <c r="E2005" s="8">
        <v>182.04118059999999</v>
      </c>
      <c r="F2005" s="26">
        <v>19657.220713130038</v>
      </c>
      <c r="G2005" s="8">
        <v>0.23901495</v>
      </c>
    </row>
    <row r="2006" spans="1:7" ht="15" x14ac:dyDescent="0.25">
      <c r="A2006" s="4" t="s">
        <v>566</v>
      </c>
      <c r="B2006" s="4" t="s">
        <v>567</v>
      </c>
      <c r="C2006" s="4" t="s">
        <v>1279</v>
      </c>
      <c r="D2006" s="4">
        <v>116781</v>
      </c>
      <c r="E2006" s="8">
        <v>204.4166079</v>
      </c>
      <c r="F2006" s="26">
        <v>23504.932903117646</v>
      </c>
      <c r="G2006" s="8">
        <v>0.24828338899999999</v>
      </c>
    </row>
    <row r="2007" spans="1:7" ht="15" x14ac:dyDescent="0.25">
      <c r="A2007" s="4" t="s">
        <v>566</v>
      </c>
      <c r="B2007" s="4" t="s">
        <v>567</v>
      </c>
      <c r="C2007" s="4" t="s">
        <v>1279</v>
      </c>
      <c r="D2007" s="4">
        <v>119307</v>
      </c>
      <c r="E2007" s="8">
        <v>182.17504959999999</v>
      </c>
      <c r="F2007" s="26">
        <v>20266.627658934918</v>
      </c>
      <c r="G2007" s="8">
        <v>0.242865945</v>
      </c>
    </row>
    <row r="2008" spans="1:7" ht="15" x14ac:dyDescent="0.25">
      <c r="A2008" s="4" t="s">
        <v>566</v>
      </c>
      <c r="B2008" s="4" t="s">
        <v>567</v>
      </c>
      <c r="C2008" s="4" t="s">
        <v>1279</v>
      </c>
      <c r="D2008" s="4">
        <v>119336</v>
      </c>
      <c r="E2008" s="8">
        <v>186.4234908</v>
      </c>
      <c r="F2008" s="26">
        <v>21615.163470863576</v>
      </c>
      <c r="G2008" s="8">
        <v>0.25312318</v>
      </c>
    </row>
    <row r="2009" spans="1:7" ht="15" x14ac:dyDescent="0.25">
      <c r="A2009" s="4" t="s">
        <v>566</v>
      </c>
      <c r="B2009" s="4" t="s">
        <v>567</v>
      </c>
      <c r="C2009" s="4" t="s">
        <v>1279</v>
      </c>
      <c r="D2009" s="4">
        <v>121392</v>
      </c>
      <c r="E2009" s="8">
        <v>172.1487631</v>
      </c>
      <c r="F2009" s="26">
        <v>17307.31705442374</v>
      </c>
      <c r="G2009" s="8">
        <v>0.24652228900000001</v>
      </c>
    </row>
    <row r="2010" spans="1:7" ht="15" x14ac:dyDescent="0.25">
      <c r="A2010" s="4" t="s">
        <v>566</v>
      </c>
      <c r="B2010" s="4" t="s">
        <v>567</v>
      </c>
      <c r="C2010" s="4" t="s">
        <v>1279</v>
      </c>
      <c r="D2010" s="4">
        <v>121393</v>
      </c>
      <c r="E2010" s="8">
        <v>188.47101330000001</v>
      </c>
      <c r="F2010" s="26">
        <v>19766.346899830005</v>
      </c>
      <c r="G2010" s="8">
        <v>0.247681913</v>
      </c>
    </row>
    <row r="2011" spans="1:7" ht="15" x14ac:dyDescent="0.25">
      <c r="A2011" s="4" t="s">
        <v>566</v>
      </c>
      <c r="B2011" s="4" t="s">
        <v>568</v>
      </c>
      <c r="C2011" s="4" t="s">
        <v>1279</v>
      </c>
      <c r="D2011" s="4">
        <v>47177</v>
      </c>
      <c r="E2011" s="8">
        <v>239.47552300000001</v>
      </c>
      <c r="F2011" s="26">
        <v>34629.049978229436</v>
      </c>
      <c r="G2011" s="8">
        <v>0.24931544899999999</v>
      </c>
    </row>
    <row r="2012" spans="1:7" ht="15" x14ac:dyDescent="0.25">
      <c r="A2012" s="4" t="s">
        <v>566</v>
      </c>
      <c r="B2012" s="4" t="s">
        <v>568</v>
      </c>
      <c r="C2012" s="4" t="s">
        <v>1279</v>
      </c>
      <c r="D2012" s="4">
        <v>47283</v>
      </c>
      <c r="E2012" s="8">
        <v>184.70467400000001</v>
      </c>
      <c r="F2012" s="26">
        <v>21220.6108865188</v>
      </c>
      <c r="G2012" s="8">
        <v>0.239476729</v>
      </c>
    </row>
    <row r="2013" spans="1:7" ht="15" x14ac:dyDescent="0.25">
      <c r="A2013" s="4" t="s">
        <v>566</v>
      </c>
      <c r="B2013" s="4" t="s">
        <v>568</v>
      </c>
      <c r="C2013" s="4" t="s">
        <v>1279</v>
      </c>
      <c r="D2013" s="4">
        <v>51730</v>
      </c>
      <c r="E2013" s="8">
        <v>215.49779050000001</v>
      </c>
      <c r="F2013" s="26">
        <v>29149.574531865139</v>
      </c>
      <c r="G2013" s="8">
        <v>0.24598494600000001</v>
      </c>
    </row>
    <row r="2014" spans="1:7" ht="15" x14ac:dyDescent="0.25">
      <c r="A2014" s="4" t="s">
        <v>566</v>
      </c>
      <c r="B2014" s="4" t="s">
        <v>569</v>
      </c>
      <c r="C2014" s="4" t="s">
        <v>1279</v>
      </c>
      <c r="D2014" s="4">
        <v>67030</v>
      </c>
      <c r="E2014" s="8">
        <v>191.26664</v>
      </c>
      <c r="F2014" s="26">
        <v>24605.753808348753</v>
      </c>
      <c r="G2014" s="8">
        <v>0.252630146</v>
      </c>
    </row>
    <row r="2015" spans="1:7" ht="15" x14ac:dyDescent="0.25">
      <c r="A2015" s="4" t="s">
        <v>566</v>
      </c>
      <c r="B2015" s="4" t="s">
        <v>359</v>
      </c>
      <c r="C2015" s="4" t="s">
        <v>1279</v>
      </c>
      <c r="D2015" s="4">
        <v>46395</v>
      </c>
      <c r="E2015" s="8">
        <v>153.2853892</v>
      </c>
      <c r="F2015" s="26">
        <v>15578.137389227797</v>
      </c>
      <c r="G2015" s="8">
        <v>0.250658824</v>
      </c>
    </row>
    <row r="2016" spans="1:7" ht="15" x14ac:dyDescent="0.25">
      <c r="A2016" s="4" t="s">
        <v>840</v>
      </c>
      <c r="B2016" s="4" t="s">
        <v>841</v>
      </c>
      <c r="C2016" s="4" t="s">
        <v>1279</v>
      </c>
      <c r="D2016" s="4">
        <v>44723</v>
      </c>
      <c r="E2016" s="8">
        <v>1609.117792</v>
      </c>
      <c r="F2016" s="26">
        <v>1569418.8493506853</v>
      </c>
      <c r="G2016" s="8">
        <v>0.284276468</v>
      </c>
    </row>
    <row r="2017" spans="1:7" ht="15" x14ac:dyDescent="0.25">
      <c r="A2017" s="4" t="s">
        <v>840</v>
      </c>
      <c r="B2017" s="4" t="s">
        <v>51</v>
      </c>
      <c r="C2017" s="4" t="s">
        <v>1279</v>
      </c>
      <c r="D2017" s="4">
        <v>47929</v>
      </c>
      <c r="E2017" s="8">
        <v>903.69011620000003</v>
      </c>
      <c r="F2017" s="26">
        <v>517150.22977489879</v>
      </c>
      <c r="G2017" s="8">
        <v>0.28099140099999997</v>
      </c>
    </row>
    <row r="2018" spans="1:7" ht="15" x14ac:dyDescent="0.25">
      <c r="A2018" s="4" t="s">
        <v>840</v>
      </c>
      <c r="B2018" s="4" t="s">
        <v>51</v>
      </c>
      <c r="C2018" s="4" t="s">
        <v>1279</v>
      </c>
      <c r="D2018" s="4">
        <v>47931</v>
      </c>
      <c r="E2018" s="8">
        <v>873.55561139999998</v>
      </c>
      <c r="F2018" s="26">
        <v>484826.31139115943</v>
      </c>
      <c r="G2018" s="8">
        <v>0.28393834600000001</v>
      </c>
    </row>
    <row r="2019" spans="1:7" ht="15" x14ac:dyDescent="0.25">
      <c r="A2019" s="4" t="s">
        <v>840</v>
      </c>
      <c r="B2019" s="4" t="s">
        <v>51</v>
      </c>
      <c r="C2019" s="4" t="s">
        <v>1279</v>
      </c>
      <c r="D2019" s="4">
        <v>48266</v>
      </c>
      <c r="E2019" s="8">
        <v>846.97747489999995</v>
      </c>
      <c r="F2019" s="26">
        <v>443645.65974656068</v>
      </c>
      <c r="G2019" s="8">
        <v>0.29187614699999997</v>
      </c>
    </row>
    <row r="2020" spans="1:7" ht="15" x14ac:dyDescent="0.25">
      <c r="A2020" s="4" t="s">
        <v>840</v>
      </c>
      <c r="B2020" s="4" t="s">
        <v>842</v>
      </c>
      <c r="C2020" s="4" t="s">
        <v>1279</v>
      </c>
      <c r="D2020" s="4">
        <v>51708</v>
      </c>
      <c r="E2020" s="8">
        <v>956.41603689999999</v>
      </c>
      <c r="F2020" s="26">
        <v>552965.99243500375</v>
      </c>
      <c r="G2020" s="8">
        <v>0.27929243100000001</v>
      </c>
    </row>
    <row r="2021" spans="1:7" ht="15" x14ac:dyDescent="0.25">
      <c r="A2021" s="4" t="s">
        <v>840</v>
      </c>
      <c r="B2021" s="4" t="s">
        <v>843</v>
      </c>
      <c r="C2021" s="4" t="s">
        <v>1279</v>
      </c>
      <c r="D2021" s="4">
        <v>48014</v>
      </c>
      <c r="E2021" s="8">
        <v>903.81263639999997</v>
      </c>
      <c r="F2021" s="26">
        <v>495783.48277493258</v>
      </c>
      <c r="G2021" s="8">
        <v>0.27040785699999997</v>
      </c>
    </row>
    <row r="2022" spans="1:7" ht="15" x14ac:dyDescent="0.25">
      <c r="A2022" s="4" t="s">
        <v>840</v>
      </c>
      <c r="B2022" s="4" t="s">
        <v>843</v>
      </c>
      <c r="C2022" s="4" t="s">
        <v>1279</v>
      </c>
      <c r="D2022" s="4">
        <v>58151</v>
      </c>
      <c r="E2022" s="8">
        <v>890.67102999999997</v>
      </c>
      <c r="F2022" s="26">
        <v>477234.10835814802</v>
      </c>
      <c r="G2022" s="8">
        <v>0.28141702800000001</v>
      </c>
    </row>
    <row r="2023" spans="1:7" ht="15" x14ac:dyDescent="0.25">
      <c r="A2023" s="4" t="s">
        <v>840</v>
      </c>
      <c r="B2023" s="4" t="s">
        <v>843</v>
      </c>
      <c r="C2023" s="4" t="s">
        <v>1279</v>
      </c>
      <c r="D2023" s="4">
        <v>69465</v>
      </c>
      <c r="E2023" s="8">
        <v>941.47732140000005</v>
      </c>
      <c r="F2023" s="26">
        <v>515074.55475070595</v>
      </c>
      <c r="G2023" s="8">
        <v>0.28120640600000002</v>
      </c>
    </row>
    <row r="2024" spans="1:7" ht="15" x14ac:dyDescent="0.25">
      <c r="A2024" s="4" t="s">
        <v>840</v>
      </c>
      <c r="B2024" s="4" t="s">
        <v>843</v>
      </c>
      <c r="C2024" s="4" t="s">
        <v>1279</v>
      </c>
      <c r="D2024" s="4">
        <v>69499</v>
      </c>
      <c r="E2024" s="8">
        <v>900.45580110000003</v>
      </c>
      <c r="F2024" s="26">
        <v>514200.7074973784</v>
      </c>
      <c r="G2024" s="8">
        <v>0.28076028600000003</v>
      </c>
    </row>
    <row r="2025" spans="1:7" ht="15" x14ac:dyDescent="0.25">
      <c r="A2025" s="4" t="s">
        <v>840</v>
      </c>
      <c r="B2025" s="4" t="s">
        <v>476</v>
      </c>
      <c r="C2025" s="4" t="s">
        <v>1279</v>
      </c>
      <c r="D2025" s="4">
        <v>46806</v>
      </c>
      <c r="E2025" s="8">
        <v>456.10011969999999</v>
      </c>
      <c r="F2025" s="26">
        <v>126707.86711395779</v>
      </c>
      <c r="G2025" s="8">
        <v>0.29834941700000001</v>
      </c>
    </row>
    <row r="2026" spans="1:7" ht="15" x14ac:dyDescent="0.25">
      <c r="A2026" s="4" t="s">
        <v>840</v>
      </c>
      <c r="B2026" s="4" t="s">
        <v>476</v>
      </c>
      <c r="C2026" s="4" t="s">
        <v>1279</v>
      </c>
      <c r="D2026" s="4">
        <v>56133</v>
      </c>
      <c r="E2026" s="8">
        <v>447.75714900000003</v>
      </c>
      <c r="F2026" s="26">
        <v>113784.92987718398</v>
      </c>
      <c r="G2026" s="8">
        <v>0.27910147899999999</v>
      </c>
    </row>
    <row r="2027" spans="1:7" ht="15" x14ac:dyDescent="0.25">
      <c r="A2027" s="4" t="s">
        <v>1223</v>
      </c>
      <c r="B2027" s="4" t="s">
        <v>1224</v>
      </c>
      <c r="C2027" s="4" t="s">
        <v>1279</v>
      </c>
      <c r="D2027" s="4">
        <v>77758</v>
      </c>
      <c r="E2027" s="8">
        <v>104.0767823</v>
      </c>
      <c r="F2027" s="26">
        <v>6046.8842239032529</v>
      </c>
      <c r="G2027" s="8">
        <v>0.26448804100000001</v>
      </c>
    </row>
    <row r="2028" spans="1:7" ht="15" x14ac:dyDescent="0.25">
      <c r="A2028" s="4" t="s">
        <v>32</v>
      </c>
      <c r="B2028" s="4" t="s">
        <v>145</v>
      </c>
      <c r="C2028" s="4" t="s">
        <v>1279</v>
      </c>
      <c r="D2028" s="4">
        <v>46897</v>
      </c>
      <c r="E2028" s="8">
        <v>93.402820250000005</v>
      </c>
      <c r="F2028" s="26">
        <v>4998.2241802557846</v>
      </c>
      <c r="G2028" s="8">
        <v>0.22929464699999999</v>
      </c>
    </row>
    <row r="2029" spans="1:7" ht="15" x14ac:dyDescent="0.25">
      <c r="A2029" s="4" t="s">
        <v>32</v>
      </c>
      <c r="B2029" s="4" t="s">
        <v>145</v>
      </c>
      <c r="C2029" s="4" t="s">
        <v>1279</v>
      </c>
      <c r="D2029" s="4">
        <v>47190</v>
      </c>
      <c r="E2029" s="8">
        <v>96.960839980000003</v>
      </c>
      <c r="F2029" s="26">
        <v>5584.5608651455632</v>
      </c>
      <c r="G2029" s="8">
        <v>0.228751183</v>
      </c>
    </row>
    <row r="2030" spans="1:7" ht="15" x14ac:dyDescent="0.25">
      <c r="A2030" s="4" t="s">
        <v>32</v>
      </c>
      <c r="B2030" s="4" t="s">
        <v>145</v>
      </c>
      <c r="C2030" s="4" t="s">
        <v>1279</v>
      </c>
      <c r="D2030" s="4">
        <v>59932</v>
      </c>
      <c r="E2030" s="8">
        <v>102.91626650000001</v>
      </c>
      <c r="F2030" s="26">
        <v>6368.902053330733</v>
      </c>
      <c r="G2030" s="8">
        <v>0.239058417</v>
      </c>
    </row>
    <row r="2031" spans="1:7" ht="15" x14ac:dyDescent="0.25">
      <c r="A2031" s="4" t="s">
        <v>32</v>
      </c>
      <c r="B2031" s="4" t="s">
        <v>146</v>
      </c>
      <c r="C2031" s="4" t="s">
        <v>1279</v>
      </c>
      <c r="D2031" s="4">
        <v>46227</v>
      </c>
      <c r="E2031" s="8">
        <v>99.819479639999997</v>
      </c>
      <c r="F2031" s="26">
        <v>6208.913538155537</v>
      </c>
      <c r="G2031" s="8">
        <v>0.23722390700000001</v>
      </c>
    </row>
    <row r="2032" spans="1:7" ht="15" x14ac:dyDescent="0.25">
      <c r="A2032" s="4" t="s">
        <v>32</v>
      </c>
      <c r="B2032" s="4" t="s">
        <v>146</v>
      </c>
      <c r="C2032" s="4" t="s">
        <v>1279</v>
      </c>
      <c r="D2032" s="4">
        <v>46228</v>
      </c>
      <c r="E2032" s="8">
        <v>90.537195519999997</v>
      </c>
      <c r="F2032" s="26">
        <v>4772.9969407161398</v>
      </c>
      <c r="G2032" s="8">
        <v>0.21657859600000001</v>
      </c>
    </row>
    <row r="2033" spans="1:7" ht="15" x14ac:dyDescent="0.25">
      <c r="A2033" s="4" t="s">
        <v>32</v>
      </c>
      <c r="B2033" s="4" t="s">
        <v>147</v>
      </c>
      <c r="C2033" s="4" t="s">
        <v>1279</v>
      </c>
      <c r="D2033" s="4">
        <v>73843</v>
      </c>
      <c r="E2033" s="8">
        <v>59.796996440000001</v>
      </c>
      <c r="F2033" s="26">
        <v>2481.3588208134352</v>
      </c>
      <c r="G2033" s="8">
        <v>0.26188478199999998</v>
      </c>
    </row>
    <row r="2034" spans="1:7" ht="15" x14ac:dyDescent="0.25">
      <c r="A2034" s="4" t="s">
        <v>32</v>
      </c>
      <c r="B2034" s="4" t="s">
        <v>33</v>
      </c>
      <c r="C2034" s="4" t="s">
        <v>1279</v>
      </c>
      <c r="D2034" s="4">
        <v>53738</v>
      </c>
      <c r="E2034" s="8">
        <v>83.229392230000002</v>
      </c>
      <c r="F2034" s="26">
        <v>4162.9646257242175</v>
      </c>
      <c r="G2034" s="8">
        <v>0.230836658</v>
      </c>
    </row>
    <row r="2035" spans="1:7" ht="15" x14ac:dyDescent="0.25">
      <c r="A2035" s="4" t="s">
        <v>32</v>
      </c>
      <c r="B2035" s="4" t="s">
        <v>33</v>
      </c>
      <c r="C2035" s="4" t="s">
        <v>1279</v>
      </c>
      <c r="D2035" s="4">
        <v>53770</v>
      </c>
      <c r="E2035" s="8">
        <v>86.652114650000001</v>
      </c>
      <c r="F2035" s="26">
        <v>4381.5932675261156</v>
      </c>
      <c r="G2035" s="8">
        <v>0.238593415</v>
      </c>
    </row>
    <row r="2036" spans="1:7" ht="15" x14ac:dyDescent="0.25">
      <c r="A2036" s="4" t="s">
        <v>32</v>
      </c>
      <c r="B2036" s="4" t="s">
        <v>33</v>
      </c>
      <c r="C2036" s="4" t="s">
        <v>1279</v>
      </c>
      <c r="D2036" s="4">
        <v>53787</v>
      </c>
      <c r="E2036" s="8">
        <v>79.604565379999997</v>
      </c>
      <c r="F2036" s="26">
        <v>3785.057337588124</v>
      </c>
      <c r="G2036" s="8">
        <v>0.22526923800000001</v>
      </c>
    </row>
    <row r="2037" spans="1:7" ht="15" x14ac:dyDescent="0.25">
      <c r="A2037" s="4" t="s">
        <v>32</v>
      </c>
      <c r="B2037" s="4" t="s">
        <v>33</v>
      </c>
      <c r="C2037" s="4" t="s">
        <v>1279</v>
      </c>
      <c r="D2037" s="4">
        <v>53788</v>
      </c>
      <c r="E2037" s="8">
        <v>83.298790850000003</v>
      </c>
      <c r="F2037" s="26">
        <v>4048.0379875882172</v>
      </c>
      <c r="G2037" s="8">
        <v>0.21854628800000001</v>
      </c>
    </row>
    <row r="2038" spans="1:7" ht="15" x14ac:dyDescent="0.25">
      <c r="A2038" s="4" t="s">
        <v>32</v>
      </c>
      <c r="B2038" s="4" t="s">
        <v>33</v>
      </c>
      <c r="C2038" s="4" t="s">
        <v>1279</v>
      </c>
      <c r="D2038" s="4">
        <v>68194</v>
      </c>
      <c r="E2038" s="8">
        <v>87.856039260000003</v>
      </c>
      <c r="F2038" s="26">
        <v>5093.4595221094824</v>
      </c>
      <c r="G2038" s="8">
        <v>0.24217545600000001</v>
      </c>
    </row>
    <row r="2039" spans="1:7" ht="15" x14ac:dyDescent="0.25">
      <c r="A2039" s="4" t="s">
        <v>32</v>
      </c>
      <c r="B2039" s="4" t="s">
        <v>33</v>
      </c>
      <c r="C2039" s="4" t="s">
        <v>1279</v>
      </c>
      <c r="D2039" s="4">
        <v>80894</v>
      </c>
      <c r="E2039" s="8">
        <v>90.386151870000006</v>
      </c>
      <c r="F2039" s="26">
        <v>4904.1489256170298</v>
      </c>
      <c r="G2039" s="8">
        <v>0.223652512</v>
      </c>
    </row>
    <row r="2040" spans="1:7" ht="15" x14ac:dyDescent="0.25">
      <c r="A2040" s="4" t="s">
        <v>32</v>
      </c>
      <c r="B2040" s="4" t="s">
        <v>33</v>
      </c>
      <c r="C2040" s="4" t="s">
        <v>1279</v>
      </c>
      <c r="D2040" s="4">
        <v>81647</v>
      </c>
      <c r="E2040" s="8">
        <v>106.3219454</v>
      </c>
      <c r="F2040" s="26">
        <v>6971.6150141246799</v>
      </c>
      <c r="G2040" s="8">
        <v>0.24506836500000001</v>
      </c>
    </row>
    <row r="2041" spans="1:7" ht="15" x14ac:dyDescent="0.25">
      <c r="A2041" s="4" t="s">
        <v>32</v>
      </c>
      <c r="B2041" s="4" t="s">
        <v>33</v>
      </c>
      <c r="C2041" s="4" t="s">
        <v>1279</v>
      </c>
      <c r="D2041" s="4">
        <v>89797</v>
      </c>
      <c r="E2041" s="8">
        <v>80.675349069999996</v>
      </c>
      <c r="F2041" s="26">
        <v>3788.5985908712887</v>
      </c>
      <c r="G2041" s="8">
        <v>0.230370513</v>
      </c>
    </row>
    <row r="2042" spans="1:7" ht="15" x14ac:dyDescent="0.25">
      <c r="A2042" s="4" t="s">
        <v>32</v>
      </c>
      <c r="B2042" s="4" t="s">
        <v>33</v>
      </c>
      <c r="C2042" s="4" t="s">
        <v>1279</v>
      </c>
      <c r="D2042" s="4">
        <v>91584</v>
      </c>
      <c r="E2042" s="8">
        <v>87.093959769999998</v>
      </c>
      <c r="F2042" s="26">
        <v>4568.2455940777945</v>
      </c>
      <c r="G2042" s="8">
        <v>0.232651424</v>
      </c>
    </row>
    <row r="2043" spans="1:7" ht="15" x14ac:dyDescent="0.25">
      <c r="A2043" s="4" t="s">
        <v>32</v>
      </c>
      <c r="B2043" s="4" t="s">
        <v>33</v>
      </c>
      <c r="C2043" s="4" t="s">
        <v>1279</v>
      </c>
      <c r="D2043" s="4">
        <v>91585</v>
      </c>
      <c r="E2043" s="8">
        <v>92.151139279999995</v>
      </c>
      <c r="F2043" s="26">
        <v>5105.8544392026943</v>
      </c>
      <c r="G2043" s="8">
        <v>0.24100239300000001</v>
      </c>
    </row>
    <row r="2044" spans="1:7" ht="15" x14ac:dyDescent="0.25">
      <c r="A2044" s="4" t="s">
        <v>32</v>
      </c>
      <c r="B2044" s="4" t="s">
        <v>33</v>
      </c>
      <c r="C2044" s="4" t="s">
        <v>1279</v>
      </c>
      <c r="D2044" s="4">
        <v>119348</v>
      </c>
      <c r="E2044" s="8">
        <v>91.335542360000005</v>
      </c>
      <c r="F2044" s="26">
        <v>5158.1711186005086</v>
      </c>
      <c r="G2044" s="8">
        <v>0.237264317</v>
      </c>
    </row>
    <row r="2045" spans="1:7" ht="15" x14ac:dyDescent="0.25">
      <c r="A2045" s="4" t="s">
        <v>32</v>
      </c>
      <c r="B2045" s="4" t="s">
        <v>33</v>
      </c>
      <c r="C2045" s="4" t="s">
        <v>1279</v>
      </c>
      <c r="D2045" s="4">
        <v>121467</v>
      </c>
      <c r="E2045" s="8">
        <v>88.894407909999998</v>
      </c>
      <c r="F2045" s="26">
        <v>4588.9501597507115</v>
      </c>
      <c r="G2045" s="8">
        <v>0.232614089</v>
      </c>
    </row>
    <row r="2046" spans="1:7" ht="15" x14ac:dyDescent="0.25">
      <c r="A2046" s="4" t="s">
        <v>32</v>
      </c>
      <c r="B2046" s="4" t="s">
        <v>33</v>
      </c>
      <c r="C2046" s="4" t="s">
        <v>1279</v>
      </c>
      <c r="D2046" s="4">
        <v>121553</v>
      </c>
      <c r="E2046" s="8">
        <v>92.472026299999996</v>
      </c>
      <c r="F2046" s="26">
        <v>5884.2194400985391</v>
      </c>
      <c r="G2046" s="8">
        <v>0.23275934400000001</v>
      </c>
    </row>
    <row r="2047" spans="1:7" ht="15" x14ac:dyDescent="0.25">
      <c r="A2047" s="4" t="s">
        <v>32</v>
      </c>
      <c r="B2047" s="4" t="s">
        <v>33</v>
      </c>
      <c r="C2047" s="4" t="s">
        <v>1279</v>
      </c>
      <c r="D2047" s="4">
        <v>121559</v>
      </c>
      <c r="E2047" s="8">
        <v>89.579909619999995</v>
      </c>
      <c r="F2047" s="26">
        <v>4956.3545595042278</v>
      </c>
      <c r="G2047" s="8">
        <v>0.23695839499999999</v>
      </c>
    </row>
    <row r="2048" spans="1:7" ht="15" x14ac:dyDescent="0.25">
      <c r="A2048" s="4" t="s">
        <v>58</v>
      </c>
      <c r="B2048" s="4" t="s">
        <v>1225</v>
      </c>
      <c r="C2048" s="4" t="s">
        <v>1280</v>
      </c>
      <c r="D2048" s="4">
        <v>23619</v>
      </c>
      <c r="E2048" s="8">
        <v>846.43110869999998</v>
      </c>
      <c r="F2048" s="26">
        <v>875745.74341089325</v>
      </c>
      <c r="G2048" s="8">
        <v>0.24703533699999999</v>
      </c>
    </row>
    <row r="2049" spans="1:7" ht="15" x14ac:dyDescent="0.25">
      <c r="A2049" s="4" t="s">
        <v>58</v>
      </c>
      <c r="B2049" s="4" t="s">
        <v>59</v>
      </c>
      <c r="C2049" s="4" t="s">
        <v>1280</v>
      </c>
      <c r="D2049" s="4">
        <v>21828</v>
      </c>
      <c r="E2049" s="8">
        <v>773.6458715</v>
      </c>
      <c r="F2049" s="26">
        <v>647790.65228915226</v>
      </c>
      <c r="G2049" s="8">
        <v>0.24576103899999999</v>
      </c>
    </row>
    <row r="2050" spans="1:7" ht="15" x14ac:dyDescent="0.25">
      <c r="A2050" s="4" t="s">
        <v>58</v>
      </c>
      <c r="B2050" s="4" t="s">
        <v>59</v>
      </c>
      <c r="C2050" s="4" t="s">
        <v>1279</v>
      </c>
      <c r="D2050" s="4">
        <v>42580</v>
      </c>
      <c r="E2050" s="8">
        <v>767.543632</v>
      </c>
      <c r="F2050" s="26">
        <v>729837.91811573191</v>
      </c>
      <c r="G2050" s="8">
        <v>0.234346466</v>
      </c>
    </row>
    <row r="2051" spans="1:7" ht="15" x14ac:dyDescent="0.25">
      <c r="A2051" s="4" t="s">
        <v>58</v>
      </c>
      <c r="B2051" s="4" t="s">
        <v>59</v>
      </c>
      <c r="C2051" s="4" t="s">
        <v>1279</v>
      </c>
      <c r="D2051" s="4">
        <v>57098</v>
      </c>
      <c r="E2051" s="8">
        <v>806.22667420000005</v>
      </c>
      <c r="F2051" s="26">
        <v>737945.80319110141</v>
      </c>
      <c r="G2051" s="8">
        <v>0.23514817399999999</v>
      </c>
    </row>
    <row r="2052" spans="1:7" ht="15" x14ac:dyDescent="0.25">
      <c r="A2052" s="4" t="s">
        <v>58</v>
      </c>
      <c r="B2052" s="4" t="s">
        <v>59</v>
      </c>
      <c r="C2052" s="4" t="s">
        <v>1279</v>
      </c>
      <c r="D2052" s="4">
        <v>68945</v>
      </c>
      <c r="E2052" s="8">
        <v>672.24489400000004</v>
      </c>
      <c r="F2052" s="26">
        <v>560131.53319735255</v>
      </c>
      <c r="G2052" s="8">
        <v>0.25029846300000003</v>
      </c>
    </row>
    <row r="2053" spans="1:7" ht="15" x14ac:dyDescent="0.25">
      <c r="A2053" s="4" t="s">
        <v>58</v>
      </c>
      <c r="B2053" s="4" t="s">
        <v>59</v>
      </c>
      <c r="C2053" s="4" t="s">
        <v>1279</v>
      </c>
      <c r="D2053" s="4">
        <v>76292</v>
      </c>
      <c r="E2053" s="8">
        <v>868.23631969999997</v>
      </c>
      <c r="F2053" s="26">
        <v>1122634.112436597</v>
      </c>
      <c r="G2053" s="8">
        <v>0.271970143</v>
      </c>
    </row>
    <row r="2054" spans="1:7" ht="15" x14ac:dyDescent="0.25">
      <c r="A2054" s="4" t="s">
        <v>58</v>
      </c>
      <c r="B2054" s="4" t="s">
        <v>59</v>
      </c>
      <c r="C2054" s="4" t="s">
        <v>1279</v>
      </c>
      <c r="D2054" s="4">
        <v>76442</v>
      </c>
      <c r="E2054" s="8">
        <v>769.23816839999995</v>
      </c>
      <c r="F2054" s="26">
        <v>813812.29036273458</v>
      </c>
      <c r="G2054" s="8">
        <v>0.26924720400000002</v>
      </c>
    </row>
    <row r="2055" spans="1:7" ht="15" x14ac:dyDescent="0.25">
      <c r="A2055" s="4" t="s">
        <v>58</v>
      </c>
      <c r="B2055" s="4" t="s">
        <v>59</v>
      </c>
      <c r="C2055" s="4" t="s">
        <v>1279</v>
      </c>
      <c r="D2055" s="4">
        <v>78200</v>
      </c>
      <c r="E2055" s="8">
        <v>754.8092881</v>
      </c>
      <c r="F2055" s="26">
        <v>754867.56912809575</v>
      </c>
      <c r="G2055" s="8">
        <v>0.25620043399999998</v>
      </c>
    </row>
    <row r="2056" spans="1:7" ht="15" x14ac:dyDescent="0.25">
      <c r="A2056" s="4" t="s">
        <v>58</v>
      </c>
      <c r="B2056" s="4" t="s">
        <v>59</v>
      </c>
      <c r="C2056" s="4" t="s">
        <v>1279</v>
      </c>
      <c r="D2056" s="4">
        <v>82597</v>
      </c>
      <c r="E2056" s="8">
        <v>738.84450419999996</v>
      </c>
      <c r="F2056" s="26">
        <v>668032.08145174466</v>
      </c>
      <c r="G2056" s="8">
        <v>0.24410916299999999</v>
      </c>
    </row>
    <row r="2057" spans="1:7" ht="15" x14ac:dyDescent="0.25">
      <c r="A2057" s="4" t="s">
        <v>58</v>
      </c>
      <c r="B2057" s="4" t="s">
        <v>416</v>
      </c>
      <c r="C2057" s="4" t="s">
        <v>1280</v>
      </c>
      <c r="D2057" s="4">
        <v>21992</v>
      </c>
      <c r="E2057" s="8">
        <v>720.46623460000001</v>
      </c>
      <c r="F2057" s="26">
        <v>590351.06925964332</v>
      </c>
      <c r="G2057" s="8">
        <v>0.23204224900000001</v>
      </c>
    </row>
    <row r="2058" spans="1:7" ht="15" x14ac:dyDescent="0.25">
      <c r="A2058" s="4" t="s">
        <v>58</v>
      </c>
      <c r="B2058" s="4" t="s">
        <v>416</v>
      </c>
      <c r="C2058" s="4" t="s">
        <v>1279</v>
      </c>
      <c r="D2058" s="4">
        <v>42573</v>
      </c>
      <c r="E2058" s="8">
        <v>671.09408900000005</v>
      </c>
      <c r="F2058" s="26">
        <v>547617.19621468778</v>
      </c>
      <c r="G2058" s="8">
        <v>0.228062036</v>
      </c>
    </row>
    <row r="2059" spans="1:7" ht="15" x14ac:dyDescent="0.25">
      <c r="A2059" s="4" t="s">
        <v>58</v>
      </c>
      <c r="B2059" s="4" t="s">
        <v>416</v>
      </c>
      <c r="C2059" s="4" t="s">
        <v>1279</v>
      </c>
      <c r="D2059" s="4">
        <v>42574</v>
      </c>
      <c r="E2059" s="8">
        <v>708.87490300000002</v>
      </c>
      <c r="F2059" s="26">
        <v>630552.97802550008</v>
      </c>
      <c r="G2059" s="8">
        <v>0.23281796499999999</v>
      </c>
    </row>
    <row r="2060" spans="1:7" ht="15" x14ac:dyDescent="0.25">
      <c r="A2060" s="4" t="s">
        <v>58</v>
      </c>
      <c r="B2060" s="4" t="s">
        <v>416</v>
      </c>
      <c r="C2060" s="4" t="s">
        <v>1279</v>
      </c>
      <c r="D2060" s="4">
        <v>68947</v>
      </c>
      <c r="E2060" s="8">
        <v>770.14320229999998</v>
      </c>
      <c r="F2060" s="26">
        <v>789302.01297039003</v>
      </c>
      <c r="G2060" s="8">
        <v>0.26127983799999999</v>
      </c>
    </row>
    <row r="2061" spans="1:7" ht="15" x14ac:dyDescent="0.25">
      <c r="A2061" s="4" t="s">
        <v>58</v>
      </c>
      <c r="B2061" s="4" t="s">
        <v>416</v>
      </c>
      <c r="C2061" s="4" t="s">
        <v>1279</v>
      </c>
      <c r="D2061" s="4">
        <v>68950</v>
      </c>
      <c r="E2061" s="8">
        <v>696.42927069999996</v>
      </c>
      <c r="F2061" s="26">
        <v>577244.86414153175</v>
      </c>
      <c r="G2061" s="8">
        <v>0.23246465799999999</v>
      </c>
    </row>
    <row r="2062" spans="1:7" ht="15" x14ac:dyDescent="0.25">
      <c r="A2062" s="4" t="s">
        <v>846</v>
      </c>
      <c r="B2062" s="4" t="s">
        <v>847</v>
      </c>
      <c r="C2062" s="4" t="s">
        <v>1279</v>
      </c>
      <c r="D2062" s="4">
        <v>53982</v>
      </c>
      <c r="E2062" s="8">
        <v>371.75129229999999</v>
      </c>
      <c r="F2062" s="26">
        <v>88422.393895957925</v>
      </c>
      <c r="G2062" s="8">
        <v>0.243495558</v>
      </c>
    </row>
    <row r="2063" spans="1:7" ht="15" x14ac:dyDescent="0.25">
      <c r="A2063" s="4" t="s">
        <v>848</v>
      </c>
      <c r="B2063" s="4" t="s">
        <v>849</v>
      </c>
      <c r="C2063" s="4" t="s">
        <v>1279</v>
      </c>
      <c r="D2063" s="4">
        <v>76142</v>
      </c>
      <c r="E2063" s="8">
        <v>112.457154</v>
      </c>
      <c r="F2063" s="26">
        <v>7253.2159088065146</v>
      </c>
      <c r="G2063" s="8">
        <v>0.23251286700000001</v>
      </c>
    </row>
    <row r="2064" spans="1:7" ht="15" x14ac:dyDescent="0.25">
      <c r="A2064" s="4" t="s">
        <v>1121</v>
      </c>
      <c r="B2064" s="4" t="s">
        <v>1122</v>
      </c>
      <c r="C2064" s="4" t="s">
        <v>1279</v>
      </c>
      <c r="D2064" s="4">
        <v>49269</v>
      </c>
      <c r="E2064" s="8">
        <v>39.487914930000002</v>
      </c>
      <c r="F2064" s="26">
        <v>920.57851508877241</v>
      </c>
      <c r="G2064" s="8">
        <v>0.24594595499999999</v>
      </c>
    </row>
    <row r="2065" spans="1:7" ht="15" x14ac:dyDescent="0.25">
      <c r="A2065" s="4" t="s">
        <v>1121</v>
      </c>
      <c r="B2065" s="4" t="s">
        <v>1122</v>
      </c>
      <c r="C2065" s="4" t="s">
        <v>1279</v>
      </c>
      <c r="D2065" s="4">
        <v>49594</v>
      </c>
      <c r="E2065" s="8">
        <v>40.017143470000001</v>
      </c>
      <c r="F2065" s="26">
        <v>939.79420136116687</v>
      </c>
      <c r="G2065" s="8">
        <v>0.25786282300000002</v>
      </c>
    </row>
    <row r="2066" spans="1:7" ht="15" x14ac:dyDescent="0.25">
      <c r="A2066" s="4" t="s">
        <v>1121</v>
      </c>
      <c r="B2066" s="4" t="s">
        <v>1122</v>
      </c>
      <c r="C2066" s="4" t="s">
        <v>1279</v>
      </c>
      <c r="D2066" s="4">
        <v>56431</v>
      </c>
      <c r="E2066" s="8">
        <v>40.085438109999998</v>
      </c>
      <c r="F2066" s="26">
        <v>937.27400048108598</v>
      </c>
      <c r="G2066" s="8">
        <v>0.25124171499999998</v>
      </c>
    </row>
    <row r="2067" spans="1:7" ht="15" x14ac:dyDescent="0.25">
      <c r="A2067" s="4" t="s">
        <v>1125</v>
      </c>
      <c r="B2067" s="4" t="s">
        <v>1126</v>
      </c>
      <c r="C2067" s="4" t="s">
        <v>1279</v>
      </c>
      <c r="D2067" s="4">
        <v>77180</v>
      </c>
      <c r="E2067" s="8">
        <v>27.111872730000002</v>
      </c>
      <c r="F2067" s="26">
        <v>338.27958503730929</v>
      </c>
      <c r="G2067" s="8">
        <v>0.262775068</v>
      </c>
    </row>
    <row r="2068" spans="1:7" ht="15" x14ac:dyDescent="0.25">
      <c r="A2068" s="4" t="s">
        <v>1125</v>
      </c>
      <c r="B2068" s="4" t="s">
        <v>1126</v>
      </c>
      <c r="C2068" s="4" t="s">
        <v>1279</v>
      </c>
      <c r="D2068" s="4">
        <v>77236</v>
      </c>
      <c r="E2068" s="8">
        <v>27.034135419999998</v>
      </c>
      <c r="F2068" s="26">
        <v>318.74968415347666</v>
      </c>
      <c r="G2068" s="8">
        <v>0.274831514</v>
      </c>
    </row>
    <row r="2069" spans="1:7" ht="15" x14ac:dyDescent="0.25">
      <c r="A2069" s="4" t="s">
        <v>1125</v>
      </c>
      <c r="B2069" s="4" t="s">
        <v>1126</v>
      </c>
      <c r="C2069" s="4" t="s">
        <v>1279</v>
      </c>
      <c r="D2069" s="4">
        <v>77252</v>
      </c>
      <c r="E2069" s="8">
        <v>25.511889700000001</v>
      </c>
      <c r="F2069" s="26">
        <v>280.74683853028381</v>
      </c>
      <c r="G2069" s="8">
        <v>0.27102485799999998</v>
      </c>
    </row>
    <row r="2070" spans="1:7" ht="15" x14ac:dyDescent="0.25">
      <c r="A2070" s="4" t="s">
        <v>1125</v>
      </c>
      <c r="B2070" s="4" t="s">
        <v>1118</v>
      </c>
      <c r="C2070" s="4" t="s">
        <v>1279</v>
      </c>
      <c r="D2070" s="4">
        <v>77494</v>
      </c>
      <c r="E2070" s="8">
        <v>28.772684099999999</v>
      </c>
      <c r="F2070" s="26">
        <v>354.81457496536956</v>
      </c>
      <c r="G2070" s="8">
        <v>0.270063057</v>
      </c>
    </row>
    <row r="2071" spans="1:7" ht="15" x14ac:dyDescent="0.25">
      <c r="A2071" s="4" t="s">
        <v>1127</v>
      </c>
      <c r="B2071" s="4" t="s">
        <v>1128</v>
      </c>
      <c r="C2071" s="4" t="s">
        <v>1279</v>
      </c>
      <c r="D2071" s="4">
        <v>77301</v>
      </c>
      <c r="E2071" s="8">
        <v>57.264284160000003</v>
      </c>
      <c r="F2071" s="26">
        <v>1608.962367027556</v>
      </c>
      <c r="G2071" s="8">
        <v>0.26719212399999998</v>
      </c>
    </row>
    <row r="2072" spans="1:7" ht="15" x14ac:dyDescent="0.25">
      <c r="A2072" s="4" t="s">
        <v>570</v>
      </c>
      <c r="B2072" s="4" t="s">
        <v>571</v>
      </c>
      <c r="C2072" s="4" t="s">
        <v>1279</v>
      </c>
      <c r="D2072" s="4">
        <v>48112</v>
      </c>
      <c r="E2072" s="8">
        <v>103.3878479</v>
      </c>
      <c r="F2072" s="26">
        <v>9885.7584089982101</v>
      </c>
      <c r="G2072" s="8">
        <v>0.262788417</v>
      </c>
    </row>
    <row r="2073" spans="1:7" ht="15" x14ac:dyDescent="0.25">
      <c r="A2073" s="4" t="s">
        <v>570</v>
      </c>
      <c r="B2073" s="4" t="s">
        <v>571</v>
      </c>
      <c r="C2073" s="4" t="s">
        <v>1279</v>
      </c>
      <c r="D2073" s="4">
        <v>48113</v>
      </c>
      <c r="E2073" s="8">
        <v>85.392561110000003</v>
      </c>
      <c r="F2073" s="26">
        <v>6339.6802243207567</v>
      </c>
      <c r="G2073" s="8">
        <v>0.26940443400000003</v>
      </c>
    </row>
    <row r="2074" spans="1:7" ht="15" x14ac:dyDescent="0.25">
      <c r="A2074" s="4" t="s">
        <v>570</v>
      </c>
      <c r="B2074" s="4" t="s">
        <v>571</v>
      </c>
      <c r="C2074" s="4" t="s">
        <v>1279</v>
      </c>
      <c r="D2074" s="4">
        <v>48114</v>
      </c>
      <c r="E2074" s="8">
        <v>96.451829979999999</v>
      </c>
      <c r="F2074" s="26">
        <v>8254.1147001338468</v>
      </c>
      <c r="G2074" s="8">
        <v>0.25860169700000002</v>
      </c>
    </row>
    <row r="2075" spans="1:7" ht="15" x14ac:dyDescent="0.25">
      <c r="A2075" s="4" t="s">
        <v>570</v>
      </c>
      <c r="B2075" s="4" t="s">
        <v>572</v>
      </c>
      <c r="C2075" s="4" t="s">
        <v>1279</v>
      </c>
      <c r="D2075" s="4">
        <v>75959</v>
      </c>
      <c r="E2075" s="8">
        <v>79.513608959999999</v>
      </c>
      <c r="F2075" s="26">
        <v>5482.9096957383672</v>
      </c>
      <c r="G2075" s="8">
        <v>0.25245802000000001</v>
      </c>
    </row>
    <row r="2076" spans="1:7" ht="15" x14ac:dyDescent="0.25">
      <c r="A2076" s="4" t="s">
        <v>570</v>
      </c>
      <c r="B2076" s="4" t="s">
        <v>573</v>
      </c>
      <c r="C2076" s="4" t="s">
        <v>1279</v>
      </c>
      <c r="D2076" s="4">
        <v>55696</v>
      </c>
      <c r="E2076" s="8">
        <v>73.510334409999999</v>
      </c>
      <c r="F2076" s="26">
        <v>4289.8396676373823</v>
      </c>
      <c r="G2076" s="8">
        <v>0.23580630599999999</v>
      </c>
    </row>
    <row r="2077" spans="1:7" ht="15" x14ac:dyDescent="0.25">
      <c r="A2077" s="4" t="s">
        <v>417</v>
      </c>
      <c r="B2077" s="4" t="s">
        <v>418</v>
      </c>
      <c r="C2077" s="4" t="s">
        <v>1279</v>
      </c>
      <c r="D2077" s="4">
        <v>58985</v>
      </c>
      <c r="E2077" s="8">
        <v>397.41916400000002</v>
      </c>
      <c r="F2077" s="26">
        <v>78712.841656653443</v>
      </c>
      <c r="G2077" s="8">
        <v>0.256381892</v>
      </c>
    </row>
    <row r="2078" spans="1:7" ht="15" x14ac:dyDescent="0.25">
      <c r="A2078" s="4" t="s">
        <v>574</v>
      </c>
      <c r="B2078" s="4" t="s">
        <v>575</v>
      </c>
      <c r="C2078" s="4" t="s">
        <v>1279</v>
      </c>
      <c r="D2078" s="4">
        <v>57849</v>
      </c>
      <c r="E2078" s="8">
        <v>161.5173542</v>
      </c>
      <c r="F2078" s="26">
        <v>23268.566192695769</v>
      </c>
      <c r="G2078" s="8">
        <v>0.22443924300000001</v>
      </c>
    </row>
    <row r="2079" spans="1:7" ht="15" x14ac:dyDescent="0.25">
      <c r="A2079" s="4" t="s">
        <v>574</v>
      </c>
      <c r="B2079" s="4" t="s">
        <v>575</v>
      </c>
      <c r="C2079" s="4" t="s">
        <v>1279</v>
      </c>
      <c r="D2079" s="4">
        <v>59826</v>
      </c>
      <c r="E2079" s="8">
        <v>153.15043539999999</v>
      </c>
      <c r="F2079" s="26">
        <v>19453.626664440315</v>
      </c>
      <c r="G2079" s="8">
        <v>0.204255464</v>
      </c>
    </row>
    <row r="2080" spans="1:7" ht="15" x14ac:dyDescent="0.25">
      <c r="A2080" s="4" t="s">
        <v>574</v>
      </c>
      <c r="B2080" s="4" t="s">
        <v>575</v>
      </c>
      <c r="C2080" s="4" t="s">
        <v>1279</v>
      </c>
      <c r="D2080" s="4">
        <v>67685</v>
      </c>
      <c r="E2080" s="8">
        <v>178.64195040000001</v>
      </c>
      <c r="F2080" s="26">
        <v>27549.649645060599</v>
      </c>
      <c r="G2080" s="8">
        <v>0.214347289</v>
      </c>
    </row>
    <row r="2081" spans="1:7" ht="15" x14ac:dyDescent="0.25">
      <c r="A2081" s="4" t="s">
        <v>419</v>
      </c>
      <c r="B2081" s="4" t="s">
        <v>420</v>
      </c>
      <c r="C2081" s="4" t="s">
        <v>1279</v>
      </c>
      <c r="D2081" s="4">
        <v>71530</v>
      </c>
      <c r="E2081" s="8">
        <v>89.020534600000005</v>
      </c>
      <c r="F2081" s="26">
        <v>6978.8124429676236</v>
      </c>
      <c r="G2081" s="8">
        <v>0.308383821</v>
      </c>
    </row>
    <row r="2082" spans="1:7" ht="15" x14ac:dyDescent="0.25">
      <c r="A2082" s="4" t="s">
        <v>419</v>
      </c>
      <c r="B2082" s="4" t="s">
        <v>182</v>
      </c>
      <c r="C2082" s="4" t="s">
        <v>1279</v>
      </c>
      <c r="D2082" s="4">
        <v>61474</v>
      </c>
      <c r="E2082" s="8">
        <v>90.55906263</v>
      </c>
      <c r="F2082" s="26">
        <v>6777.7213814966126</v>
      </c>
      <c r="G2082" s="8">
        <v>0.28061942899999998</v>
      </c>
    </row>
    <row r="2083" spans="1:7" ht="15" x14ac:dyDescent="0.25">
      <c r="A2083" s="4" t="s">
        <v>850</v>
      </c>
      <c r="B2083" s="4" t="s">
        <v>851</v>
      </c>
      <c r="C2083" s="4" t="s">
        <v>1279</v>
      </c>
      <c r="D2083" s="4">
        <v>61222</v>
      </c>
      <c r="E2083" s="8">
        <v>126.2487739</v>
      </c>
      <c r="F2083" s="26">
        <v>16710.884126436787</v>
      </c>
      <c r="G2083" s="8">
        <v>0.24796504</v>
      </c>
    </row>
    <row r="2084" spans="1:7" ht="15" x14ac:dyDescent="0.25">
      <c r="A2084" s="4" t="s">
        <v>148</v>
      </c>
      <c r="B2084" s="4" t="s">
        <v>149</v>
      </c>
      <c r="C2084" s="4" t="s">
        <v>1279</v>
      </c>
      <c r="D2084" s="4">
        <v>56475</v>
      </c>
      <c r="E2084" s="8">
        <v>594.10241870000004</v>
      </c>
      <c r="F2084" s="26">
        <v>292922.40933882631</v>
      </c>
      <c r="G2084" s="8">
        <v>0.25063929099999999</v>
      </c>
    </row>
    <row r="2085" spans="1:7" ht="15" x14ac:dyDescent="0.25">
      <c r="A2085" s="4" t="s">
        <v>148</v>
      </c>
      <c r="B2085" s="4" t="s">
        <v>150</v>
      </c>
      <c r="C2085" s="4" t="s">
        <v>1279</v>
      </c>
      <c r="D2085" s="4">
        <v>56424</v>
      </c>
      <c r="E2085" s="8">
        <v>514.48004900000001</v>
      </c>
      <c r="F2085" s="26">
        <v>224610.58519336084</v>
      </c>
      <c r="G2085" s="8">
        <v>0.24096524999999999</v>
      </c>
    </row>
    <row r="2086" spans="1:7" ht="15" x14ac:dyDescent="0.25">
      <c r="A2086" s="4" t="s">
        <v>148</v>
      </c>
      <c r="B2086" s="4" t="s">
        <v>150</v>
      </c>
      <c r="C2086" s="4" t="s">
        <v>1279</v>
      </c>
      <c r="D2086" s="4">
        <v>56451</v>
      </c>
      <c r="E2086" s="8">
        <v>499.86422779999998</v>
      </c>
      <c r="F2086" s="26">
        <v>216918.4376726374</v>
      </c>
      <c r="G2086" s="8">
        <v>0.24840353200000001</v>
      </c>
    </row>
    <row r="2087" spans="1:7" ht="15" x14ac:dyDescent="0.25">
      <c r="A2087" s="4" t="s">
        <v>148</v>
      </c>
      <c r="B2087" s="4" t="s">
        <v>150</v>
      </c>
      <c r="C2087" s="4" t="s">
        <v>1279</v>
      </c>
      <c r="D2087" s="4">
        <v>56454</v>
      </c>
      <c r="E2087" s="8">
        <v>457.42185469999998</v>
      </c>
      <c r="F2087" s="26">
        <v>197317.92787787394</v>
      </c>
      <c r="G2087" s="8">
        <v>0.25792694599999999</v>
      </c>
    </row>
    <row r="2088" spans="1:7" ht="15" x14ac:dyDescent="0.25">
      <c r="A2088" s="4" t="s">
        <v>852</v>
      </c>
      <c r="B2088" s="4" t="s">
        <v>853</v>
      </c>
      <c r="C2088" s="4" t="s">
        <v>1279</v>
      </c>
      <c r="D2088" s="4">
        <v>67933</v>
      </c>
      <c r="E2088" s="8">
        <v>104.2701778</v>
      </c>
      <c r="F2088" s="26">
        <v>6160.6071326076308</v>
      </c>
      <c r="G2088" s="8">
        <v>0.26897270600000001</v>
      </c>
    </row>
    <row r="2089" spans="1:7" ht="15" x14ac:dyDescent="0.25">
      <c r="A2089" s="4" t="s">
        <v>1129</v>
      </c>
      <c r="B2089" s="4" t="s">
        <v>1130</v>
      </c>
      <c r="C2089" s="4" t="s">
        <v>1279</v>
      </c>
      <c r="D2089" s="4">
        <v>52932</v>
      </c>
      <c r="E2089" s="8">
        <v>67.352785440000005</v>
      </c>
      <c r="F2089" s="26">
        <v>1920.7255353156529</v>
      </c>
      <c r="G2089" s="8">
        <v>0.25688830800000001</v>
      </c>
    </row>
    <row r="2090" spans="1:7" ht="15" x14ac:dyDescent="0.25">
      <c r="A2090" s="4" t="s">
        <v>422</v>
      </c>
      <c r="B2090" s="4" t="s">
        <v>423</v>
      </c>
      <c r="C2090" s="4" t="s">
        <v>1279</v>
      </c>
      <c r="D2090" s="4">
        <v>64762</v>
      </c>
      <c r="E2090" s="8">
        <v>326.20340119999997</v>
      </c>
      <c r="F2090" s="26">
        <v>61372.103042709241</v>
      </c>
      <c r="G2090" s="8">
        <v>0.26171842200000001</v>
      </c>
    </row>
    <row r="2091" spans="1:7" ht="15" x14ac:dyDescent="0.25">
      <c r="A2091" s="4" t="s">
        <v>422</v>
      </c>
      <c r="B2091" s="4" t="s">
        <v>424</v>
      </c>
      <c r="C2091" s="4" t="s">
        <v>1279</v>
      </c>
      <c r="D2091" s="4">
        <v>64871</v>
      </c>
      <c r="E2091" s="8">
        <v>385.1865143</v>
      </c>
      <c r="F2091" s="26">
        <v>98376.802849694446</v>
      </c>
      <c r="G2091" s="8">
        <v>0.26331613300000001</v>
      </c>
    </row>
    <row r="2092" spans="1:7" ht="15" x14ac:dyDescent="0.25">
      <c r="A2092" s="4" t="s">
        <v>422</v>
      </c>
      <c r="B2092" s="4" t="s">
        <v>425</v>
      </c>
      <c r="C2092" s="4" t="s">
        <v>1279</v>
      </c>
      <c r="D2092" s="4">
        <v>61546</v>
      </c>
      <c r="E2092" s="8">
        <v>713.38898240000003</v>
      </c>
      <c r="F2092" s="26">
        <v>330425.96458297141</v>
      </c>
      <c r="G2092" s="8">
        <v>0.27159017400000002</v>
      </c>
    </row>
    <row r="2093" spans="1:7" ht="15" x14ac:dyDescent="0.25">
      <c r="A2093" s="4" t="s">
        <v>426</v>
      </c>
      <c r="B2093" s="4" t="s">
        <v>427</v>
      </c>
      <c r="C2093" s="4" t="s">
        <v>1279</v>
      </c>
      <c r="D2093" s="4">
        <v>65198</v>
      </c>
      <c r="E2093" s="8">
        <v>705.1057088</v>
      </c>
      <c r="F2093" s="26">
        <v>252735.37869468128</v>
      </c>
      <c r="G2093" s="8">
        <v>0.24930622199999999</v>
      </c>
    </row>
    <row r="2094" spans="1:7" ht="15" x14ac:dyDescent="0.25">
      <c r="A2094" s="4" t="s">
        <v>994</v>
      </c>
      <c r="B2094" s="4" t="s">
        <v>403</v>
      </c>
      <c r="C2094" s="4" t="s">
        <v>1279</v>
      </c>
      <c r="D2094" s="4">
        <v>80961</v>
      </c>
      <c r="E2094" s="8">
        <v>1239.5823800000001</v>
      </c>
      <c r="F2094" s="26">
        <v>2508322.3080150713</v>
      </c>
      <c r="G2094" s="8">
        <v>0.26534711799999999</v>
      </c>
    </row>
    <row r="2095" spans="1:7" ht="15" x14ac:dyDescent="0.25">
      <c r="A2095" s="4" t="s">
        <v>994</v>
      </c>
      <c r="B2095" s="4" t="s">
        <v>403</v>
      </c>
      <c r="C2095" s="4" t="s">
        <v>1279</v>
      </c>
      <c r="D2095" s="4">
        <v>80971</v>
      </c>
      <c r="E2095" s="8">
        <v>1356.1255169999999</v>
      </c>
      <c r="F2095" s="26">
        <v>3213925.9785860577</v>
      </c>
      <c r="G2095" s="8">
        <v>0.27360457900000001</v>
      </c>
    </row>
    <row r="2096" spans="1:7" ht="15" x14ac:dyDescent="0.25">
      <c r="A2096" s="4" t="s">
        <v>994</v>
      </c>
      <c r="B2096" s="4" t="s">
        <v>995</v>
      </c>
      <c r="C2096" s="4" t="s">
        <v>1279</v>
      </c>
      <c r="D2096" s="4">
        <v>80963</v>
      </c>
      <c r="E2096" s="8">
        <v>1719.777024</v>
      </c>
      <c r="F2096" s="26">
        <v>4754348.3738054754</v>
      </c>
      <c r="G2096" s="8">
        <v>0.248723423</v>
      </c>
    </row>
    <row r="2097" spans="1:7" ht="15" x14ac:dyDescent="0.25">
      <c r="A2097" s="4" t="s">
        <v>994</v>
      </c>
      <c r="B2097" s="4" t="s">
        <v>995</v>
      </c>
      <c r="C2097" s="4" t="s">
        <v>1279</v>
      </c>
      <c r="D2097" s="4">
        <v>81015</v>
      </c>
      <c r="E2097" s="8">
        <v>1653.372429</v>
      </c>
      <c r="F2097" s="26">
        <v>4356556.3113420596</v>
      </c>
      <c r="G2097" s="8">
        <v>0.25417716899999998</v>
      </c>
    </row>
    <row r="2098" spans="1:7" ht="15" x14ac:dyDescent="0.25">
      <c r="A2098" s="4" t="s">
        <v>854</v>
      </c>
      <c r="B2098" s="4" t="s">
        <v>855</v>
      </c>
      <c r="C2098" s="4" t="s">
        <v>1279</v>
      </c>
      <c r="D2098" s="4">
        <v>76870</v>
      </c>
      <c r="E2098" s="8">
        <v>7.8572655339999997</v>
      </c>
      <c r="F2098" s="26">
        <v>62.775579244868617</v>
      </c>
      <c r="G2098" s="8">
        <v>0.25289041000000001</v>
      </c>
    </row>
    <row r="2099" spans="1:7" ht="15" x14ac:dyDescent="0.25">
      <c r="A2099" s="4" t="s">
        <v>1131</v>
      </c>
      <c r="B2099" s="4" t="s">
        <v>92</v>
      </c>
      <c r="C2099" s="4" t="s">
        <v>1279</v>
      </c>
      <c r="D2099" s="4">
        <v>71484</v>
      </c>
      <c r="E2099" s="8">
        <v>41.037610270000002</v>
      </c>
      <c r="F2099" s="26">
        <v>794.01855799414159</v>
      </c>
      <c r="G2099" s="8">
        <v>0.26929626099999998</v>
      </c>
    </row>
    <row r="2100" spans="1:7" ht="15" x14ac:dyDescent="0.25">
      <c r="A2100" s="4" t="s">
        <v>1131</v>
      </c>
      <c r="B2100" s="4" t="s">
        <v>92</v>
      </c>
      <c r="C2100" s="4" t="s">
        <v>1279</v>
      </c>
      <c r="D2100" s="4">
        <v>71501</v>
      </c>
      <c r="E2100" s="8">
        <v>44.902515749999999</v>
      </c>
      <c r="F2100" s="26">
        <v>924.65263089416305</v>
      </c>
      <c r="G2100" s="8">
        <v>0.288623717</v>
      </c>
    </row>
    <row r="2101" spans="1:7" ht="15" x14ac:dyDescent="0.25">
      <c r="A2101" s="4" t="s">
        <v>1131</v>
      </c>
      <c r="B2101" s="4" t="s">
        <v>1134</v>
      </c>
      <c r="C2101" s="4" t="s">
        <v>1279</v>
      </c>
      <c r="D2101" s="4">
        <v>77479</v>
      </c>
      <c r="E2101" s="8">
        <v>46.732416729999997</v>
      </c>
      <c r="F2101" s="26">
        <v>955.46305525440198</v>
      </c>
      <c r="G2101" s="8">
        <v>0.26476468800000003</v>
      </c>
    </row>
    <row r="2102" spans="1:7" ht="15" x14ac:dyDescent="0.25">
      <c r="A2102" s="4" t="s">
        <v>428</v>
      </c>
      <c r="B2102" s="4" t="s">
        <v>429</v>
      </c>
      <c r="C2102" s="4" t="s">
        <v>1279</v>
      </c>
      <c r="D2102" s="4">
        <v>54527</v>
      </c>
      <c r="E2102" s="8">
        <v>119.05529660000001</v>
      </c>
      <c r="F2102" s="26">
        <v>11423.549788000684</v>
      </c>
      <c r="G2102" s="8">
        <v>0.25461053700000003</v>
      </c>
    </row>
    <row r="2103" spans="1:7" ht="15" x14ac:dyDescent="0.25">
      <c r="A2103" s="4" t="s">
        <v>151</v>
      </c>
      <c r="B2103" s="4" t="s">
        <v>152</v>
      </c>
      <c r="C2103" s="4" t="s">
        <v>1279</v>
      </c>
      <c r="D2103" s="4">
        <v>82565</v>
      </c>
      <c r="E2103" s="8">
        <v>27.31380425</v>
      </c>
      <c r="F2103" s="26">
        <v>344.79364233805995</v>
      </c>
      <c r="G2103" s="8">
        <v>0.28942847900000002</v>
      </c>
    </row>
    <row r="2104" spans="1:7" ht="15" x14ac:dyDescent="0.25">
      <c r="A2104" s="4" t="s">
        <v>151</v>
      </c>
      <c r="B2104" s="4" t="s">
        <v>153</v>
      </c>
      <c r="C2104" s="4" t="s">
        <v>1279</v>
      </c>
      <c r="D2104" s="4">
        <v>45866</v>
      </c>
      <c r="E2104" s="8">
        <v>28.916222829999999</v>
      </c>
      <c r="F2104" s="26">
        <v>413.07240237997974</v>
      </c>
      <c r="G2104" s="8">
        <v>0.26072844699999997</v>
      </c>
    </row>
    <row r="2105" spans="1:7" ht="15" x14ac:dyDescent="0.25">
      <c r="A2105" s="4" t="s">
        <v>151</v>
      </c>
      <c r="B2105" s="4" t="s">
        <v>153</v>
      </c>
      <c r="C2105" s="4" t="s">
        <v>1279</v>
      </c>
      <c r="D2105" s="4">
        <v>67864</v>
      </c>
      <c r="E2105" s="8">
        <v>35.97790973</v>
      </c>
      <c r="F2105" s="26">
        <v>677.69844274205548</v>
      </c>
      <c r="G2105" s="8">
        <v>0.29483923899999998</v>
      </c>
    </row>
    <row r="2106" spans="1:7" ht="15" x14ac:dyDescent="0.25">
      <c r="A2106" s="4" t="s">
        <v>151</v>
      </c>
      <c r="B2106" s="4" t="s">
        <v>154</v>
      </c>
      <c r="C2106" s="4" t="s">
        <v>1279</v>
      </c>
      <c r="D2106" s="4">
        <v>76881</v>
      </c>
      <c r="E2106" s="8">
        <v>42.130009620000003</v>
      </c>
      <c r="F2106" s="26">
        <v>728.85956034128287</v>
      </c>
      <c r="G2106" s="8">
        <v>0.27484192200000002</v>
      </c>
    </row>
    <row r="2107" spans="1:7" ht="15" x14ac:dyDescent="0.25">
      <c r="A2107" s="4" t="s">
        <v>151</v>
      </c>
      <c r="B2107" s="4" t="s">
        <v>154</v>
      </c>
      <c r="C2107" s="4" t="s">
        <v>1279</v>
      </c>
      <c r="D2107" s="4">
        <v>77020</v>
      </c>
      <c r="E2107" s="8">
        <v>35.751331540000002</v>
      </c>
      <c r="F2107" s="26">
        <v>577.84390177072623</v>
      </c>
      <c r="G2107" s="8">
        <v>0.27917923100000003</v>
      </c>
    </row>
    <row r="2108" spans="1:7" ht="15" x14ac:dyDescent="0.25">
      <c r="A2108" s="4" t="s">
        <v>151</v>
      </c>
      <c r="B2108" s="4" t="s">
        <v>155</v>
      </c>
      <c r="C2108" s="4" t="s">
        <v>1279</v>
      </c>
      <c r="D2108" s="4">
        <v>69096</v>
      </c>
      <c r="E2108" s="8">
        <v>42.747533410000003</v>
      </c>
      <c r="F2108" s="26">
        <v>862.25089103780385</v>
      </c>
      <c r="G2108" s="8">
        <v>0.28144439199999999</v>
      </c>
    </row>
    <row r="2109" spans="1:7" ht="15" x14ac:dyDescent="0.25">
      <c r="A2109" s="4" t="s">
        <v>151</v>
      </c>
      <c r="B2109" s="4" t="s">
        <v>157</v>
      </c>
      <c r="C2109" s="4" t="s">
        <v>1279</v>
      </c>
      <c r="D2109" s="4">
        <v>81222</v>
      </c>
      <c r="E2109" s="8">
        <v>29.273334510000002</v>
      </c>
      <c r="F2109" s="26">
        <v>386.61847817498835</v>
      </c>
      <c r="G2109" s="8">
        <v>0.28593939899999998</v>
      </c>
    </row>
    <row r="2110" spans="1:7" ht="15" x14ac:dyDescent="0.25">
      <c r="A2110" s="4" t="s">
        <v>151</v>
      </c>
      <c r="B2110" s="4" t="s">
        <v>157</v>
      </c>
      <c r="C2110" s="4" t="s">
        <v>1279</v>
      </c>
      <c r="D2110" s="4">
        <v>81430</v>
      </c>
      <c r="E2110" s="8">
        <v>30.79040427</v>
      </c>
      <c r="F2110" s="26">
        <v>427.05805414979631</v>
      </c>
      <c r="G2110" s="8">
        <v>0.27926339900000002</v>
      </c>
    </row>
    <row r="2111" spans="1:7" ht="15" x14ac:dyDescent="0.25">
      <c r="A2111" s="4" t="s">
        <v>151</v>
      </c>
      <c r="B2111" s="4" t="s">
        <v>157</v>
      </c>
      <c r="C2111" s="4" t="s">
        <v>1279</v>
      </c>
      <c r="D2111" s="4">
        <v>81450</v>
      </c>
      <c r="E2111" s="8">
        <v>28.876931819999999</v>
      </c>
      <c r="F2111" s="26">
        <v>364.45097668910421</v>
      </c>
      <c r="G2111" s="8">
        <v>0.27324464500000001</v>
      </c>
    </row>
    <row r="2112" spans="1:7" ht="15" x14ac:dyDescent="0.25">
      <c r="A2112" s="4" t="s">
        <v>34</v>
      </c>
      <c r="B2112" s="4" t="s">
        <v>856</v>
      </c>
      <c r="C2112" s="4" t="s">
        <v>1279</v>
      </c>
      <c r="D2112" s="4">
        <v>42833</v>
      </c>
      <c r="E2112" s="8">
        <v>90.243362750000003</v>
      </c>
      <c r="F2112" s="26">
        <v>4554.5727198348186</v>
      </c>
      <c r="G2112" s="8">
        <v>0.257224699</v>
      </c>
    </row>
    <row r="2113" spans="1:7" ht="15" x14ac:dyDescent="0.25">
      <c r="A2113" s="4" t="s">
        <v>34</v>
      </c>
      <c r="B2113" s="4" t="s">
        <v>856</v>
      </c>
      <c r="C2113" s="4" t="s">
        <v>1279</v>
      </c>
      <c r="D2113" s="4">
        <v>42834</v>
      </c>
      <c r="E2113" s="8">
        <v>83.929195649999997</v>
      </c>
      <c r="F2113" s="26">
        <v>3831.0925237590345</v>
      </c>
      <c r="G2113" s="8">
        <v>0.25872426500000001</v>
      </c>
    </row>
    <row r="2114" spans="1:7" ht="15" x14ac:dyDescent="0.25">
      <c r="A2114" s="4" t="s">
        <v>34</v>
      </c>
      <c r="B2114" s="4" t="s">
        <v>856</v>
      </c>
      <c r="C2114" s="4" t="s">
        <v>1279</v>
      </c>
      <c r="D2114" s="4">
        <v>42847</v>
      </c>
      <c r="E2114" s="8">
        <v>89.607789109999999</v>
      </c>
      <c r="F2114" s="26">
        <v>4347.9722556574234</v>
      </c>
      <c r="G2114" s="8">
        <v>0.25976301400000001</v>
      </c>
    </row>
    <row r="2115" spans="1:7" ht="15" x14ac:dyDescent="0.25">
      <c r="A2115" s="4" t="s">
        <v>34</v>
      </c>
      <c r="B2115" s="4" t="s">
        <v>857</v>
      </c>
      <c r="C2115" s="4" t="s">
        <v>1279</v>
      </c>
      <c r="D2115" s="4">
        <v>58745</v>
      </c>
      <c r="E2115" s="8">
        <v>61.805544300000001</v>
      </c>
      <c r="F2115" s="26">
        <v>2253.6494335862862</v>
      </c>
      <c r="G2115" s="8">
        <v>0.25029885499999999</v>
      </c>
    </row>
    <row r="2116" spans="1:7" ht="15" x14ac:dyDescent="0.25">
      <c r="A2116" s="4" t="s">
        <v>34</v>
      </c>
      <c r="B2116" s="4" t="s">
        <v>857</v>
      </c>
      <c r="C2116" s="4" t="s">
        <v>1279</v>
      </c>
      <c r="D2116" s="4">
        <v>58747</v>
      </c>
      <c r="E2116" s="8">
        <v>64.962190280000002</v>
      </c>
      <c r="F2116" s="26">
        <v>2440.9038279415581</v>
      </c>
      <c r="G2116" s="8">
        <v>0.24631865999999999</v>
      </c>
    </row>
    <row r="2117" spans="1:7" ht="15" x14ac:dyDescent="0.25">
      <c r="A2117" s="4" t="s">
        <v>34</v>
      </c>
      <c r="B2117" s="4" t="s">
        <v>158</v>
      </c>
      <c r="C2117" s="4" t="s">
        <v>1279</v>
      </c>
      <c r="D2117" s="4">
        <v>42805</v>
      </c>
      <c r="E2117" s="8">
        <v>80.497467929999999</v>
      </c>
      <c r="F2117" s="26">
        <v>3090.980249295565</v>
      </c>
      <c r="G2117" s="8">
        <v>0.259712942</v>
      </c>
    </row>
    <row r="2118" spans="1:7" ht="15" x14ac:dyDescent="0.25">
      <c r="A2118" s="4" t="s">
        <v>34</v>
      </c>
      <c r="B2118" s="4" t="s">
        <v>35</v>
      </c>
      <c r="C2118" s="4" t="s">
        <v>1279</v>
      </c>
      <c r="D2118" s="4">
        <v>62955</v>
      </c>
      <c r="E2118" s="8">
        <v>71.320458930000001</v>
      </c>
      <c r="F2118" s="26">
        <v>3752.131983745031</v>
      </c>
      <c r="G2118" s="8">
        <v>0.26851677099999999</v>
      </c>
    </row>
    <row r="2119" spans="1:7" ht="15" x14ac:dyDescent="0.25">
      <c r="A2119" s="4" t="s">
        <v>34</v>
      </c>
      <c r="B2119" s="4" t="s">
        <v>35</v>
      </c>
      <c r="C2119" s="4" t="s">
        <v>1279</v>
      </c>
      <c r="D2119" s="4">
        <v>63114</v>
      </c>
      <c r="E2119" s="8">
        <v>70.169181550000005</v>
      </c>
      <c r="F2119" s="26">
        <v>3320.5563527466747</v>
      </c>
      <c r="G2119" s="8">
        <v>0.26735679899999998</v>
      </c>
    </row>
    <row r="2120" spans="1:7" ht="15" x14ac:dyDescent="0.25">
      <c r="A2120" s="4" t="s">
        <v>34</v>
      </c>
      <c r="B2120" s="4" t="s">
        <v>35</v>
      </c>
      <c r="C2120" s="4" t="s">
        <v>1279</v>
      </c>
      <c r="D2120" s="4">
        <v>63150</v>
      </c>
      <c r="E2120" s="8">
        <v>66.994684280000001</v>
      </c>
      <c r="F2120" s="26">
        <v>3113.7380009312133</v>
      </c>
      <c r="G2120" s="8">
        <v>0.26910773300000002</v>
      </c>
    </row>
    <row r="2121" spans="1:7" ht="15" x14ac:dyDescent="0.25">
      <c r="A2121" s="4" t="s">
        <v>34</v>
      </c>
      <c r="B2121" s="4" t="s">
        <v>35</v>
      </c>
      <c r="C2121" s="4" t="s">
        <v>1279</v>
      </c>
      <c r="D2121" s="4">
        <v>76296</v>
      </c>
      <c r="E2121" s="8">
        <v>71.630685970000002</v>
      </c>
      <c r="F2121" s="26">
        <v>3779.2905000442274</v>
      </c>
      <c r="G2121" s="8">
        <v>0.27860425300000002</v>
      </c>
    </row>
    <row r="2122" spans="1:7" ht="15" x14ac:dyDescent="0.25">
      <c r="A2122" s="4" t="s">
        <v>34</v>
      </c>
      <c r="B2122" s="4" t="s">
        <v>35</v>
      </c>
      <c r="C2122" s="4" t="s">
        <v>1279</v>
      </c>
      <c r="D2122" s="4">
        <v>76405</v>
      </c>
      <c r="E2122" s="8">
        <v>69.544593989999996</v>
      </c>
      <c r="F2122" s="26">
        <v>3307.9622151450753</v>
      </c>
      <c r="G2122" s="8">
        <v>0.26115289200000003</v>
      </c>
    </row>
    <row r="2123" spans="1:7" ht="15" x14ac:dyDescent="0.25">
      <c r="A2123" s="4" t="s">
        <v>34</v>
      </c>
      <c r="B2123" s="4" t="s">
        <v>35</v>
      </c>
      <c r="C2123" s="4" t="s">
        <v>1279</v>
      </c>
      <c r="D2123" s="4">
        <v>76422</v>
      </c>
      <c r="E2123" s="8">
        <v>69.153873239999996</v>
      </c>
      <c r="F2123" s="26">
        <v>3200.0959542738215</v>
      </c>
      <c r="G2123" s="8">
        <v>0.25462085000000001</v>
      </c>
    </row>
    <row r="2124" spans="1:7" ht="15" x14ac:dyDescent="0.25">
      <c r="A2124" s="4" t="s">
        <v>34</v>
      </c>
      <c r="B2124" s="4" t="s">
        <v>35</v>
      </c>
      <c r="C2124" s="4" t="s">
        <v>1279</v>
      </c>
      <c r="D2124" s="4">
        <v>76424</v>
      </c>
      <c r="E2124" s="8">
        <v>71.435325599999999</v>
      </c>
      <c r="F2124" s="26">
        <v>3408.6392906311507</v>
      </c>
      <c r="G2124" s="8">
        <v>0.25689990200000001</v>
      </c>
    </row>
    <row r="2125" spans="1:7" ht="15" x14ac:dyDescent="0.25">
      <c r="A2125" s="4" t="s">
        <v>34</v>
      </c>
      <c r="B2125" s="4" t="s">
        <v>35</v>
      </c>
      <c r="C2125" s="4" t="s">
        <v>1279</v>
      </c>
      <c r="D2125" s="4">
        <v>80393</v>
      </c>
      <c r="E2125" s="8">
        <v>79.563883430000004</v>
      </c>
      <c r="F2125" s="26">
        <v>3839.2279844593795</v>
      </c>
      <c r="G2125" s="8">
        <v>0.25480298200000001</v>
      </c>
    </row>
    <row r="2126" spans="1:7" ht="15" x14ac:dyDescent="0.25">
      <c r="A2126" s="4" t="s">
        <v>34</v>
      </c>
      <c r="B2126" s="4" t="s">
        <v>35</v>
      </c>
      <c r="C2126" s="4" t="s">
        <v>1279</v>
      </c>
      <c r="D2126" s="4">
        <v>80412</v>
      </c>
      <c r="E2126" s="8">
        <v>84.62802456</v>
      </c>
      <c r="F2126" s="26">
        <v>4438.2373984592768</v>
      </c>
      <c r="G2126" s="8">
        <v>0.25049448800000002</v>
      </c>
    </row>
    <row r="2127" spans="1:7" ht="15" x14ac:dyDescent="0.25">
      <c r="A2127" s="4" t="s">
        <v>34</v>
      </c>
      <c r="B2127" s="4" t="s">
        <v>159</v>
      </c>
      <c r="C2127" s="4" t="s">
        <v>1279</v>
      </c>
      <c r="D2127" s="4">
        <v>42504</v>
      </c>
      <c r="E2127" s="8">
        <v>78.384702720000007</v>
      </c>
      <c r="F2127" s="26">
        <v>2900.4627619738981</v>
      </c>
      <c r="G2127" s="8">
        <v>0.24547834299999999</v>
      </c>
    </row>
    <row r="2128" spans="1:7" ht="15" x14ac:dyDescent="0.25">
      <c r="A2128" s="4" t="s">
        <v>34</v>
      </c>
      <c r="B2128" s="4" t="s">
        <v>159</v>
      </c>
      <c r="C2128" s="4" t="s">
        <v>1279</v>
      </c>
      <c r="D2128" s="4">
        <v>42604</v>
      </c>
      <c r="E2128" s="8">
        <v>85.674059220000004</v>
      </c>
      <c r="F2128" s="26">
        <v>3801.7327858671852</v>
      </c>
      <c r="G2128" s="8">
        <v>0.26981870000000002</v>
      </c>
    </row>
    <row r="2129" spans="1:7" ht="15" x14ac:dyDescent="0.25">
      <c r="A2129" s="4" t="s">
        <v>1135</v>
      </c>
      <c r="B2129" s="4" t="s">
        <v>1136</v>
      </c>
      <c r="C2129" s="4" t="s">
        <v>1279</v>
      </c>
      <c r="D2129" s="4">
        <v>77215</v>
      </c>
      <c r="E2129" s="8">
        <v>42.313468270000001</v>
      </c>
      <c r="F2129" s="26">
        <v>837.30104196796572</v>
      </c>
      <c r="G2129" s="8">
        <v>0.25886466600000002</v>
      </c>
    </row>
    <row r="2130" spans="1:7" ht="15" x14ac:dyDescent="0.25">
      <c r="A2130" s="4" t="s">
        <v>1135</v>
      </c>
      <c r="B2130" s="4" t="s">
        <v>1136</v>
      </c>
      <c r="C2130" s="4" t="s">
        <v>1279</v>
      </c>
      <c r="D2130" s="4">
        <v>82856</v>
      </c>
      <c r="E2130" s="8">
        <v>38.423089560000001</v>
      </c>
      <c r="F2130" s="26">
        <v>715.70744946994853</v>
      </c>
      <c r="G2130" s="8">
        <v>0.26384625099999998</v>
      </c>
    </row>
    <row r="2131" spans="1:7" ht="15" x14ac:dyDescent="0.25">
      <c r="A2131" s="4" t="s">
        <v>1135</v>
      </c>
      <c r="B2131" s="4" t="s">
        <v>1136</v>
      </c>
      <c r="C2131" s="4" t="s">
        <v>1279</v>
      </c>
      <c r="D2131" s="4">
        <v>82859</v>
      </c>
      <c r="E2131" s="8">
        <v>39.974322069999999</v>
      </c>
      <c r="F2131" s="26">
        <v>815.88561254354693</v>
      </c>
      <c r="G2131" s="8">
        <v>0.26253549399999998</v>
      </c>
    </row>
    <row r="2132" spans="1:7" ht="15" x14ac:dyDescent="0.25">
      <c r="A2132" s="4" t="s">
        <v>430</v>
      </c>
      <c r="B2132" s="4" t="s">
        <v>431</v>
      </c>
      <c r="C2132" s="4" t="s">
        <v>1279</v>
      </c>
      <c r="D2132" s="4">
        <v>116857</v>
      </c>
      <c r="E2132" s="8">
        <v>422.19806419999998</v>
      </c>
      <c r="F2132" s="26">
        <v>83587.254906879069</v>
      </c>
      <c r="G2132" s="8">
        <v>0.26968714599999999</v>
      </c>
    </row>
    <row r="2133" spans="1:7" ht="15" x14ac:dyDescent="0.25">
      <c r="A2133" s="4" t="s">
        <v>430</v>
      </c>
      <c r="B2133" s="4" t="s">
        <v>432</v>
      </c>
      <c r="C2133" s="4" t="s">
        <v>1279</v>
      </c>
      <c r="D2133" s="4">
        <v>66824</v>
      </c>
      <c r="E2133" s="8">
        <v>550.43621450000001</v>
      </c>
      <c r="F2133" s="26">
        <v>152948.55045912272</v>
      </c>
      <c r="G2133" s="8">
        <v>0.26117572500000003</v>
      </c>
    </row>
    <row r="2134" spans="1:7" ht="15" x14ac:dyDescent="0.25">
      <c r="A2134" s="4" t="s">
        <v>858</v>
      </c>
      <c r="B2134" s="4" t="s">
        <v>859</v>
      </c>
      <c r="C2134" s="4" t="s">
        <v>1279</v>
      </c>
      <c r="D2134" s="4">
        <v>76139</v>
      </c>
      <c r="E2134" s="8">
        <v>121.312303</v>
      </c>
      <c r="F2134" s="26">
        <v>8827.9978420051739</v>
      </c>
      <c r="G2134" s="8">
        <v>0.24803930599999999</v>
      </c>
    </row>
    <row r="2135" spans="1:7" ht="15" x14ac:dyDescent="0.25">
      <c r="A2135" s="4" t="s">
        <v>858</v>
      </c>
      <c r="B2135" s="4" t="s">
        <v>859</v>
      </c>
      <c r="C2135" s="4" t="s">
        <v>1279</v>
      </c>
      <c r="D2135" s="4">
        <v>117369</v>
      </c>
      <c r="E2135" s="8">
        <v>113.9792489</v>
      </c>
      <c r="F2135" s="26">
        <v>8354.5422642527574</v>
      </c>
      <c r="G2135" s="8">
        <v>0.239796131</v>
      </c>
    </row>
    <row r="2136" spans="1:7" ht="15" x14ac:dyDescent="0.25">
      <c r="A2136" s="4" t="s">
        <v>858</v>
      </c>
      <c r="B2136" s="4" t="s">
        <v>860</v>
      </c>
      <c r="C2136" s="4" t="s">
        <v>1279</v>
      </c>
      <c r="D2136" s="4">
        <v>54674</v>
      </c>
      <c r="E2136" s="8">
        <v>211.64339889999999</v>
      </c>
      <c r="F2136" s="26">
        <v>29114.557071227711</v>
      </c>
      <c r="G2136" s="8">
        <v>0.25028059699999999</v>
      </c>
    </row>
    <row r="2137" spans="1:7" ht="15" x14ac:dyDescent="0.25">
      <c r="A2137" s="4" t="s">
        <v>858</v>
      </c>
      <c r="B2137" s="4" t="s">
        <v>861</v>
      </c>
      <c r="C2137" s="4" t="s">
        <v>1279</v>
      </c>
      <c r="D2137" s="4">
        <v>117373</v>
      </c>
      <c r="E2137" s="8">
        <v>147.904223</v>
      </c>
      <c r="F2137" s="26">
        <v>13585.043844616575</v>
      </c>
      <c r="G2137" s="8">
        <v>0.25033477799999998</v>
      </c>
    </row>
    <row r="2138" spans="1:7" ht="15" x14ac:dyDescent="0.25">
      <c r="A2138" s="4" t="s">
        <v>858</v>
      </c>
      <c r="B2138" s="4" t="s">
        <v>861</v>
      </c>
      <c r="C2138" s="4" t="s">
        <v>1279</v>
      </c>
      <c r="D2138" s="4">
        <v>117374</v>
      </c>
      <c r="E2138" s="8">
        <v>133.1766361</v>
      </c>
      <c r="F2138" s="26">
        <v>10722.018287228315</v>
      </c>
      <c r="G2138" s="8">
        <v>0.24927355200000001</v>
      </c>
    </row>
    <row r="2139" spans="1:7" ht="15" x14ac:dyDescent="0.25">
      <c r="A2139" s="4" t="s">
        <v>957</v>
      </c>
      <c r="B2139" s="4" t="s">
        <v>958</v>
      </c>
      <c r="C2139" s="4" t="s">
        <v>1279</v>
      </c>
      <c r="D2139" s="4">
        <v>58813</v>
      </c>
      <c r="E2139" s="8">
        <v>98.462346479999994</v>
      </c>
      <c r="F2139" s="26">
        <v>7004.1970498772525</v>
      </c>
      <c r="G2139" s="8">
        <v>0.244994554</v>
      </c>
    </row>
    <row r="2140" spans="1:7" ht="15" x14ac:dyDescent="0.25">
      <c r="A2140" s="4" t="s">
        <v>957</v>
      </c>
      <c r="B2140" s="4" t="s">
        <v>958</v>
      </c>
      <c r="C2140" s="4" t="s">
        <v>1279</v>
      </c>
      <c r="D2140" s="4">
        <v>62876</v>
      </c>
      <c r="E2140" s="8">
        <v>118.5868378</v>
      </c>
      <c r="F2140" s="26">
        <v>10563.391145018375</v>
      </c>
      <c r="G2140" s="8">
        <v>0.247335682</v>
      </c>
    </row>
    <row r="2141" spans="1:7" ht="15" x14ac:dyDescent="0.25">
      <c r="A2141" s="4" t="s">
        <v>957</v>
      </c>
      <c r="B2141" s="4" t="s">
        <v>958</v>
      </c>
      <c r="C2141" s="4" t="s">
        <v>1279</v>
      </c>
      <c r="D2141" s="4">
        <v>62900</v>
      </c>
      <c r="E2141" s="8">
        <v>123.6782919</v>
      </c>
      <c r="F2141" s="26">
        <v>10828.857470856219</v>
      </c>
      <c r="G2141" s="8">
        <v>0.24160464500000001</v>
      </c>
    </row>
    <row r="2142" spans="1:7" ht="15" x14ac:dyDescent="0.25">
      <c r="A2142" s="4" t="s">
        <v>957</v>
      </c>
      <c r="B2142" s="4" t="s">
        <v>958</v>
      </c>
      <c r="C2142" s="4" t="s">
        <v>1279</v>
      </c>
      <c r="D2142" s="4">
        <v>63034</v>
      </c>
      <c r="E2142" s="8">
        <v>95.491401749999994</v>
      </c>
      <c r="F2142" s="26">
        <v>6280.6205791645034</v>
      </c>
      <c r="G2142" s="8">
        <v>0.24398635900000001</v>
      </c>
    </row>
    <row r="2143" spans="1:7" ht="15" x14ac:dyDescent="0.25">
      <c r="A2143" s="4" t="s">
        <v>957</v>
      </c>
      <c r="B2143" s="4" t="s">
        <v>958</v>
      </c>
      <c r="C2143" s="4" t="s">
        <v>1279</v>
      </c>
      <c r="D2143" s="4">
        <v>63061</v>
      </c>
      <c r="E2143" s="8">
        <v>105.7040653</v>
      </c>
      <c r="F2143" s="26">
        <v>7520.6422766367141</v>
      </c>
      <c r="G2143" s="8">
        <v>0.24847597699999999</v>
      </c>
    </row>
    <row r="2144" spans="1:7" ht="15" x14ac:dyDescent="0.25">
      <c r="A2144" s="4" t="s">
        <v>862</v>
      </c>
      <c r="B2144" s="4" t="s">
        <v>224</v>
      </c>
      <c r="C2144" s="4" t="s">
        <v>1279</v>
      </c>
      <c r="D2144" s="4">
        <v>53106</v>
      </c>
      <c r="E2144" s="8">
        <v>54.433327570000003</v>
      </c>
      <c r="F2144" s="26">
        <v>1212.7057768329098</v>
      </c>
      <c r="G2144" s="8">
        <v>0.235906593</v>
      </c>
    </row>
    <row r="2145" spans="1:7" ht="15" x14ac:dyDescent="0.25">
      <c r="A2145" s="4" t="s">
        <v>576</v>
      </c>
      <c r="B2145" s="4" t="s">
        <v>577</v>
      </c>
      <c r="C2145" s="4" t="s">
        <v>1279</v>
      </c>
      <c r="D2145" s="4">
        <v>45427</v>
      </c>
      <c r="E2145" s="8">
        <v>129.46365639999999</v>
      </c>
      <c r="F2145" s="26">
        <v>14202.643208393711</v>
      </c>
      <c r="G2145" s="8">
        <v>0.232403426</v>
      </c>
    </row>
    <row r="2146" spans="1:7" ht="15" x14ac:dyDescent="0.25">
      <c r="A2146" s="4" t="s">
        <v>576</v>
      </c>
      <c r="B2146" s="4" t="s">
        <v>577</v>
      </c>
      <c r="C2146" s="4" t="s">
        <v>1279</v>
      </c>
      <c r="D2146" s="4">
        <v>53864</v>
      </c>
      <c r="E2146" s="8">
        <v>139.3680071</v>
      </c>
      <c r="F2146" s="26">
        <v>16089.233694788569</v>
      </c>
      <c r="G2146" s="8">
        <v>0.24656642400000001</v>
      </c>
    </row>
    <row r="2147" spans="1:7" ht="15" x14ac:dyDescent="0.25">
      <c r="A2147" s="4" t="s">
        <v>576</v>
      </c>
      <c r="B2147" s="4" t="s">
        <v>577</v>
      </c>
      <c r="C2147" s="4" t="s">
        <v>1279</v>
      </c>
      <c r="D2147" s="4">
        <v>78656</v>
      </c>
      <c r="E2147" s="8">
        <v>150.44246369999999</v>
      </c>
      <c r="F2147" s="26">
        <v>18361.945226291151</v>
      </c>
      <c r="G2147" s="8">
        <v>0.239057729</v>
      </c>
    </row>
    <row r="2148" spans="1:7" ht="15" x14ac:dyDescent="0.25">
      <c r="A2148" s="4" t="s">
        <v>576</v>
      </c>
      <c r="B2148" s="4" t="s">
        <v>577</v>
      </c>
      <c r="C2148" s="4" t="s">
        <v>1279</v>
      </c>
      <c r="D2148" s="4">
        <v>79294</v>
      </c>
      <c r="E2148" s="8">
        <v>128.58190039999999</v>
      </c>
      <c r="F2148" s="26">
        <v>14857.323174543129</v>
      </c>
      <c r="G2148" s="8">
        <v>0.25155908199999999</v>
      </c>
    </row>
    <row r="2149" spans="1:7" ht="15" x14ac:dyDescent="0.25">
      <c r="A2149" s="4" t="s">
        <v>576</v>
      </c>
      <c r="B2149" s="4" t="s">
        <v>577</v>
      </c>
      <c r="C2149" s="4" t="s">
        <v>1279</v>
      </c>
      <c r="D2149" s="4">
        <v>79302</v>
      </c>
      <c r="E2149" s="8">
        <v>135.2723111</v>
      </c>
      <c r="F2149" s="26">
        <v>16337.054263737442</v>
      </c>
      <c r="G2149" s="8">
        <v>0.24575202199999999</v>
      </c>
    </row>
    <row r="2150" spans="1:7" ht="15" x14ac:dyDescent="0.25">
      <c r="A2150" s="4" t="s">
        <v>576</v>
      </c>
      <c r="B2150" s="4" t="s">
        <v>578</v>
      </c>
      <c r="C2150" s="4" t="s">
        <v>1279</v>
      </c>
      <c r="D2150" s="4">
        <v>59562</v>
      </c>
      <c r="E2150" s="8">
        <v>86.113761179999997</v>
      </c>
      <c r="F2150" s="26">
        <v>6061.1495095720093</v>
      </c>
      <c r="G2150" s="8">
        <v>0.25049737100000002</v>
      </c>
    </row>
    <row r="2151" spans="1:7" ht="15" x14ac:dyDescent="0.25">
      <c r="A2151" s="4" t="s">
        <v>576</v>
      </c>
      <c r="B2151" s="4" t="s">
        <v>578</v>
      </c>
      <c r="C2151" s="4" t="s">
        <v>1279</v>
      </c>
      <c r="D2151" s="4">
        <v>59610</v>
      </c>
      <c r="E2151" s="8">
        <v>88.673327110000002</v>
      </c>
      <c r="F2151" s="26">
        <v>6545.045959667691</v>
      </c>
      <c r="G2151" s="8">
        <v>0.25108397399999999</v>
      </c>
    </row>
    <row r="2152" spans="1:7" ht="15" x14ac:dyDescent="0.25">
      <c r="A2152" s="4" t="s">
        <v>576</v>
      </c>
      <c r="B2152" s="4" t="s">
        <v>578</v>
      </c>
      <c r="C2152" s="4" t="s">
        <v>1279</v>
      </c>
      <c r="D2152" s="4">
        <v>59612</v>
      </c>
      <c r="E2152" s="8">
        <v>88.74470943</v>
      </c>
      <c r="F2152" s="26">
        <v>6663.0957206394351</v>
      </c>
      <c r="G2152" s="8">
        <v>0.249796249</v>
      </c>
    </row>
    <row r="2153" spans="1:7" ht="15" x14ac:dyDescent="0.25">
      <c r="A2153" s="4" t="s">
        <v>576</v>
      </c>
      <c r="B2153" s="4" t="s">
        <v>579</v>
      </c>
      <c r="C2153" s="4" t="s">
        <v>1280</v>
      </c>
      <c r="D2153" s="4">
        <v>12011</v>
      </c>
      <c r="E2153" s="8">
        <v>187.45243160000001</v>
      </c>
      <c r="F2153" s="26">
        <v>30781.093339227889</v>
      </c>
      <c r="G2153" s="8">
        <v>0.24587560999999999</v>
      </c>
    </row>
    <row r="2154" spans="1:7" ht="15" x14ac:dyDescent="0.25">
      <c r="A2154" s="4" t="s">
        <v>576</v>
      </c>
      <c r="B2154" s="4" t="s">
        <v>579</v>
      </c>
      <c r="C2154" s="4" t="s">
        <v>1279</v>
      </c>
      <c r="D2154" s="4">
        <v>86626</v>
      </c>
      <c r="E2154" s="8">
        <v>206.7409811</v>
      </c>
      <c r="F2154" s="26">
        <v>36970.712746094439</v>
      </c>
      <c r="G2154" s="8">
        <v>0.24477348500000001</v>
      </c>
    </row>
    <row r="2155" spans="1:7" ht="15" x14ac:dyDescent="0.25">
      <c r="A2155" s="4" t="s">
        <v>576</v>
      </c>
      <c r="B2155" s="4" t="s">
        <v>579</v>
      </c>
      <c r="C2155" s="4" t="s">
        <v>1279</v>
      </c>
      <c r="D2155" s="4">
        <v>88657</v>
      </c>
      <c r="E2155" s="8">
        <v>211.08445399999999</v>
      </c>
      <c r="F2155" s="26">
        <v>38547.08299353288</v>
      </c>
      <c r="G2155" s="8">
        <v>0.25549786099999999</v>
      </c>
    </row>
    <row r="2156" spans="1:7" ht="15" x14ac:dyDescent="0.25">
      <c r="A2156" s="4" t="s">
        <v>576</v>
      </c>
      <c r="B2156" s="4" t="s">
        <v>579</v>
      </c>
      <c r="C2156" s="4" t="s">
        <v>1279</v>
      </c>
      <c r="D2156" s="4">
        <v>88793</v>
      </c>
      <c r="E2156" s="8">
        <v>171.97410429999999</v>
      </c>
      <c r="F2156" s="26">
        <v>23834.469528482179</v>
      </c>
      <c r="G2156" s="8">
        <v>0.24190283700000001</v>
      </c>
    </row>
    <row r="2157" spans="1:7" ht="15" x14ac:dyDescent="0.25">
      <c r="A2157" s="4" t="s">
        <v>576</v>
      </c>
      <c r="B2157" s="4" t="s">
        <v>580</v>
      </c>
      <c r="C2157" s="4" t="s">
        <v>1279</v>
      </c>
      <c r="D2157" s="4">
        <v>58457</v>
      </c>
      <c r="E2157" s="8">
        <v>172.28914109999999</v>
      </c>
      <c r="F2157" s="26">
        <v>26572.209124925059</v>
      </c>
      <c r="G2157" s="8">
        <v>0.23833637999999999</v>
      </c>
    </row>
    <row r="2158" spans="1:7" ht="15" x14ac:dyDescent="0.25">
      <c r="A2158" s="4" t="s">
        <v>576</v>
      </c>
      <c r="B2158" s="4" t="s">
        <v>581</v>
      </c>
      <c r="C2158" s="4" t="s">
        <v>1279</v>
      </c>
      <c r="D2158" s="4">
        <v>51726</v>
      </c>
      <c r="E2158" s="8">
        <v>111.2001977</v>
      </c>
      <c r="F2158" s="26">
        <v>9828.8636310363145</v>
      </c>
      <c r="G2158" s="8">
        <v>0.23775174600000001</v>
      </c>
    </row>
    <row r="2159" spans="1:7" ht="15" x14ac:dyDescent="0.25">
      <c r="A2159" s="4" t="s">
        <v>576</v>
      </c>
      <c r="B2159" s="4" t="s">
        <v>581</v>
      </c>
      <c r="C2159" s="4" t="s">
        <v>1279</v>
      </c>
      <c r="D2159" s="4">
        <v>51862</v>
      </c>
      <c r="E2159" s="8">
        <v>115.3755208</v>
      </c>
      <c r="F2159" s="26">
        <v>10704.699611008076</v>
      </c>
      <c r="G2159" s="8">
        <v>0.25697249900000002</v>
      </c>
    </row>
    <row r="2160" spans="1:7" ht="15" x14ac:dyDescent="0.25">
      <c r="A2160" s="4" t="s">
        <v>576</v>
      </c>
      <c r="B2160" s="4" t="s">
        <v>581</v>
      </c>
      <c r="C2160" s="4" t="s">
        <v>1279</v>
      </c>
      <c r="D2160" s="4">
        <v>51865</v>
      </c>
      <c r="E2160" s="8">
        <v>111.90642699999999</v>
      </c>
      <c r="F2160" s="26">
        <v>9874.1645536330234</v>
      </c>
      <c r="G2160" s="8">
        <v>0.25534765799999998</v>
      </c>
    </row>
    <row r="2161" spans="1:7" ht="15" x14ac:dyDescent="0.25">
      <c r="A2161" s="4" t="s">
        <v>576</v>
      </c>
      <c r="B2161" s="4" t="s">
        <v>581</v>
      </c>
      <c r="C2161" s="4" t="s">
        <v>1279</v>
      </c>
      <c r="D2161" s="4">
        <v>61210</v>
      </c>
      <c r="E2161" s="8">
        <v>117.9396431</v>
      </c>
      <c r="F2161" s="26">
        <v>11497.622219459416</v>
      </c>
      <c r="G2161" s="8">
        <v>0.250232599</v>
      </c>
    </row>
    <row r="2162" spans="1:7" ht="15" x14ac:dyDescent="0.25">
      <c r="A2162" s="4" t="s">
        <v>576</v>
      </c>
      <c r="B2162" s="4" t="s">
        <v>581</v>
      </c>
      <c r="C2162" s="4" t="s">
        <v>1279</v>
      </c>
      <c r="D2162" s="4">
        <v>61454</v>
      </c>
      <c r="E2162" s="8">
        <v>104.7779589</v>
      </c>
      <c r="F2162" s="26">
        <v>9185.8622928872446</v>
      </c>
      <c r="G2162" s="8">
        <v>0.242064012</v>
      </c>
    </row>
    <row r="2163" spans="1:7" ht="15" x14ac:dyDescent="0.25">
      <c r="A2163" s="4" t="s">
        <v>576</v>
      </c>
      <c r="B2163" s="4" t="s">
        <v>582</v>
      </c>
      <c r="C2163" s="4" t="s">
        <v>1280</v>
      </c>
      <c r="D2163" s="4">
        <v>12004</v>
      </c>
      <c r="E2163" s="8">
        <v>84.322762580000003</v>
      </c>
      <c r="F2163" s="26">
        <v>6495.7520544165709</v>
      </c>
      <c r="G2163" s="8">
        <v>0.24244285099999999</v>
      </c>
    </row>
    <row r="2164" spans="1:7" ht="15" x14ac:dyDescent="0.25">
      <c r="A2164" s="4" t="s">
        <v>576</v>
      </c>
      <c r="B2164" s="4" t="s">
        <v>583</v>
      </c>
      <c r="C2164" s="4" t="s">
        <v>1279</v>
      </c>
      <c r="D2164" s="4">
        <v>59880</v>
      </c>
      <c r="E2164" s="8">
        <v>105.6654628</v>
      </c>
      <c r="F2164" s="26">
        <v>10134.214405617244</v>
      </c>
      <c r="G2164" s="8">
        <v>0.25334953300000002</v>
      </c>
    </row>
    <row r="2165" spans="1:7" ht="15" x14ac:dyDescent="0.25">
      <c r="A2165" s="4" t="s">
        <v>576</v>
      </c>
      <c r="B2165" s="4" t="s">
        <v>583</v>
      </c>
      <c r="C2165" s="4" t="s">
        <v>1279</v>
      </c>
      <c r="D2165" s="4">
        <v>59950</v>
      </c>
      <c r="E2165" s="8">
        <v>109.12186579999999</v>
      </c>
      <c r="F2165" s="26">
        <v>9346.6396357497124</v>
      </c>
      <c r="G2165" s="8">
        <v>0.239452252</v>
      </c>
    </row>
    <row r="2166" spans="1:7" ht="15" x14ac:dyDescent="0.25">
      <c r="A2166" s="4" t="s">
        <v>576</v>
      </c>
      <c r="B2166" s="4" t="s">
        <v>583</v>
      </c>
      <c r="C2166" s="4" t="s">
        <v>1279</v>
      </c>
      <c r="D2166" s="4">
        <v>60134</v>
      </c>
      <c r="E2166" s="8">
        <v>98.431875640000001</v>
      </c>
      <c r="F2166" s="26">
        <v>7838.0167604919916</v>
      </c>
      <c r="G2166" s="8">
        <v>0.23043952700000001</v>
      </c>
    </row>
    <row r="2167" spans="1:7" ht="15" x14ac:dyDescent="0.25">
      <c r="A2167" s="4" t="s">
        <v>576</v>
      </c>
      <c r="B2167" s="4" t="s">
        <v>583</v>
      </c>
      <c r="C2167" s="4" t="s">
        <v>1279</v>
      </c>
      <c r="D2167" s="4">
        <v>73558</v>
      </c>
      <c r="E2167" s="8">
        <v>87.701312580000007</v>
      </c>
      <c r="F2167" s="26">
        <v>6265.4255140831501</v>
      </c>
      <c r="G2167" s="8">
        <v>0.25115322699999998</v>
      </c>
    </row>
    <row r="2168" spans="1:7" ht="15" x14ac:dyDescent="0.25">
      <c r="A2168" s="4" t="s">
        <v>576</v>
      </c>
      <c r="B2168" s="4" t="s">
        <v>584</v>
      </c>
      <c r="C2168" s="4" t="s">
        <v>1279</v>
      </c>
      <c r="D2168" s="4">
        <v>47016</v>
      </c>
      <c r="E2168" s="8">
        <v>118.2705186</v>
      </c>
      <c r="F2168" s="26">
        <v>11009.328408781619</v>
      </c>
      <c r="G2168" s="8">
        <v>0.23857889800000001</v>
      </c>
    </row>
    <row r="2169" spans="1:7" ht="15" x14ac:dyDescent="0.25">
      <c r="A2169" s="4" t="s">
        <v>576</v>
      </c>
      <c r="B2169" s="4" t="s">
        <v>584</v>
      </c>
      <c r="C2169" s="4" t="s">
        <v>1279</v>
      </c>
      <c r="D2169" s="4">
        <v>61033</v>
      </c>
      <c r="E2169" s="8">
        <v>140.57846900000001</v>
      </c>
      <c r="F2169" s="26">
        <v>16110.39177594371</v>
      </c>
      <c r="G2169" s="8">
        <v>0.24949771000000001</v>
      </c>
    </row>
    <row r="2170" spans="1:7" ht="15" x14ac:dyDescent="0.25">
      <c r="A2170" s="4" t="s">
        <v>576</v>
      </c>
      <c r="B2170" s="4" t="s">
        <v>584</v>
      </c>
      <c r="C2170" s="4" t="s">
        <v>1279</v>
      </c>
      <c r="D2170" s="4">
        <v>66510</v>
      </c>
      <c r="E2170" s="8">
        <v>147.9232537</v>
      </c>
      <c r="F2170" s="26">
        <v>16686.845018693526</v>
      </c>
      <c r="G2170" s="8">
        <v>0.254255856</v>
      </c>
    </row>
    <row r="2171" spans="1:7" ht="15" x14ac:dyDescent="0.25">
      <c r="A2171" s="4" t="s">
        <v>160</v>
      </c>
      <c r="B2171" s="4" t="s">
        <v>161</v>
      </c>
      <c r="C2171" s="4" t="s">
        <v>1279</v>
      </c>
      <c r="D2171" s="4">
        <v>55821</v>
      </c>
      <c r="E2171" s="8">
        <v>21.118484250000002</v>
      </c>
      <c r="F2171" s="26">
        <v>207.86595471318162</v>
      </c>
      <c r="G2171" s="8">
        <v>0.25320657000000002</v>
      </c>
    </row>
    <row r="2172" spans="1:7" ht="15" x14ac:dyDescent="0.25">
      <c r="A2172" s="4" t="s">
        <v>160</v>
      </c>
      <c r="B2172" s="4" t="s">
        <v>161</v>
      </c>
      <c r="C2172" s="4" t="s">
        <v>1279</v>
      </c>
      <c r="D2172" s="4">
        <v>56137</v>
      </c>
      <c r="E2172" s="8">
        <v>22.003623510000001</v>
      </c>
      <c r="F2172" s="26">
        <v>216.42742204402219</v>
      </c>
      <c r="G2172" s="8">
        <v>0.26038182799999998</v>
      </c>
    </row>
    <row r="2173" spans="1:7" ht="15" x14ac:dyDescent="0.25">
      <c r="A2173" s="4" t="s">
        <v>160</v>
      </c>
      <c r="B2173" s="4" t="s">
        <v>161</v>
      </c>
      <c r="C2173" s="4" t="s">
        <v>1279</v>
      </c>
      <c r="D2173" s="4">
        <v>77471</v>
      </c>
      <c r="E2173" s="8">
        <v>22.920413870000001</v>
      </c>
      <c r="F2173" s="26">
        <v>245.34733150551011</v>
      </c>
      <c r="G2173" s="8">
        <v>0.26895671100000001</v>
      </c>
    </row>
    <row r="2174" spans="1:7" ht="15" x14ac:dyDescent="0.25">
      <c r="A2174" s="4" t="s">
        <v>160</v>
      </c>
      <c r="B2174" s="4" t="s">
        <v>163</v>
      </c>
      <c r="C2174" s="4" t="s">
        <v>1279</v>
      </c>
      <c r="D2174" s="4">
        <v>69115</v>
      </c>
      <c r="E2174" s="8">
        <v>20.745219599999999</v>
      </c>
      <c r="F2174" s="26">
        <v>199.20996128643614</v>
      </c>
      <c r="G2174" s="8">
        <v>0.269531505</v>
      </c>
    </row>
    <row r="2175" spans="1:7" ht="15" x14ac:dyDescent="0.25">
      <c r="A2175" s="4" t="s">
        <v>160</v>
      </c>
      <c r="B2175" s="4" t="s">
        <v>164</v>
      </c>
      <c r="C2175" s="4" t="s">
        <v>1279</v>
      </c>
      <c r="D2175" s="4">
        <v>77312</v>
      </c>
      <c r="E2175" s="8">
        <v>22.005588060000001</v>
      </c>
      <c r="F2175" s="26">
        <v>211.29021237694758</v>
      </c>
      <c r="G2175" s="8">
        <v>0.28050155999999998</v>
      </c>
    </row>
    <row r="2176" spans="1:7" ht="15" x14ac:dyDescent="0.25">
      <c r="A2176" s="4" t="s">
        <v>160</v>
      </c>
      <c r="B2176" s="4" t="s">
        <v>165</v>
      </c>
      <c r="C2176" s="4" t="s">
        <v>1279</v>
      </c>
      <c r="D2176" s="4">
        <v>47389</v>
      </c>
      <c r="E2176" s="8">
        <v>19.096961499999999</v>
      </c>
      <c r="F2176" s="26">
        <v>186.36802835982479</v>
      </c>
      <c r="G2176" s="8">
        <v>0.26338555800000002</v>
      </c>
    </row>
    <row r="2177" spans="1:7" ht="15" x14ac:dyDescent="0.25">
      <c r="A2177" s="4" t="s">
        <v>160</v>
      </c>
      <c r="B2177" s="4" t="s">
        <v>165</v>
      </c>
      <c r="C2177" s="4" t="s">
        <v>1279</v>
      </c>
      <c r="D2177" s="4">
        <v>47491</v>
      </c>
      <c r="E2177" s="8">
        <v>17.022395880000001</v>
      </c>
      <c r="F2177" s="26">
        <v>123.82120284342683</v>
      </c>
      <c r="G2177" s="8">
        <v>0.26293814100000001</v>
      </c>
    </row>
    <row r="2178" spans="1:7" ht="15" x14ac:dyDescent="0.25">
      <c r="A2178" s="4" t="s">
        <v>160</v>
      </c>
      <c r="B2178" s="4" t="s">
        <v>165</v>
      </c>
      <c r="C2178" s="4" t="s">
        <v>1279</v>
      </c>
      <c r="D2178" s="4">
        <v>61721</v>
      </c>
      <c r="E2178" s="8">
        <v>18.994368290000001</v>
      </c>
      <c r="F2178" s="26">
        <v>168.9044114685243</v>
      </c>
      <c r="G2178" s="8">
        <v>0.28968956699999998</v>
      </c>
    </row>
    <row r="2179" spans="1:7" ht="15" x14ac:dyDescent="0.25">
      <c r="A2179" s="4" t="s">
        <v>160</v>
      </c>
      <c r="B2179" s="4" t="s">
        <v>165</v>
      </c>
      <c r="C2179" s="4" t="s">
        <v>1279</v>
      </c>
      <c r="D2179" s="4">
        <v>61727</v>
      </c>
      <c r="E2179" s="8">
        <v>17.203789400000002</v>
      </c>
      <c r="F2179" s="26">
        <v>126.5968546057271</v>
      </c>
      <c r="G2179" s="8">
        <v>0.26450970899999998</v>
      </c>
    </row>
    <row r="2180" spans="1:7" ht="15" x14ac:dyDescent="0.25">
      <c r="A2180" s="4" t="s">
        <v>160</v>
      </c>
      <c r="B2180" s="4" t="s">
        <v>165</v>
      </c>
      <c r="C2180" s="4" t="s">
        <v>1279</v>
      </c>
      <c r="D2180" s="4">
        <v>67794</v>
      </c>
      <c r="E2180" s="8">
        <v>16.186152100000001</v>
      </c>
      <c r="F2180" s="26">
        <v>134.90782776634282</v>
      </c>
      <c r="G2180" s="8">
        <v>0.28042714600000002</v>
      </c>
    </row>
    <row r="2181" spans="1:7" ht="15" x14ac:dyDescent="0.25">
      <c r="A2181" s="4" t="s">
        <v>160</v>
      </c>
      <c r="B2181" s="4" t="s">
        <v>165</v>
      </c>
      <c r="C2181" s="4" t="s">
        <v>1279</v>
      </c>
      <c r="D2181" s="4">
        <v>79748</v>
      </c>
      <c r="E2181" s="8">
        <v>19.053304820000001</v>
      </c>
      <c r="F2181" s="26">
        <v>185.04733545746427</v>
      </c>
      <c r="G2181" s="8">
        <v>0.27947694099999998</v>
      </c>
    </row>
    <row r="2182" spans="1:7" ht="15" x14ac:dyDescent="0.25">
      <c r="A2182" s="4" t="s">
        <v>863</v>
      </c>
      <c r="B2182" s="4" t="s">
        <v>864</v>
      </c>
      <c r="C2182" s="4" t="s">
        <v>1279</v>
      </c>
      <c r="D2182" s="4">
        <v>81135</v>
      </c>
      <c r="E2182" s="8">
        <v>111.96882340000001</v>
      </c>
      <c r="F2182" s="26">
        <v>6781.2233155601916</v>
      </c>
      <c r="G2182" s="8">
        <v>0.25300425100000001</v>
      </c>
    </row>
    <row r="2183" spans="1:7" ht="15" x14ac:dyDescent="0.25">
      <c r="A2183" s="4" t="s">
        <v>863</v>
      </c>
      <c r="B2183" s="4" t="s">
        <v>412</v>
      </c>
      <c r="C2183" s="4" t="s">
        <v>1279</v>
      </c>
      <c r="D2183" s="4">
        <v>81349</v>
      </c>
      <c r="E2183" s="8">
        <v>111.10024249999999</v>
      </c>
      <c r="F2183" s="26">
        <v>8372.8445373902232</v>
      </c>
      <c r="G2183" s="8">
        <v>0.28007554099999998</v>
      </c>
    </row>
    <row r="2184" spans="1:7" ht="15" x14ac:dyDescent="0.25">
      <c r="A2184" s="4" t="s">
        <v>863</v>
      </c>
      <c r="B2184" s="4" t="s">
        <v>412</v>
      </c>
      <c r="C2184" s="4" t="s">
        <v>1279</v>
      </c>
      <c r="D2184" s="4">
        <v>82671</v>
      </c>
      <c r="E2184" s="8">
        <v>90.127843690000006</v>
      </c>
      <c r="F2184" s="26">
        <v>4369.8343836218501</v>
      </c>
      <c r="G2184" s="8">
        <v>0.26239480300000001</v>
      </c>
    </row>
    <row r="2185" spans="1:7" ht="15" x14ac:dyDescent="0.25">
      <c r="A2185" s="4" t="s">
        <v>863</v>
      </c>
      <c r="B2185" s="4" t="s">
        <v>412</v>
      </c>
      <c r="C2185" s="4" t="s">
        <v>1279</v>
      </c>
      <c r="D2185" s="4">
        <v>82900</v>
      </c>
      <c r="E2185" s="8">
        <v>119.20232970000001</v>
      </c>
      <c r="F2185" s="26">
        <v>8471.3080871379516</v>
      </c>
      <c r="G2185" s="8">
        <v>0.27140093799999998</v>
      </c>
    </row>
    <row r="2186" spans="1:7" ht="15" x14ac:dyDescent="0.25">
      <c r="A2186" s="4" t="s">
        <v>863</v>
      </c>
      <c r="B2186" s="4" t="s">
        <v>514</v>
      </c>
      <c r="C2186" s="4" t="s">
        <v>1279</v>
      </c>
      <c r="D2186" s="4">
        <v>69193</v>
      </c>
      <c r="E2186" s="8">
        <v>127.70435790000001</v>
      </c>
      <c r="F2186" s="26">
        <v>10192.914699995628</v>
      </c>
      <c r="G2186" s="8">
        <v>0.257619661</v>
      </c>
    </row>
    <row r="2187" spans="1:7" ht="15" x14ac:dyDescent="0.25">
      <c r="A2187" s="4" t="s">
        <v>863</v>
      </c>
      <c r="B2187" s="4" t="s">
        <v>865</v>
      </c>
      <c r="C2187" s="4" t="s">
        <v>1279</v>
      </c>
      <c r="D2187" s="4">
        <v>77168</v>
      </c>
      <c r="E2187" s="8">
        <v>107.18156449999999</v>
      </c>
      <c r="F2187" s="26">
        <v>7292.927746960675</v>
      </c>
      <c r="G2187" s="8">
        <v>0.25150840299999999</v>
      </c>
    </row>
    <row r="2188" spans="1:7" ht="15" x14ac:dyDescent="0.25">
      <c r="A2188" s="4" t="s">
        <v>863</v>
      </c>
      <c r="B2188" s="4" t="s">
        <v>866</v>
      </c>
      <c r="C2188" s="4" t="s">
        <v>1279</v>
      </c>
      <c r="D2188" s="4">
        <v>54577</v>
      </c>
      <c r="E2188" s="8">
        <v>108.88962770000001</v>
      </c>
      <c r="F2188" s="26">
        <v>7147.6729824442591</v>
      </c>
      <c r="G2188" s="8">
        <v>0.25485839300000002</v>
      </c>
    </row>
    <row r="2189" spans="1:7" ht="15" x14ac:dyDescent="0.25">
      <c r="A2189" s="4" t="s">
        <v>585</v>
      </c>
      <c r="B2189" s="4" t="s">
        <v>586</v>
      </c>
      <c r="C2189" s="4" t="s">
        <v>1279</v>
      </c>
      <c r="D2189" s="4">
        <v>45664</v>
      </c>
      <c r="E2189" s="8">
        <v>93.09577625</v>
      </c>
      <c r="F2189" s="26">
        <v>7640.8764237588584</v>
      </c>
      <c r="G2189" s="8">
        <v>0.24365895200000001</v>
      </c>
    </row>
    <row r="2190" spans="1:7" ht="15" x14ac:dyDescent="0.25">
      <c r="A2190" s="4" t="s">
        <v>585</v>
      </c>
      <c r="B2190" s="4" t="s">
        <v>586</v>
      </c>
      <c r="C2190" s="4" t="s">
        <v>1279</v>
      </c>
      <c r="D2190" s="4">
        <v>45675</v>
      </c>
      <c r="E2190" s="8">
        <v>84.240246569999996</v>
      </c>
      <c r="F2190" s="26">
        <v>5968.2595204833824</v>
      </c>
      <c r="G2190" s="8">
        <v>0.241420363</v>
      </c>
    </row>
    <row r="2191" spans="1:7" ht="15" x14ac:dyDescent="0.25">
      <c r="A2191" s="4" t="s">
        <v>585</v>
      </c>
      <c r="B2191" s="4" t="s">
        <v>586</v>
      </c>
      <c r="C2191" s="4" t="s">
        <v>1279</v>
      </c>
      <c r="D2191" s="4">
        <v>76035</v>
      </c>
      <c r="E2191" s="8">
        <v>73.955334809999997</v>
      </c>
      <c r="F2191" s="26">
        <v>4489.6001914922463</v>
      </c>
      <c r="G2191" s="8">
        <v>0.23811395799999999</v>
      </c>
    </row>
    <row r="2192" spans="1:7" ht="15" x14ac:dyDescent="0.25">
      <c r="A2192" s="4" t="s">
        <v>585</v>
      </c>
      <c r="B2192" s="4" t="s">
        <v>586</v>
      </c>
      <c r="C2192" s="4" t="s">
        <v>1279</v>
      </c>
      <c r="D2192" s="4">
        <v>80093</v>
      </c>
      <c r="E2192" s="8">
        <v>68.97376036</v>
      </c>
      <c r="F2192" s="26">
        <v>4309.0219877769459</v>
      </c>
      <c r="G2192" s="8">
        <v>0.23285763900000001</v>
      </c>
    </row>
    <row r="2193" spans="1:7" ht="15" x14ac:dyDescent="0.25">
      <c r="A2193" s="4" t="s">
        <v>36</v>
      </c>
      <c r="B2193" s="4" t="s">
        <v>166</v>
      </c>
      <c r="C2193" s="4" t="s">
        <v>1279</v>
      </c>
      <c r="D2193" s="4">
        <v>77486</v>
      </c>
      <c r="E2193" s="8">
        <v>95.566663779999999</v>
      </c>
      <c r="F2193" s="26">
        <v>4759.7139037150228</v>
      </c>
      <c r="G2193" s="8">
        <v>0.260436577</v>
      </c>
    </row>
    <row r="2194" spans="1:7" ht="15" x14ac:dyDescent="0.25">
      <c r="A2194" s="4" t="s">
        <v>36</v>
      </c>
      <c r="B2194" s="4" t="s">
        <v>167</v>
      </c>
      <c r="C2194" s="4" t="s">
        <v>1279</v>
      </c>
      <c r="D2194" s="4">
        <v>82841</v>
      </c>
      <c r="E2194" s="8">
        <v>108.2380163</v>
      </c>
      <c r="F2194" s="26">
        <v>6088.5542006479773</v>
      </c>
      <c r="G2194" s="8">
        <v>0.25821569</v>
      </c>
    </row>
    <row r="2195" spans="1:7" ht="15" x14ac:dyDescent="0.25">
      <c r="A2195" s="4" t="s">
        <v>36</v>
      </c>
      <c r="B2195" s="4" t="s">
        <v>168</v>
      </c>
      <c r="C2195" s="4" t="s">
        <v>1279</v>
      </c>
      <c r="D2195" s="4">
        <v>54433</v>
      </c>
      <c r="E2195" s="8">
        <v>127.0239239</v>
      </c>
      <c r="F2195" s="26">
        <v>8162.2558086943427</v>
      </c>
      <c r="G2195" s="8">
        <v>0.26002833400000003</v>
      </c>
    </row>
    <row r="2196" spans="1:7" ht="15" x14ac:dyDescent="0.25">
      <c r="A2196" s="4" t="s">
        <v>36</v>
      </c>
      <c r="B2196" s="4" t="s">
        <v>169</v>
      </c>
      <c r="C2196" s="4" t="s">
        <v>1279</v>
      </c>
      <c r="D2196" s="4">
        <v>83160</v>
      </c>
      <c r="E2196" s="8">
        <v>94.747446109999998</v>
      </c>
      <c r="F2196" s="26">
        <v>5162.4547980200214</v>
      </c>
      <c r="G2196" s="8">
        <v>0.24566706499999999</v>
      </c>
    </row>
    <row r="2197" spans="1:7" ht="15" x14ac:dyDescent="0.25">
      <c r="A2197" s="4" t="s">
        <v>36</v>
      </c>
      <c r="B2197" s="4" t="s">
        <v>169</v>
      </c>
      <c r="C2197" s="4" t="s">
        <v>1279</v>
      </c>
      <c r="D2197" s="4">
        <v>83174</v>
      </c>
      <c r="E2197" s="8">
        <v>84.337291559999997</v>
      </c>
      <c r="F2197" s="26">
        <v>4090.1553662881038</v>
      </c>
      <c r="G2197" s="8">
        <v>0.240576184</v>
      </c>
    </row>
    <row r="2198" spans="1:7" ht="15" x14ac:dyDescent="0.25">
      <c r="A2198" s="4" t="s">
        <v>36</v>
      </c>
      <c r="B2198" s="4" t="s">
        <v>170</v>
      </c>
      <c r="C2198" s="4" t="s">
        <v>1279</v>
      </c>
      <c r="D2198" s="4">
        <v>77000</v>
      </c>
      <c r="E2198" s="8">
        <v>125.42434299999999</v>
      </c>
      <c r="F2198" s="26">
        <v>7799.8214523481056</v>
      </c>
      <c r="G2198" s="8">
        <v>0.25596298099999998</v>
      </c>
    </row>
    <row r="2199" spans="1:7" ht="15" x14ac:dyDescent="0.25">
      <c r="A2199" s="4" t="s">
        <v>36</v>
      </c>
      <c r="B2199" s="4" t="s">
        <v>170</v>
      </c>
      <c r="C2199" s="4" t="s">
        <v>1279</v>
      </c>
      <c r="D2199" s="4">
        <v>77050</v>
      </c>
      <c r="E2199" s="8">
        <v>126.94294069999999</v>
      </c>
      <c r="F2199" s="26">
        <v>8418.8235242844985</v>
      </c>
      <c r="G2199" s="8">
        <v>0.26786926599999999</v>
      </c>
    </row>
    <row r="2200" spans="1:7" ht="15" x14ac:dyDescent="0.25">
      <c r="A2200" s="4" t="s">
        <v>36</v>
      </c>
      <c r="B2200" s="4" t="s">
        <v>170</v>
      </c>
      <c r="C2200" s="4" t="s">
        <v>1279</v>
      </c>
      <c r="D2200" s="4">
        <v>82860</v>
      </c>
      <c r="E2200" s="8">
        <v>114.6957129</v>
      </c>
      <c r="F2200" s="26">
        <v>6405.3960003326702</v>
      </c>
      <c r="G2200" s="8">
        <v>0.25280292199999999</v>
      </c>
    </row>
    <row r="2201" spans="1:7" ht="15" x14ac:dyDescent="0.25">
      <c r="A2201" s="4" t="s">
        <v>36</v>
      </c>
      <c r="B2201" s="4" t="s">
        <v>171</v>
      </c>
      <c r="C2201" s="4" t="s">
        <v>1279</v>
      </c>
      <c r="D2201" s="4">
        <v>72119</v>
      </c>
      <c r="E2201" s="8">
        <v>92.685540930000002</v>
      </c>
      <c r="F2201" s="26">
        <v>5010.7604705967742</v>
      </c>
      <c r="G2201" s="8">
        <v>0.25066756200000001</v>
      </c>
    </row>
    <row r="2202" spans="1:7" ht="15" x14ac:dyDescent="0.25">
      <c r="A2202" s="4" t="s">
        <v>36</v>
      </c>
      <c r="B2202" s="4" t="s">
        <v>171</v>
      </c>
      <c r="C2202" s="4" t="s">
        <v>1279</v>
      </c>
      <c r="D2202" s="4">
        <v>75211</v>
      </c>
      <c r="E2202" s="8">
        <v>90.075089520000006</v>
      </c>
      <c r="F2202" s="26">
        <v>4435.9984069210223</v>
      </c>
      <c r="G2202" s="8">
        <v>0.253175655</v>
      </c>
    </row>
    <row r="2203" spans="1:7" ht="15" x14ac:dyDescent="0.25">
      <c r="A2203" s="4" t="s">
        <v>36</v>
      </c>
      <c r="B2203" s="4" t="s">
        <v>172</v>
      </c>
      <c r="C2203" s="4" t="s">
        <v>1279</v>
      </c>
      <c r="D2203" s="4">
        <v>44989</v>
      </c>
      <c r="E2203" s="8">
        <v>84.174670410000004</v>
      </c>
      <c r="F2203" s="26">
        <v>4239.4578778230771</v>
      </c>
      <c r="G2203" s="8">
        <v>0.248287059</v>
      </c>
    </row>
    <row r="2204" spans="1:7" ht="15" x14ac:dyDescent="0.25">
      <c r="A2204" s="4" t="s">
        <v>36</v>
      </c>
      <c r="B2204" s="4" t="s">
        <v>172</v>
      </c>
      <c r="C2204" s="4" t="s">
        <v>1279</v>
      </c>
      <c r="D2204" s="4">
        <v>49409</v>
      </c>
      <c r="E2204" s="8">
        <v>83.21138569</v>
      </c>
      <c r="F2204" s="26">
        <v>4135.9766565483378</v>
      </c>
      <c r="G2204" s="8">
        <v>0.24200877200000001</v>
      </c>
    </row>
    <row r="2205" spans="1:7" ht="15" x14ac:dyDescent="0.25">
      <c r="A2205" s="4" t="s">
        <v>36</v>
      </c>
      <c r="B2205" s="4" t="s">
        <v>172</v>
      </c>
      <c r="C2205" s="4" t="s">
        <v>1279</v>
      </c>
      <c r="D2205" s="4">
        <v>56818</v>
      </c>
      <c r="E2205" s="8">
        <v>81.306644570000003</v>
      </c>
      <c r="F2205" s="26">
        <v>4039.1415258410539</v>
      </c>
      <c r="G2205" s="8">
        <v>0.24901556799999999</v>
      </c>
    </row>
    <row r="2206" spans="1:7" ht="15" x14ac:dyDescent="0.25">
      <c r="A2206" s="4" t="s">
        <v>36</v>
      </c>
      <c r="B2206" s="4" t="s">
        <v>173</v>
      </c>
      <c r="C2206" s="4" t="s">
        <v>1279</v>
      </c>
      <c r="D2206" s="4">
        <v>61160</v>
      </c>
      <c r="E2206" s="8">
        <v>115.440496</v>
      </c>
      <c r="F2206" s="26">
        <v>7141.9815689262641</v>
      </c>
      <c r="G2206" s="8">
        <v>0.256099254</v>
      </c>
    </row>
    <row r="2207" spans="1:7" ht="15" x14ac:dyDescent="0.25">
      <c r="A2207" s="4" t="s">
        <v>36</v>
      </c>
      <c r="B2207" s="4" t="s">
        <v>173</v>
      </c>
      <c r="C2207" s="4" t="s">
        <v>1279</v>
      </c>
      <c r="D2207" s="4">
        <v>61172</v>
      </c>
      <c r="E2207" s="8">
        <v>121.8669781</v>
      </c>
      <c r="F2207" s="26">
        <v>7579.2598035597584</v>
      </c>
      <c r="G2207" s="8">
        <v>0.252146808</v>
      </c>
    </row>
    <row r="2208" spans="1:7" ht="15" x14ac:dyDescent="0.25">
      <c r="A2208" s="4" t="s">
        <v>36</v>
      </c>
      <c r="B2208" s="4" t="s">
        <v>173</v>
      </c>
      <c r="C2208" s="4" t="s">
        <v>1279</v>
      </c>
      <c r="D2208" s="4">
        <v>64626</v>
      </c>
      <c r="E2208" s="8">
        <v>119.1548066</v>
      </c>
      <c r="F2208" s="26">
        <v>8050.0112537779651</v>
      </c>
      <c r="G2208" s="8">
        <v>0.25256253699999998</v>
      </c>
    </row>
    <row r="2209" spans="1:7" ht="15" x14ac:dyDescent="0.25">
      <c r="A2209" s="4" t="s">
        <v>36</v>
      </c>
      <c r="B2209" s="4" t="s">
        <v>37</v>
      </c>
      <c r="C2209" s="4" t="s">
        <v>1279</v>
      </c>
      <c r="D2209" s="4">
        <v>61748</v>
      </c>
      <c r="E2209" s="8">
        <v>119.05996380000001</v>
      </c>
      <c r="F2209" s="26">
        <v>8124.9308571710617</v>
      </c>
      <c r="G2209" s="8">
        <v>0.24436216899999999</v>
      </c>
    </row>
    <row r="2210" spans="1:7" ht="15" x14ac:dyDescent="0.25">
      <c r="A2210" s="4" t="s">
        <v>36</v>
      </c>
      <c r="B2210" s="4" t="s">
        <v>37</v>
      </c>
      <c r="C2210" s="4" t="s">
        <v>1279</v>
      </c>
      <c r="D2210" s="4">
        <v>61790</v>
      </c>
      <c r="E2210" s="8">
        <v>103.7059003</v>
      </c>
      <c r="F2210" s="26">
        <v>5393.2257244821094</v>
      </c>
      <c r="G2210" s="8">
        <v>0.23762007499999999</v>
      </c>
    </row>
    <row r="2211" spans="1:7" ht="15" x14ac:dyDescent="0.25">
      <c r="A2211" s="4" t="s">
        <v>36</v>
      </c>
      <c r="B2211" s="4" t="s">
        <v>37</v>
      </c>
      <c r="C2211" s="4" t="s">
        <v>1279</v>
      </c>
      <c r="D2211" s="4">
        <v>63681</v>
      </c>
      <c r="E2211" s="8">
        <v>112.15447500000001</v>
      </c>
      <c r="F2211" s="26">
        <v>7388.2699505071914</v>
      </c>
      <c r="G2211" s="8">
        <v>0.258649409</v>
      </c>
    </row>
    <row r="2212" spans="1:7" ht="15" x14ac:dyDescent="0.25">
      <c r="A2212" s="4" t="s">
        <v>36</v>
      </c>
      <c r="B2212" s="4" t="s">
        <v>37</v>
      </c>
      <c r="C2212" s="4" t="s">
        <v>1279</v>
      </c>
      <c r="D2212" s="4">
        <v>63708</v>
      </c>
      <c r="E2212" s="8">
        <v>104.8902454</v>
      </c>
      <c r="F2212" s="26">
        <v>6408.3815588431107</v>
      </c>
      <c r="G2212" s="8">
        <v>0.24994323900000001</v>
      </c>
    </row>
    <row r="2213" spans="1:7" ht="15" x14ac:dyDescent="0.25">
      <c r="A2213" s="4" t="s">
        <v>36</v>
      </c>
      <c r="B2213" s="4" t="s">
        <v>37</v>
      </c>
      <c r="C2213" s="4" t="s">
        <v>1279</v>
      </c>
      <c r="D2213" s="4">
        <v>68210</v>
      </c>
      <c r="E2213" s="8">
        <v>119.29796399999999</v>
      </c>
      <c r="F2213" s="26">
        <v>7737.9999437033803</v>
      </c>
      <c r="G2213" s="8">
        <v>0.24730384799999999</v>
      </c>
    </row>
    <row r="2214" spans="1:7" ht="15" x14ac:dyDescent="0.25">
      <c r="A2214" s="4" t="s">
        <v>36</v>
      </c>
      <c r="B2214" s="4" t="s">
        <v>37</v>
      </c>
      <c r="C2214" s="4" t="s">
        <v>1279</v>
      </c>
      <c r="D2214" s="4">
        <v>69457</v>
      </c>
      <c r="E2214" s="8">
        <v>112.7486055</v>
      </c>
      <c r="F2214" s="26">
        <v>7318.6130326852535</v>
      </c>
      <c r="G2214" s="8">
        <v>0.25021433799999998</v>
      </c>
    </row>
    <row r="2215" spans="1:7" ht="15" x14ac:dyDescent="0.25">
      <c r="A2215" s="4" t="s">
        <v>36</v>
      </c>
      <c r="B2215" s="4" t="s">
        <v>37</v>
      </c>
      <c r="C2215" s="4" t="s">
        <v>1279</v>
      </c>
      <c r="D2215" s="4">
        <v>77599</v>
      </c>
      <c r="E2215" s="8">
        <v>104.8861119</v>
      </c>
      <c r="F2215" s="26">
        <v>6337.5954076102107</v>
      </c>
      <c r="G2215" s="8">
        <v>0.23724215800000001</v>
      </c>
    </row>
    <row r="2216" spans="1:7" ht="15" x14ac:dyDescent="0.25">
      <c r="A2216" s="4" t="s">
        <v>36</v>
      </c>
      <c r="B2216" s="4" t="s">
        <v>37</v>
      </c>
      <c r="C2216" s="4" t="s">
        <v>1279</v>
      </c>
      <c r="D2216" s="4">
        <v>77739</v>
      </c>
      <c r="E2216" s="8">
        <v>116.3986682</v>
      </c>
      <c r="F2216" s="26">
        <v>7972.95190485284</v>
      </c>
      <c r="G2216" s="8">
        <v>0.25416788099999998</v>
      </c>
    </row>
    <row r="2217" spans="1:7" ht="15" x14ac:dyDescent="0.25">
      <c r="A2217" s="4" t="s">
        <v>36</v>
      </c>
      <c r="B2217" s="4" t="s">
        <v>37</v>
      </c>
      <c r="C2217" s="4" t="s">
        <v>1279</v>
      </c>
      <c r="D2217" s="4">
        <v>79399</v>
      </c>
      <c r="E2217" s="8">
        <v>112.0798552</v>
      </c>
      <c r="F2217" s="26">
        <v>7540.7353163544758</v>
      </c>
      <c r="G2217" s="8">
        <v>0.25100365299999999</v>
      </c>
    </row>
    <row r="2218" spans="1:7" ht="15" x14ac:dyDescent="0.25">
      <c r="A2218" s="4" t="s">
        <v>36</v>
      </c>
      <c r="B2218" s="4" t="s">
        <v>37</v>
      </c>
      <c r="C2218" s="4" t="s">
        <v>1279</v>
      </c>
      <c r="D2218" s="4">
        <v>79941</v>
      </c>
      <c r="E2218" s="8">
        <v>124.5700835</v>
      </c>
      <c r="F2218" s="26">
        <v>8837.5178443613786</v>
      </c>
      <c r="G2218" s="8">
        <v>0.23944992200000001</v>
      </c>
    </row>
    <row r="2219" spans="1:7" ht="15" x14ac:dyDescent="0.25">
      <c r="A2219" s="4" t="s">
        <v>36</v>
      </c>
      <c r="B2219" s="4" t="s">
        <v>37</v>
      </c>
      <c r="C2219" s="4" t="s">
        <v>1279</v>
      </c>
      <c r="D2219" s="4">
        <v>79966</v>
      </c>
      <c r="E2219" s="8">
        <v>113.72910570000001</v>
      </c>
      <c r="F2219" s="26">
        <v>8290.8424202821225</v>
      </c>
      <c r="G2219" s="8">
        <v>0.257392336</v>
      </c>
    </row>
    <row r="2220" spans="1:7" ht="15" x14ac:dyDescent="0.25">
      <c r="A2220" s="4" t="s">
        <v>36</v>
      </c>
      <c r="B2220" s="4" t="s">
        <v>37</v>
      </c>
      <c r="C2220" s="4" t="s">
        <v>1279</v>
      </c>
      <c r="D2220" s="4">
        <v>79991</v>
      </c>
      <c r="E2220" s="8">
        <v>108.99042009999999</v>
      </c>
      <c r="F2220" s="26">
        <v>6501.8223630651755</v>
      </c>
      <c r="G2220" s="8">
        <v>0.247773672</v>
      </c>
    </row>
    <row r="2221" spans="1:7" ht="15" x14ac:dyDescent="0.25">
      <c r="A2221" s="4" t="s">
        <v>36</v>
      </c>
      <c r="B2221" s="4" t="s">
        <v>37</v>
      </c>
      <c r="C2221" s="4" t="s">
        <v>1279</v>
      </c>
      <c r="D2221" s="4">
        <v>80460</v>
      </c>
      <c r="E2221" s="8">
        <v>107.90157979999999</v>
      </c>
      <c r="F2221" s="26">
        <v>6439.7242985341945</v>
      </c>
      <c r="G2221" s="8">
        <v>0.245544019</v>
      </c>
    </row>
    <row r="2222" spans="1:7" ht="15" x14ac:dyDescent="0.25">
      <c r="A2222" s="4" t="s">
        <v>36</v>
      </c>
      <c r="B2222" s="4" t="s">
        <v>37</v>
      </c>
      <c r="C2222" s="4" t="s">
        <v>1279</v>
      </c>
      <c r="D2222" s="4">
        <v>80485</v>
      </c>
      <c r="E2222" s="8">
        <v>119.78984579999999</v>
      </c>
      <c r="F2222" s="26">
        <v>8356.4330441697402</v>
      </c>
      <c r="G2222" s="8">
        <v>0.25380967500000001</v>
      </c>
    </row>
    <row r="2223" spans="1:7" ht="15" x14ac:dyDescent="0.25">
      <c r="A2223" s="4" t="s">
        <v>36</v>
      </c>
      <c r="B2223" s="4" t="s">
        <v>37</v>
      </c>
      <c r="C2223" s="4" t="s">
        <v>1279</v>
      </c>
      <c r="D2223" s="4">
        <v>80518</v>
      </c>
      <c r="E2223" s="8">
        <v>117.29867470000001</v>
      </c>
      <c r="F2223" s="26">
        <v>7618.5295098355509</v>
      </c>
      <c r="G2223" s="8">
        <v>0.23380889299999999</v>
      </c>
    </row>
    <row r="2224" spans="1:7" ht="15" x14ac:dyDescent="0.25">
      <c r="A2224" s="4" t="s">
        <v>36</v>
      </c>
      <c r="B2224" s="4" t="s">
        <v>37</v>
      </c>
      <c r="C2224" s="4" t="s">
        <v>1279</v>
      </c>
      <c r="D2224" s="4">
        <v>80527</v>
      </c>
      <c r="E2224" s="8">
        <v>111.988919</v>
      </c>
      <c r="F2224" s="26">
        <v>7369.7412341754971</v>
      </c>
      <c r="G2224" s="8">
        <v>0.25320759399999998</v>
      </c>
    </row>
    <row r="2225" spans="1:7" ht="15" x14ac:dyDescent="0.25">
      <c r="A2225" s="4" t="s">
        <v>36</v>
      </c>
      <c r="B2225" s="4" t="s">
        <v>37</v>
      </c>
      <c r="C2225" s="4" t="s">
        <v>1279</v>
      </c>
      <c r="D2225" s="4">
        <v>84169</v>
      </c>
      <c r="E2225" s="8">
        <v>116.3423226</v>
      </c>
      <c r="F2225" s="26">
        <v>7773.2009787829147</v>
      </c>
      <c r="G2225" s="8">
        <v>0.252435835</v>
      </c>
    </row>
    <row r="2226" spans="1:7" ht="15" x14ac:dyDescent="0.25">
      <c r="A2226" s="4" t="s">
        <v>36</v>
      </c>
      <c r="B2226" s="4" t="s">
        <v>37</v>
      </c>
      <c r="C2226" s="4" t="s">
        <v>1279</v>
      </c>
      <c r="D2226" s="4">
        <v>84179</v>
      </c>
      <c r="E2226" s="8">
        <v>114.8307815</v>
      </c>
      <c r="F2226" s="26">
        <v>7796.9341026651482</v>
      </c>
      <c r="G2226" s="8">
        <v>0.24970187299999999</v>
      </c>
    </row>
    <row r="2227" spans="1:7" ht="15" x14ac:dyDescent="0.25">
      <c r="A2227" s="4" t="s">
        <v>36</v>
      </c>
      <c r="B2227" s="4" t="s">
        <v>37</v>
      </c>
      <c r="C2227" s="4" t="s">
        <v>1279</v>
      </c>
      <c r="D2227" s="4">
        <v>84282</v>
      </c>
      <c r="E2227" s="8">
        <v>131.1912337</v>
      </c>
      <c r="F2227" s="26">
        <v>10854.141909411248</v>
      </c>
      <c r="G2227" s="8">
        <v>0.25467606500000001</v>
      </c>
    </row>
    <row r="2228" spans="1:7" ht="15" x14ac:dyDescent="0.25">
      <c r="A2228" s="4" t="s">
        <v>36</v>
      </c>
      <c r="B2228" s="4" t="s">
        <v>37</v>
      </c>
      <c r="C2228" s="4" t="s">
        <v>1279</v>
      </c>
      <c r="D2228" s="4">
        <v>84343</v>
      </c>
      <c r="E2228" s="8">
        <v>100.5196553</v>
      </c>
      <c r="F2228" s="26">
        <v>5502.9341600168973</v>
      </c>
      <c r="G2228" s="8">
        <v>0.234005291</v>
      </c>
    </row>
    <row r="2229" spans="1:7" ht="15" x14ac:dyDescent="0.25">
      <c r="A2229" s="4" t="s">
        <v>36</v>
      </c>
      <c r="B2229" s="4" t="s">
        <v>37</v>
      </c>
      <c r="C2229" s="4" t="s">
        <v>1279</v>
      </c>
      <c r="D2229" s="4">
        <v>85914</v>
      </c>
      <c r="E2229" s="8">
        <v>115.2778479</v>
      </c>
      <c r="F2229" s="26">
        <v>7778.2936863011028</v>
      </c>
      <c r="G2229" s="8">
        <v>0.24725341300000001</v>
      </c>
    </row>
    <row r="2230" spans="1:7" ht="15" x14ac:dyDescent="0.25">
      <c r="A2230" s="4" t="s">
        <v>36</v>
      </c>
      <c r="B2230" s="4" t="s">
        <v>37</v>
      </c>
      <c r="C2230" s="4" t="s">
        <v>1279</v>
      </c>
      <c r="D2230" s="4">
        <v>87268</v>
      </c>
      <c r="E2230" s="8">
        <v>110.9823128</v>
      </c>
      <c r="F2230" s="26">
        <v>6639.3340096886177</v>
      </c>
      <c r="G2230" s="8">
        <v>0.24198932100000001</v>
      </c>
    </row>
    <row r="2231" spans="1:7" ht="15" x14ac:dyDescent="0.25">
      <c r="A2231" s="4" t="s">
        <v>36</v>
      </c>
      <c r="B2231" s="4" t="s">
        <v>37</v>
      </c>
      <c r="C2231" s="4" t="s">
        <v>1279</v>
      </c>
      <c r="D2231" s="4">
        <v>88697</v>
      </c>
      <c r="E2231" s="8">
        <v>116.92013679999999</v>
      </c>
      <c r="F2231" s="26">
        <v>8341.4393891917698</v>
      </c>
      <c r="G2231" s="8">
        <v>0.25145445799999999</v>
      </c>
    </row>
    <row r="2232" spans="1:7" ht="15" x14ac:dyDescent="0.25">
      <c r="A2232" s="4" t="s">
        <v>36</v>
      </c>
      <c r="B2232" s="4" t="s">
        <v>174</v>
      </c>
      <c r="C2232" s="4" t="s">
        <v>1279</v>
      </c>
      <c r="D2232" s="4">
        <v>44530</v>
      </c>
      <c r="E2232" s="8">
        <v>78.404566509999995</v>
      </c>
      <c r="F2232" s="26">
        <v>3077.9284690362883</v>
      </c>
      <c r="G2232" s="8">
        <v>0.24203706899999999</v>
      </c>
    </row>
    <row r="2233" spans="1:7" ht="15" x14ac:dyDescent="0.25">
      <c r="A2233" s="4" t="s">
        <v>36</v>
      </c>
      <c r="B2233" s="4" t="s">
        <v>175</v>
      </c>
      <c r="C2233" s="4" t="s">
        <v>1279</v>
      </c>
      <c r="D2233" s="4">
        <v>44149</v>
      </c>
      <c r="E2233" s="8">
        <v>76.139876040000004</v>
      </c>
      <c r="F2233" s="26">
        <v>3276.0744759516028</v>
      </c>
      <c r="G2233" s="8">
        <v>0.249974047</v>
      </c>
    </row>
    <row r="2234" spans="1:7" ht="15" x14ac:dyDescent="0.25">
      <c r="A2234" s="4" t="s">
        <v>36</v>
      </c>
      <c r="B2234" s="4" t="s">
        <v>175</v>
      </c>
      <c r="C2234" s="4" t="s">
        <v>1279</v>
      </c>
      <c r="D2234" s="4">
        <v>44573</v>
      </c>
      <c r="E2234" s="8">
        <v>86.610713369999999</v>
      </c>
      <c r="F2234" s="26">
        <v>4239.7973758691678</v>
      </c>
      <c r="G2234" s="8">
        <v>0.23590845499999999</v>
      </c>
    </row>
    <row r="2235" spans="1:7" ht="15" x14ac:dyDescent="0.25">
      <c r="A2235" s="4" t="s">
        <v>36</v>
      </c>
      <c r="B2235" s="4" t="s">
        <v>176</v>
      </c>
      <c r="C2235" s="4" t="s">
        <v>1279</v>
      </c>
      <c r="D2235" s="4">
        <v>46914</v>
      </c>
      <c r="E2235" s="8">
        <v>94.961800429999997</v>
      </c>
      <c r="F2235" s="26">
        <v>5178.9067621993636</v>
      </c>
      <c r="G2235" s="8">
        <v>0.24589366500000001</v>
      </c>
    </row>
    <row r="2236" spans="1:7" ht="15" x14ac:dyDescent="0.25">
      <c r="A2236" s="4" t="s">
        <v>36</v>
      </c>
      <c r="B2236" s="4" t="s">
        <v>176</v>
      </c>
      <c r="C2236" s="4" t="s">
        <v>1279</v>
      </c>
      <c r="D2236" s="4">
        <v>47137</v>
      </c>
      <c r="E2236" s="8">
        <v>102.97869559999999</v>
      </c>
      <c r="F2236" s="26">
        <v>5682.7331529415114</v>
      </c>
      <c r="G2236" s="8">
        <v>0.240156534</v>
      </c>
    </row>
    <row r="2237" spans="1:7" ht="15" x14ac:dyDescent="0.25">
      <c r="A2237" s="4" t="s">
        <v>36</v>
      </c>
      <c r="B2237" s="4" t="s">
        <v>178</v>
      </c>
      <c r="C2237" s="4" t="s">
        <v>1279</v>
      </c>
      <c r="D2237" s="4">
        <v>44876</v>
      </c>
      <c r="E2237" s="8">
        <v>29.256016880000001</v>
      </c>
      <c r="F2237" s="26">
        <v>479.676740024396</v>
      </c>
      <c r="G2237" s="8">
        <v>0.25322559100000003</v>
      </c>
    </row>
    <row r="2238" spans="1:7" ht="15" x14ac:dyDescent="0.25">
      <c r="A2238" s="4" t="s">
        <v>36</v>
      </c>
      <c r="B2238" s="4" t="s">
        <v>178</v>
      </c>
      <c r="C2238" s="4" t="s">
        <v>1279</v>
      </c>
      <c r="D2238" s="4">
        <v>44921</v>
      </c>
      <c r="E2238" s="8">
        <v>89.696586069999995</v>
      </c>
      <c r="F2238" s="26">
        <v>4330.6436944212983</v>
      </c>
      <c r="G2238" s="8">
        <v>0.23801357300000001</v>
      </c>
    </row>
    <row r="2239" spans="1:7" ht="15" x14ac:dyDescent="0.25">
      <c r="A2239" s="4" t="s">
        <v>36</v>
      </c>
      <c r="B2239" s="4" t="s">
        <v>178</v>
      </c>
      <c r="C2239" s="4" t="s">
        <v>1279</v>
      </c>
      <c r="D2239" s="4">
        <v>49342</v>
      </c>
      <c r="E2239" s="8">
        <v>87.679428990000005</v>
      </c>
      <c r="F2239" s="26">
        <v>4320.4635411788677</v>
      </c>
      <c r="G2239" s="8">
        <v>0.24291694799999999</v>
      </c>
    </row>
    <row r="2240" spans="1:7" ht="15" x14ac:dyDescent="0.25">
      <c r="A2240" s="4" t="s">
        <v>36</v>
      </c>
      <c r="B2240" s="4" t="s">
        <v>179</v>
      </c>
      <c r="C2240" s="4" t="s">
        <v>1279</v>
      </c>
      <c r="D2240" s="4">
        <v>46294</v>
      </c>
      <c r="E2240" s="8">
        <v>112.4574348</v>
      </c>
      <c r="F2240" s="26">
        <v>7131.0909285970856</v>
      </c>
      <c r="G2240" s="8">
        <v>0.23076042999999999</v>
      </c>
    </row>
    <row r="2241" spans="1:7" ht="15" x14ac:dyDescent="0.25">
      <c r="A2241" s="4" t="s">
        <v>36</v>
      </c>
      <c r="B2241" s="4" t="s">
        <v>179</v>
      </c>
      <c r="C2241" s="4" t="s">
        <v>1279</v>
      </c>
      <c r="D2241" s="4">
        <v>49338</v>
      </c>
      <c r="E2241" s="8">
        <v>111.13703839999999</v>
      </c>
      <c r="F2241" s="26">
        <v>6668.0339752518166</v>
      </c>
      <c r="G2241" s="8">
        <v>0.24279234</v>
      </c>
    </row>
    <row r="2242" spans="1:7" ht="15" x14ac:dyDescent="0.25">
      <c r="A2242" s="4" t="s">
        <v>36</v>
      </c>
      <c r="B2242" s="4" t="s">
        <v>179</v>
      </c>
      <c r="C2242" s="4" t="s">
        <v>1279</v>
      </c>
      <c r="D2242" s="4">
        <v>49339</v>
      </c>
      <c r="E2242" s="8">
        <v>106.7525976</v>
      </c>
      <c r="F2242" s="26">
        <v>6410.3385662488927</v>
      </c>
      <c r="G2242" s="8">
        <v>0.26597441500000002</v>
      </c>
    </row>
    <row r="2243" spans="1:7" ht="15" x14ac:dyDescent="0.25">
      <c r="A2243" s="4" t="s">
        <v>36</v>
      </c>
      <c r="B2243" s="4" t="s">
        <v>180</v>
      </c>
      <c r="C2243" s="4" t="s">
        <v>1279</v>
      </c>
      <c r="D2243" s="4">
        <v>56119</v>
      </c>
      <c r="E2243" s="8">
        <v>122.4537239</v>
      </c>
      <c r="F2243" s="26">
        <v>8043.8096361880189</v>
      </c>
      <c r="G2243" s="8">
        <v>0.25328883299999999</v>
      </c>
    </row>
    <row r="2244" spans="1:7" ht="15" x14ac:dyDescent="0.25">
      <c r="A2244" s="4" t="s">
        <v>36</v>
      </c>
      <c r="B2244" s="4" t="s">
        <v>181</v>
      </c>
      <c r="C2244" s="4" t="s">
        <v>1279</v>
      </c>
      <c r="D2244" s="4">
        <v>58816</v>
      </c>
      <c r="E2244" s="8">
        <v>81.778136750000002</v>
      </c>
      <c r="F2244" s="26">
        <v>3400.281079316218</v>
      </c>
      <c r="G2244" s="8">
        <v>0.259961677</v>
      </c>
    </row>
    <row r="2245" spans="1:7" ht="15" x14ac:dyDescent="0.25">
      <c r="A2245" s="4" t="s">
        <v>36</v>
      </c>
      <c r="B2245" s="4" t="s">
        <v>182</v>
      </c>
      <c r="C2245" s="4" t="s">
        <v>1279</v>
      </c>
      <c r="D2245" s="4">
        <v>56961</v>
      </c>
      <c r="E2245" s="8">
        <v>104.04086270000001</v>
      </c>
      <c r="F2245" s="26">
        <v>6451.7042847919474</v>
      </c>
      <c r="G2245" s="8">
        <v>0.24355791600000001</v>
      </c>
    </row>
    <row r="2246" spans="1:7" ht="15" x14ac:dyDescent="0.25">
      <c r="A2246" s="4" t="s">
        <v>36</v>
      </c>
      <c r="B2246" s="4" t="s">
        <v>183</v>
      </c>
      <c r="C2246" s="4" t="s">
        <v>1279</v>
      </c>
      <c r="D2246" s="4">
        <v>90861</v>
      </c>
      <c r="E2246" s="8">
        <v>102.63686370000001</v>
      </c>
      <c r="F2246" s="26">
        <v>5791.5221192318932</v>
      </c>
      <c r="G2246" s="8">
        <v>0.25241059100000002</v>
      </c>
    </row>
    <row r="2247" spans="1:7" ht="15" x14ac:dyDescent="0.25">
      <c r="A2247" s="4" t="s">
        <v>36</v>
      </c>
      <c r="B2247" s="4" t="s">
        <v>183</v>
      </c>
      <c r="C2247" s="4" t="s">
        <v>1279</v>
      </c>
      <c r="D2247" s="4">
        <v>90884</v>
      </c>
      <c r="E2247" s="8">
        <v>105.6074828</v>
      </c>
      <c r="F2247" s="26">
        <v>5911.876759576684</v>
      </c>
      <c r="G2247" s="8">
        <v>0.25645426900000001</v>
      </c>
    </row>
    <row r="2248" spans="1:7" ht="15" x14ac:dyDescent="0.25">
      <c r="A2248" s="4" t="s">
        <v>36</v>
      </c>
      <c r="B2248" s="4" t="s">
        <v>184</v>
      </c>
      <c r="C2248" s="4" t="s">
        <v>1279</v>
      </c>
      <c r="D2248" s="4">
        <v>61192</v>
      </c>
      <c r="E2248" s="8">
        <v>127.868899</v>
      </c>
      <c r="F2248" s="26">
        <v>9446.5723509883665</v>
      </c>
      <c r="G2248" s="8">
        <v>0.244722521</v>
      </c>
    </row>
    <row r="2249" spans="1:7" ht="15" x14ac:dyDescent="0.25">
      <c r="A2249" s="4" t="s">
        <v>36</v>
      </c>
      <c r="B2249" s="4" t="s">
        <v>184</v>
      </c>
      <c r="C2249" s="4" t="s">
        <v>1279</v>
      </c>
      <c r="D2249" s="4">
        <v>64747</v>
      </c>
      <c r="E2249" s="8">
        <v>124.6369947</v>
      </c>
      <c r="F2249" s="26">
        <v>9336.2507747861691</v>
      </c>
      <c r="G2249" s="8">
        <v>0.24520837700000001</v>
      </c>
    </row>
    <row r="2250" spans="1:7" ht="15" x14ac:dyDescent="0.25">
      <c r="A2250" s="4" t="s">
        <v>36</v>
      </c>
      <c r="B2250" s="4" t="s">
        <v>185</v>
      </c>
      <c r="C2250" s="4" t="s">
        <v>1279</v>
      </c>
      <c r="D2250" s="4">
        <v>51698</v>
      </c>
      <c r="E2250" s="8">
        <v>132.300489</v>
      </c>
      <c r="F2250" s="26">
        <v>11049.528654956252</v>
      </c>
      <c r="G2250" s="8">
        <v>0.238722934</v>
      </c>
    </row>
    <row r="2251" spans="1:7" ht="15" x14ac:dyDescent="0.25">
      <c r="A2251" s="4" t="s">
        <v>36</v>
      </c>
      <c r="B2251" s="4" t="s">
        <v>185</v>
      </c>
      <c r="C2251" s="4" t="s">
        <v>1279</v>
      </c>
      <c r="D2251" s="4">
        <v>57213</v>
      </c>
      <c r="E2251" s="8">
        <v>121.1114992</v>
      </c>
      <c r="F2251" s="26">
        <v>10050.387755504302</v>
      </c>
      <c r="G2251" s="8">
        <v>0.25128494299999998</v>
      </c>
    </row>
    <row r="2252" spans="1:7" ht="15" x14ac:dyDescent="0.25">
      <c r="A2252" s="4" t="s">
        <v>36</v>
      </c>
      <c r="B2252" s="4" t="s">
        <v>185</v>
      </c>
      <c r="C2252" s="4" t="s">
        <v>1279</v>
      </c>
      <c r="D2252" s="4">
        <v>61530</v>
      </c>
      <c r="E2252" s="8">
        <v>157.17672229999999</v>
      </c>
      <c r="F2252" s="26">
        <v>15233.095347848652</v>
      </c>
      <c r="G2252" s="8">
        <v>0.252517881</v>
      </c>
    </row>
    <row r="2253" spans="1:7" ht="15" x14ac:dyDescent="0.25">
      <c r="A2253" s="4" t="s">
        <v>36</v>
      </c>
      <c r="B2253" s="4" t="s">
        <v>185</v>
      </c>
      <c r="C2253" s="4" t="s">
        <v>1279</v>
      </c>
      <c r="D2253" s="4">
        <v>64820</v>
      </c>
      <c r="E2253" s="8">
        <v>154.2576181</v>
      </c>
      <c r="F2253" s="26">
        <v>14639.960466533214</v>
      </c>
      <c r="G2253" s="8">
        <v>0.24069884</v>
      </c>
    </row>
    <row r="2254" spans="1:7" ht="15" x14ac:dyDescent="0.25">
      <c r="A2254" s="4" t="s">
        <v>436</v>
      </c>
      <c r="B2254" s="4" t="s">
        <v>437</v>
      </c>
      <c r="C2254" s="4" t="s">
        <v>1279</v>
      </c>
      <c r="D2254" s="4">
        <v>52784</v>
      </c>
      <c r="E2254" s="8">
        <v>59.232664030000002</v>
      </c>
      <c r="F2254" s="26">
        <v>1817.9760716888795</v>
      </c>
      <c r="G2254" s="8">
        <v>0.26202170800000002</v>
      </c>
    </row>
    <row r="2255" spans="1:7" ht="15" x14ac:dyDescent="0.25">
      <c r="A2255" s="4" t="s">
        <v>436</v>
      </c>
      <c r="B2255" s="4" t="s">
        <v>374</v>
      </c>
      <c r="C2255" s="4" t="s">
        <v>1279</v>
      </c>
      <c r="D2255" s="4">
        <v>62815</v>
      </c>
      <c r="E2255" s="8">
        <v>86.324896989999999</v>
      </c>
      <c r="F2255" s="26">
        <v>4967.7631477639979</v>
      </c>
      <c r="G2255" s="8">
        <v>0.284111116</v>
      </c>
    </row>
    <row r="2256" spans="1:7" ht="15" x14ac:dyDescent="0.25">
      <c r="A2256" s="4" t="s">
        <v>436</v>
      </c>
      <c r="B2256" s="4" t="s">
        <v>374</v>
      </c>
      <c r="C2256" s="4" t="s">
        <v>1279</v>
      </c>
      <c r="D2256" s="4">
        <v>62958</v>
      </c>
      <c r="E2256" s="8">
        <v>92.467927779999997</v>
      </c>
      <c r="F2256" s="26">
        <v>5798.3790956751391</v>
      </c>
      <c r="G2256" s="8">
        <v>0.26412771800000001</v>
      </c>
    </row>
    <row r="2257" spans="1:7" ht="15" x14ac:dyDescent="0.25">
      <c r="A2257" s="4" t="s">
        <v>588</v>
      </c>
      <c r="B2257" s="4" t="s">
        <v>589</v>
      </c>
      <c r="C2257" s="4" t="s">
        <v>1279</v>
      </c>
      <c r="D2257" s="4">
        <v>67051</v>
      </c>
      <c r="E2257" s="8">
        <v>89.288863989999996</v>
      </c>
      <c r="F2257" s="26">
        <v>4725.3231170567888</v>
      </c>
      <c r="G2257" s="8">
        <v>0.26969844199999998</v>
      </c>
    </row>
    <row r="2258" spans="1:7" ht="15" x14ac:dyDescent="0.25">
      <c r="A2258" s="4" t="s">
        <v>588</v>
      </c>
      <c r="B2258" s="4" t="s">
        <v>589</v>
      </c>
      <c r="C2258" s="4" t="s">
        <v>1279</v>
      </c>
      <c r="D2258" s="4">
        <v>67089</v>
      </c>
      <c r="E2258" s="8">
        <v>91.115947550000001</v>
      </c>
      <c r="F2258" s="26">
        <v>4876.4287776795964</v>
      </c>
      <c r="G2258" s="8">
        <v>0.26933256799999999</v>
      </c>
    </row>
    <row r="2259" spans="1:7" ht="15" x14ac:dyDescent="0.25">
      <c r="A2259" s="4" t="s">
        <v>588</v>
      </c>
      <c r="B2259" s="4" t="s">
        <v>589</v>
      </c>
      <c r="C2259" s="4" t="s">
        <v>1279</v>
      </c>
      <c r="D2259" s="4">
        <v>67109</v>
      </c>
      <c r="E2259" s="8">
        <v>93.841710610000007</v>
      </c>
      <c r="F2259" s="26">
        <v>4771.7802099870087</v>
      </c>
      <c r="G2259" s="8">
        <v>0.25643304500000003</v>
      </c>
    </row>
    <row r="2260" spans="1:7" ht="15" x14ac:dyDescent="0.25">
      <c r="A2260" s="4" t="s">
        <v>438</v>
      </c>
      <c r="B2260" s="4" t="s">
        <v>439</v>
      </c>
      <c r="C2260" s="4" t="s">
        <v>1280</v>
      </c>
      <c r="D2260" s="4">
        <v>21906</v>
      </c>
      <c r="E2260" s="8">
        <v>309.5033889</v>
      </c>
      <c r="F2260" s="26">
        <v>67276.608465981291</v>
      </c>
      <c r="G2260" s="8">
        <v>0.27160657399999999</v>
      </c>
    </row>
    <row r="2261" spans="1:7" ht="15" x14ac:dyDescent="0.25">
      <c r="A2261" s="4" t="s">
        <v>438</v>
      </c>
      <c r="B2261" s="4" t="s">
        <v>439</v>
      </c>
      <c r="C2261" s="4" t="s">
        <v>1279</v>
      </c>
      <c r="D2261" s="4">
        <v>62734</v>
      </c>
      <c r="E2261" s="8">
        <v>332.95701170000001</v>
      </c>
      <c r="F2261" s="26">
        <v>65249.036608859351</v>
      </c>
      <c r="G2261" s="8">
        <v>0.254218683</v>
      </c>
    </row>
    <row r="2262" spans="1:7" ht="15" x14ac:dyDescent="0.25">
      <c r="A2262" s="4" t="s">
        <v>438</v>
      </c>
      <c r="B2262" s="4" t="s">
        <v>440</v>
      </c>
      <c r="C2262" s="4" t="s">
        <v>1279</v>
      </c>
      <c r="D2262" s="4">
        <v>63842</v>
      </c>
      <c r="E2262" s="8">
        <v>281.96684199999999</v>
      </c>
      <c r="F2262" s="26">
        <v>53995.507458823762</v>
      </c>
      <c r="G2262" s="8">
        <v>0.25942573000000002</v>
      </c>
    </row>
    <row r="2263" spans="1:7" ht="15" x14ac:dyDescent="0.25">
      <c r="A2263" s="4" t="s">
        <v>438</v>
      </c>
      <c r="B2263" s="4" t="s">
        <v>440</v>
      </c>
      <c r="C2263" s="4" t="s">
        <v>1279</v>
      </c>
      <c r="D2263" s="4">
        <v>63843</v>
      </c>
      <c r="E2263" s="8">
        <v>264.27620760000002</v>
      </c>
      <c r="F2263" s="26">
        <v>48455.861827157991</v>
      </c>
      <c r="G2263" s="8">
        <v>0.261994756</v>
      </c>
    </row>
    <row r="2264" spans="1:7" ht="15" x14ac:dyDescent="0.25">
      <c r="A2264" s="4" t="s">
        <v>438</v>
      </c>
      <c r="B2264" s="4" t="s">
        <v>440</v>
      </c>
      <c r="C2264" s="4" t="s">
        <v>1279</v>
      </c>
      <c r="D2264" s="4">
        <v>63845</v>
      </c>
      <c r="E2264" s="8">
        <v>289.88000010000002</v>
      </c>
      <c r="F2264" s="26">
        <v>55955.706408748578</v>
      </c>
      <c r="G2264" s="8">
        <v>0.254484814</v>
      </c>
    </row>
    <row r="2265" spans="1:7" ht="15" x14ac:dyDescent="0.25">
      <c r="A2265" s="4" t="s">
        <v>438</v>
      </c>
      <c r="B2265" s="4" t="s">
        <v>441</v>
      </c>
      <c r="C2265" s="4" t="s">
        <v>1279</v>
      </c>
      <c r="D2265" s="4">
        <v>80654</v>
      </c>
      <c r="E2265" s="8">
        <v>306.0757668</v>
      </c>
      <c r="F2265" s="26">
        <v>62205.958793579222</v>
      </c>
      <c r="G2265" s="8">
        <v>0.26736236600000002</v>
      </c>
    </row>
    <row r="2266" spans="1:7" ht="15" x14ac:dyDescent="0.25">
      <c r="A2266" s="4" t="s">
        <v>438</v>
      </c>
      <c r="B2266" s="4" t="s">
        <v>441</v>
      </c>
      <c r="C2266" s="4" t="s">
        <v>1279</v>
      </c>
      <c r="D2266" s="4">
        <v>80655</v>
      </c>
      <c r="E2266" s="8">
        <v>309.60338860000002</v>
      </c>
      <c r="F2266" s="26">
        <v>60380.569029822233</v>
      </c>
      <c r="G2266" s="8">
        <v>0.26190619100000001</v>
      </c>
    </row>
    <row r="2267" spans="1:7" ht="15" x14ac:dyDescent="0.25">
      <c r="A2267" s="4" t="s">
        <v>438</v>
      </c>
      <c r="B2267" s="4" t="s">
        <v>441</v>
      </c>
      <c r="C2267" s="4" t="s">
        <v>1279</v>
      </c>
      <c r="D2267" s="4">
        <v>85349</v>
      </c>
      <c r="E2267" s="8">
        <v>275.61370970000002</v>
      </c>
      <c r="F2267" s="26">
        <v>45978.112238382739</v>
      </c>
      <c r="G2267" s="8">
        <v>0.25354728399999998</v>
      </c>
    </row>
    <row r="2268" spans="1:7" ht="15" x14ac:dyDescent="0.25">
      <c r="A2268" s="4" t="s">
        <v>1226</v>
      </c>
      <c r="B2268" s="4" t="s">
        <v>1227</v>
      </c>
      <c r="C2268" s="4" t="s">
        <v>1279</v>
      </c>
      <c r="D2268" s="4">
        <v>54654</v>
      </c>
      <c r="E2268" s="8">
        <v>84.132390049999998</v>
      </c>
      <c r="F2268" s="26">
        <v>4081.3638110874649</v>
      </c>
      <c r="G2268" s="8">
        <v>0.23254640500000001</v>
      </c>
    </row>
    <row r="2269" spans="1:7" ht="15" x14ac:dyDescent="0.25">
      <c r="A2269" s="4" t="s">
        <v>1226</v>
      </c>
      <c r="B2269" s="4" t="s">
        <v>1228</v>
      </c>
      <c r="C2269" s="4" t="s">
        <v>1279</v>
      </c>
      <c r="D2269" s="4">
        <v>37780</v>
      </c>
      <c r="E2269" s="8">
        <v>99.298075499999996</v>
      </c>
      <c r="F2269" s="26">
        <v>4801.4029450120715</v>
      </c>
      <c r="G2269" s="8">
        <v>0.24650333199999999</v>
      </c>
    </row>
    <row r="2270" spans="1:7" ht="15" x14ac:dyDescent="0.25">
      <c r="A2270" s="4" t="s">
        <v>867</v>
      </c>
      <c r="B2270" s="4" t="s">
        <v>379</v>
      </c>
      <c r="C2270" s="4" t="s">
        <v>1279</v>
      </c>
      <c r="D2270" s="4">
        <v>58512</v>
      </c>
      <c r="E2270" s="8">
        <v>845.2792571</v>
      </c>
      <c r="F2270" s="26">
        <v>569900.99251479539</v>
      </c>
      <c r="G2270" s="8">
        <v>0.26767742</v>
      </c>
    </row>
    <row r="2271" spans="1:7" ht="15" x14ac:dyDescent="0.25">
      <c r="A2271" s="4" t="s">
        <v>867</v>
      </c>
      <c r="B2271" s="4" t="s">
        <v>379</v>
      </c>
      <c r="C2271" s="4" t="s">
        <v>1279</v>
      </c>
      <c r="D2271" s="4">
        <v>58618</v>
      </c>
      <c r="E2271" s="8">
        <v>722.84217479999995</v>
      </c>
      <c r="F2271" s="26">
        <v>399980.10830126837</v>
      </c>
      <c r="G2271" s="8">
        <v>0.29520908600000001</v>
      </c>
    </row>
    <row r="2272" spans="1:7" ht="15" x14ac:dyDescent="0.25">
      <c r="A2272" s="4" t="s">
        <v>867</v>
      </c>
      <c r="B2272" s="4" t="s">
        <v>379</v>
      </c>
      <c r="C2272" s="4" t="s">
        <v>1279</v>
      </c>
      <c r="D2272" s="4">
        <v>59237</v>
      </c>
      <c r="E2272" s="8">
        <v>778.32873870000003</v>
      </c>
      <c r="F2272" s="26">
        <v>504457.27713385865</v>
      </c>
      <c r="G2272" s="8">
        <v>0.275187764</v>
      </c>
    </row>
    <row r="2273" spans="1:7" ht="15" x14ac:dyDescent="0.25">
      <c r="A2273" s="4" t="s">
        <v>867</v>
      </c>
      <c r="B2273" s="4" t="s">
        <v>379</v>
      </c>
      <c r="C2273" s="4" t="s">
        <v>1279</v>
      </c>
      <c r="D2273" s="4">
        <v>62912</v>
      </c>
      <c r="E2273" s="8">
        <v>534.53165799999999</v>
      </c>
      <c r="F2273" s="26">
        <v>225133.60250486413</v>
      </c>
      <c r="G2273" s="8">
        <v>0.267029083</v>
      </c>
    </row>
    <row r="2274" spans="1:7" ht="15" x14ac:dyDescent="0.25">
      <c r="A2274" s="4" t="s">
        <v>867</v>
      </c>
      <c r="B2274" s="4" t="s">
        <v>379</v>
      </c>
      <c r="C2274" s="4" t="s">
        <v>1279</v>
      </c>
      <c r="D2274" s="4">
        <v>66222</v>
      </c>
      <c r="E2274" s="8">
        <v>676.50437079999995</v>
      </c>
      <c r="F2274" s="26">
        <v>361080.34884888283</v>
      </c>
      <c r="G2274" s="8">
        <v>0.27750071500000001</v>
      </c>
    </row>
    <row r="2275" spans="1:7" ht="15" x14ac:dyDescent="0.25">
      <c r="A2275" s="4" t="s">
        <v>869</v>
      </c>
      <c r="B2275" s="4" t="s">
        <v>870</v>
      </c>
      <c r="C2275" s="4" t="s">
        <v>1279</v>
      </c>
      <c r="D2275" s="4">
        <v>49243</v>
      </c>
      <c r="E2275" s="8">
        <v>161.0119176</v>
      </c>
      <c r="F2275" s="26">
        <v>12675.5738907909</v>
      </c>
      <c r="G2275" s="8">
        <v>0.24863290800000001</v>
      </c>
    </row>
    <row r="2276" spans="1:7" ht="15" x14ac:dyDescent="0.25">
      <c r="A2276" s="4" t="s">
        <v>869</v>
      </c>
      <c r="B2276" s="4" t="s">
        <v>870</v>
      </c>
      <c r="C2276" s="4" t="s">
        <v>1279</v>
      </c>
      <c r="D2276" s="4">
        <v>56497</v>
      </c>
      <c r="E2276" s="8">
        <v>167.9984144</v>
      </c>
      <c r="F2276" s="26">
        <v>14516.076119043937</v>
      </c>
      <c r="G2276" s="8">
        <v>0.255612479</v>
      </c>
    </row>
    <row r="2277" spans="1:7" ht="15" x14ac:dyDescent="0.25">
      <c r="A2277" s="4" t="s">
        <v>869</v>
      </c>
      <c r="B2277" s="4" t="s">
        <v>870</v>
      </c>
      <c r="C2277" s="4" t="s">
        <v>1279</v>
      </c>
      <c r="D2277" s="4">
        <v>59760</v>
      </c>
      <c r="E2277" s="8">
        <v>174.4219746</v>
      </c>
      <c r="F2277" s="26">
        <v>15991.042621226701</v>
      </c>
      <c r="G2277" s="8">
        <v>0.25142204400000001</v>
      </c>
    </row>
    <row r="2278" spans="1:7" ht="15" x14ac:dyDescent="0.25">
      <c r="A2278" s="4" t="s">
        <v>38</v>
      </c>
      <c r="B2278" s="4" t="s">
        <v>39</v>
      </c>
      <c r="C2278" s="4" t="s">
        <v>1279</v>
      </c>
      <c r="D2278" s="4">
        <v>55703</v>
      </c>
      <c r="E2278" s="8">
        <v>184.1854539</v>
      </c>
      <c r="F2278" s="26">
        <v>37154.502897875631</v>
      </c>
      <c r="G2278" s="8">
        <v>0.26403215299999999</v>
      </c>
    </row>
    <row r="2279" spans="1:7" ht="15" x14ac:dyDescent="0.25">
      <c r="A2279" s="4" t="s">
        <v>38</v>
      </c>
      <c r="B2279" s="4" t="s">
        <v>39</v>
      </c>
      <c r="C2279" s="4" t="s">
        <v>1279</v>
      </c>
      <c r="D2279" s="4">
        <v>55713</v>
      </c>
      <c r="E2279" s="8">
        <v>193.88015799999999</v>
      </c>
      <c r="F2279" s="26">
        <v>39589.74751207979</v>
      </c>
      <c r="G2279" s="8">
        <v>0.26000519700000002</v>
      </c>
    </row>
    <row r="2280" spans="1:7" ht="15" x14ac:dyDescent="0.25">
      <c r="A2280" s="4" t="s">
        <v>38</v>
      </c>
      <c r="B2280" s="4" t="s">
        <v>39</v>
      </c>
      <c r="C2280" s="4" t="s">
        <v>1279</v>
      </c>
      <c r="D2280" s="4">
        <v>55719</v>
      </c>
      <c r="E2280" s="8">
        <v>211.70059169999999</v>
      </c>
      <c r="F2280" s="26">
        <v>45892.778570228758</v>
      </c>
      <c r="G2280" s="8">
        <v>0.26751462300000001</v>
      </c>
    </row>
    <row r="2281" spans="1:7" ht="15" x14ac:dyDescent="0.25">
      <c r="A2281" s="4" t="s">
        <v>38</v>
      </c>
      <c r="B2281" s="4" t="s">
        <v>39</v>
      </c>
      <c r="C2281" s="4" t="s">
        <v>1279</v>
      </c>
      <c r="D2281" s="4">
        <v>55722</v>
      </c>
      <c r="E2281" s="8">
        <v>215.7846677</v>
      </c>
      <c r="F2281" s="26">
        <v>49719.597628021445</v>
      </c>
      <c r="G2281" s="8">
        <v>0.26451646400000001</v>
      </c>
    </row>
    <row r="2282" spans="1:7" ht="15" x14ac:dyDescent="0.25">
      <c r="A2282" s="4" t="s">
        <v>38</v>
      </c>
      <c r="B2282" s="4" t="s">
        <v>39</v>
      </c>
      <c r="C2282" s="4" t="s">
        <v>1279</v>
      </c>
      <c r="D2282" s="4">
        <v>55726</v>
      </c>
      <c r="E2282" s="8">
        <v>193.56449219999999</v>
      </c>
      <c r="F2282" s="26">
        <v>36615.696499693302</v>
      </c>
      <c r="G2282" s="8">
        <v>0.25710943400000003</v>
      </c>
    </row>
    <row r="2283" spans="1:7" ht="15" x14ac:dyDescent="0.25">
      <c r="A2283" s="4" t="s">
        <v>38</v>
      </c>
      <c r="B2283" s="4" t="s">
        <v>39</v>
      </c>
      <c r="C2283" s="4" t="s">
        <v>1279</v>
      </c>
      <c r="D2283" s="4">
        <v>63930</v>
      </c>
      <c r="E2283" s="8">
        <v>243.0317833</v>
      </c>
      <c r="F2283" s="26">
        <v>63196.32297243084</v>
      </c>
      <c r="G2283" s="8">
        <v>0.26745987300000001</v>
      </c>
    </row>
    <row r="2284" spans="1:7" ht="15" x14ac:dyDescent="0.25">
      <c r="A2284" s="4" t="s">
        <v>38</v>
      </c>
      <c r="B2284" s="4" t="s">
        <v>39</v>
      </c>
      <c r="C2284" s="4" t="s">
        <v>1279</v>
      </c>
      <c r="D2284" s="4">
        <v>63933</v>
      </c>
      <c r="E2284" s="8">
        <v>241.37383070000001</v>
      </c>
      <c r="F2284" s="26">
        <v>60368.803219395639</v>
      </c>
      <c r="G2284" s="8">
        <v>0.287985936</v>
      </c>
    </row>
    <row r="2285" spans="1:7" ht="15" x14ac:dyDescent="0.25">
      <c r="A2285" s="4" t="s">
        <v>38</v>
      </c>
      <c r="B2285" s="4" t="s">
        <v>39</v>
      </c>
      <c r="C2285" s="4" t="s">
        <v>1279</v>
      </c>
      <c r="D2285" s="4">
        <v>64077</v>
      </c>
      <c r="E2285" s="8">
        <v>248.56300540000001</v>
      </c>
      <c r="F2285" s="26">
        <v>64219.011409196035</v>
      </c>
      <c r="G2285" s="8">
        <v>0.282041019</v>
      </c>
    </row>
    <row r="2286" spans="1:7" ht="15" x14ac:dyDescent="0.25">
      <c r="A2286" s="4" t="s">
        <v>38</v>
      </c>
      <c r="B2286" s="4" t="s">
        <v>39</v>
      </c>
      <c r="C2286" s="4" t="s">
        <v>1279</v>
      </c>
      <c r="D2286" s="4">
        <v>64083</v>
      </c>
      <c r="E2286" s="8">
        <v>229.40768159999999</v>
      </c>
      <c r="F2286" s="26">
        <v>54172.343161131932</v>
      </c>
      <c r="G2286" s="8">
        <v>0.26947270600000001</v>
      </c>
    </row>
    <row r="2287" spans="1:7" ht="15" x14ac:dyDescent="0.25">
      <c r="A2287" s="4" t="s">
        <v>38</v>
      </c>
      <c r="B2287" s="4" t="s">
        <v>39</v>
      </c>
      <c r="C2287" s="4" t="s">
        <v>1279</v>
      </c>
      <c r="D2287" s="4">
        <v>64084</v>
      </c>
      <c r="E2287" s="8">
        <v>231.7615783</v>
      </c>
      <c r="F2287" s="26">
        <v>54625.300825969593</v>
      </c>
      <c r="G2287" s="8">
        <v>0.29635788699999999</v>
      </c>
    </row>
    <row r="2288" spans="1:7" ht="15" x14ac:dyDescent="0.25">
      <c r="A2288" s="4" t="s">
        <v>38</v>
      </c>
      <c r="B2288" s="4" t="s">
        <v>39</v>
      </c>
      <c r="C2288" s="4" t="s">
        <v>1279</v>
      </c>
      <c r="D2288" s="4">
        <v>64086</v>
      </c>
      <c r="E2288" s="8">
        <v>257.3646645</v>
      </c>
      <c r="F2288" s="26">
        <v>63912.553390268971</v>
      </c>
      <c r="G2288" s="8">
        <v>0.28480589000000001</v>
      </c>
    </row>
    <row r="2289" spans="1:7" ht="15" x14ac:dyDescent="0.25">
      <c r="A2289" s="4" t="s">
        <v>38</v>
      </c>
      <c r="B2289" s="4" t="s">
        <v>39</v>
      </c>
      <c r="C2289" s="4" t="s">
        <v>1279</v>
      </c>
      <c r="D2289" s="4">
        <v>64088</v>
      </c>
      <c r="E2289" s="8">
        <v>237.27844210000001</v>
      </c>
      <c r="F2289" s="26">
        <v>57650.552353640131</v>
      </c>
      <c r="G2289" s="8">
        <v>0.282019346</v>
      </c>
    </row>
    <row r="2290" spans="1:7" ht="15" x14ac:dyDescent="0.25">
      <c r="A2290" s="4" t="s">
        <v>38</v>
      </c>
      <c r="B2290" s="4" t="s">
        <v>39</v>
      </c>
      <c r="C2290" s="4" t="s">
        <v>1279</v>
      </c>
      <c r="D2290" s="4">
        <v>64089</v>
      </c>
      <c r="E2290" s="8">
        <v>239.87599539999999</v>
      </c>
      <c r="F2290" s="26">
        <v>55264.42561695633</v>
      </c>
      <c r="G2290" s="8">
        <v>0.28225360199999999</v>
      </c>
    </row>
    <row r="2291" spans="1:7" ht="15" x14ac:dyDescent="0.25">
      <c r="A2291" s="4" t="s">
        <v>38</v>
      </c>
      <c r="B2291" s="4" t="s">
        <v>39</v>
      </c>
      <c r="C2291" s="4" t="s">
        <v>1279</v>
      </c>
      <c r="D2291" s="4">
        <v>64090</v>
      </c>
      <c r="E2291" s="8">
        <v>252.62228060000001</v>
      </c>
      <c r="F2291" s="26">
        <v>63517.218832361024</v>
      </c>
      <c r="G2291" s="8">
        <v>0.26868423299999999</v>
      </c>
    </row>
    <row r="2292" spans="1:7" ht="15" x14ac:dyDescent="0.25">
      <c r="A2292" s="4" t="s">
        <v>38</v>
      </c>
      <c r="B2292" s="4" t="s">
        <v>39</v>
      </c>
      <c r="C2292" s="4" t="s">
        <v>1279</v>
      </c>
      <c r="D2292" s="4">
        <v>64143</v>
      </c>
      <c r="E2292" s="8">
        <v>207.3247805</v>
      </c>
      <c r="F2292" s="26">
        <v>48287.164491175783</v>
      </c>
      <c r="G2292" s="8">
        <v>0.28475065700000002</v>
      </c>
    </row>
    <row r="2293" spans="1:7" ht="15" x14ac:dyDescent="0.25">
      <c r="A2293" s="4" t="s">
        <v>38</v>
      </c>
      <c r="B2293" s="4" t="s">
        <v>590</v>
      </c>
      <c r="C2293" s="4" t="s">
        <v>1280</v>
      </c>
      <c r="D2293" s="4">
        <v>11525</v>
      </c>
      <c r="E2293" s="8">
        <v>246.85934789999999</v>
      </c>
      <c r="F2293" s="26">
        <v>70542.325383016665</v>
      </c>
      <c r="G2293" s="8">
        <v>0.28309431699999998</v>
      </c>
    </row>
    <row r="2294" spans="1:7" ht="15" x14ac:dyDescent="0.25">
      <c r="A2294" s="4" t="s">
        <v>38</v>
      </c>
      <c r="B2294" s="4" t="s">
        <v>590</v>
      </c>
      <c r="C2294" s="4" t="s">
        <v>1279</v>
      </c>
      <c r="D2294" s="4">
        <v>55725</v>
      </c>
      <c r="E2294" s="8">
        <v>257.78411089999997</v>
      </c>
      <c r="F2294" s="26">
        <v>64909.536839917717</v>
      </c>
      <c r="G2294" s="8">
        <v>0.26517602899999998</v>
      </c>
    </row>
    <row r="2295" spans="1:7" ht="15" x14ac:dyDescent="0.25">
      <c r="A2295" s="4" t="s">
        <v>38</v>
      </c>
      <c r="B2295" s="4" t="s">
        <v>590</v>
      </c>
      <c r="C2295" s="4" t="s">
        <v>1279</v>
      </c>
      <c r="D2295" s="4">
        <v>66929</v>
      </c>
      <c r="E2295" s="8">
        <v>212.94885600000001</v>
      </c>
      <c r="F2295" s="26">
        <v>48081.24845268076</v>
      </c>
      <c r="G2295" s="8">
        <v>0.26491001800000002</v>
      </c>
    </row>
    <row r="2296" spans="1:7" ht="15" x14ac:dyDescent="0.25">
      <c r="A2296" s="4" t="s">
        <v>38</v>
      </c>
      <c r="B2296" s="4" t="s">
        <v>590</v>
      </c>
      <c r="C2296" s="4" t="s">
        <v>1279</v>
      </c>
      <c r="D2296" s="4">
        <v>76047</v>
      </c>
      <c r="E2296" s="8">
        <v>256.87046070000002</v>
      </c>
      <c r="F2296" s="26">
        <v>63981.449664628075</v>
      </c>
      <c r="G2296" s="8">
        <v>0.25908422399999997</v>
      </c>
    </row>
    <row r="2297" spans="1:7" ht="15" x14ac:dyDescent="0.25">
      <c r="A2297" s="4" t="s">
        <v>38</v>
      </c>
      <c r="B2297" s="4" t="s">
        <v>590</v>
      </c>
      <c r="C2297" s="4" t="s">
        <v>1279</v>
      </c>
      <c r="D2297" s="4">
        <v>76048</v>
      </c>
      <c r="E2297" s="8">
        <v>265.38339860000002</v>
      </c>
      <c r="F2297" s="26">
        <v>67948.860240097434</v>
      </c>
      <c r="G2297" s="8">
        <v>0.26581813799999998</v>
      </c>
    </row>
    <row r="2298" spans="1:7" ht="15" x14ac:dyDescent="0.25">
      <c r="A2298" s="4" t="s">
        <v>38</v>
      </c>
      <c r="B2298" s="4" t="s">
        <v>590</v>
      </c>
      <c r="C2298" s="4" t="s">
        <v>1279</v>
      </c>
      <c r="D2298" s="4">
        <v>86440</v>
      </c>
      <c r="E2298" s="8">
        <v>255.74396519999999</v>
      </c>
      <c r="F2298" s="26">
        <v>66257.213929071804</v>
      </c>
      <c r="G2298" s="8">
        <v>0.26518092100000001</v>
      </c>
    </row>
    <row r="2299" spans="1:7" ht="15" x14ac:dyDescent="0.25">
      <c r="A2299" s="4" t="s">
        <v>1137</v>
      </c>
      <c r="B2299" s="4" t="s">
        <v>1138</v>
      </c>
      <c r="C2299" s="4" t="s">
        <v>1279</v>
      </c>
      <c r="D2299" s="4">
        <v>53077</v>
      </c>
      <c r="E2299" s="8">
        <v>150.9658431</v>
      </c>
      <c r="F2299" s="26">
        <v>11957.689087094055</v>
      </c>
      <c r="G2299" s="8">
        <v>0.25992722499999998</v>
      </c>
    </row>
    <row r="2300" spans="1:7" ht="15" x14ac:dyDescent="0.25">
      <c r="A2300" s="4" t="s">
        <v>442</v>
      </c>
      <c r="B2300" s="4" t="s">
        <v>443</v>
      </c>
      <c r="C2300" s="4" t="s">
        <v>1279</v>
      </c>
      <c r="D2300" s="4">
        <v>54431</v>
      </c>
      <c r="E2300" s="8">
        <v>423.70246179999998</v>
      </c>
      <c r="F2300" s="26">
        <v>115228.70716708904</v>
      </c>
      <c r="G2300" s="8">
        <v>0.26349720900000001</v>
      </c>
    </row>
    <row r="2301" spans="1:7" ht="15" x14ac:dyDescent="0.25">
      <c r="A2301" s="4" t="s">
        <v>442</v>
      </c>
      <c r="B2301" s="4" t="s">
        <v>444</v>
      </c>
      <c r="C2301" s="4" t="s">
        <v>1279</v>
      </c>
      <c r="D2301" s="4">
        <v>117158</v>
      </c>
      <c r="E2301" s="8">
        <v>294.61836499999998</v>
      </c>
      <c r="F2301" s="26">
        <v>61766.448892611719</v>
      </c>
      <c r="G2301" s="8">
        <v>0.24851778699999999</v>
      </c>
    </row>
    <row r="2302" spans="1:7" ht="15" x14ac:dyDescent="0.25">
      <c r="A2302" s="4" t="s">
        <v>442</v>
      </c>
      <c r="B2302" s="4" t="s">
        <v>261</v>
      </c>
      <c r="C2302" s="4" t="s">
        <v>1279</v>
      </c>
      <c r="D2302" s="4">
        <v>58106</v>
      </c>
      <c r="E2302" s="8">
        <v>225.68335579999999</v>
      </c>
      <c r="F2302" s="26">
        <v>42588.100154251224</v>
      </c>
      <c r="G2302" s="8">
        <v>0.24638210099999999</v>
      </c>
    </row>
    <row r="2303" spans="1:7" ht="15" x14ac:dyDescent="0.25">
      <c r="A2303" s="4" t="s">
        <v>442</v>
      </c>
      <c r="B2303" s="4" t="s">
        <v>445</v>
      </c>
      <c r="C2303" s="4" t="s">
        <v>1279</v>
      </c>
      <c r="D2303" s="4">
        <v>46879</v>
      </c>
      <c r="E2303" s="8">
        <v>334.87274730000001</v>
      </c>
      <c r="F2303" s="26">
        <v>81050.739746433566</v>
      </c>
      <c r="G2303" s="8">
        <v>0.27466673699999999</v>
      </c>
    </row>
    <row r="2304" spans="1:7" ht="15" x14ac:dyDescent="0.25">
      <c r="A2304" s="4" t="s">
        <v>442</v>
      </c>
      <c r="B2304" s="4" t="s">
        <v>445</v>
      </c>
      <c r="C2304" s="4" t="s">
        <v>1279</v>
      </c>
      <c r="D2304" s="4">
        <v>49187</v>
      </c>
      <c r="E2304" s="8">
        <v>308.27762150000001</v>
      </c>
      <c r="F2304" s="26">
        <v>70711.998106775049</v>
      </c>
      <c r="G2304" s="8">
        <v>0.26886378100000002</v>
      </c>
    </row>
    <row r="2305" spans="1:7" ht="15" x14ac:dyDescent="0.25">
      <c r="A2305" s="4" t="s">
        <v>442</v>
      </c>
      <c r="B2305" s="4" t="s">
        <v>445</v>
      </c>
      <c r="C2305" s="4" t="s">
        <v>1279</v>
      </c>
      <c r="D2305" s="4">
        <v>56422</v>
      </c>
      <c r="E2305" s="8">
        <v>332.47298039999998</v>
      </c>
      <c r="F2305" s="26">
        <v>81467.298228717555</v>
      </c>
      <c r="G2305" s="8">
        <v>0.269090681</v>
      </c>
    </row>
    <row r="2306" spans="1:7" ht="15" x14ac:dyDescent="0.25">
      <c r="A2306" s="4" t="s">
        <v>442</v>
      </c>
      <c r="B2306" s="4" t="s">
        <v>445</v>
      </c>
      <c r="C2306" s="4" t="s">
        <v>1279</v>
      </c>
      <c r="D2306" s="4">
        <v>56473</v>
      </c>
      <c r="E2306" s="8">
        <v>348.35691930000002</v>
      </c>
      <c r="F2306" s="26">
        <v>98217.460839741485</v>
      </c>
      <c r="G2306" s="8">
        <v>0.27830951700000001</v>
      </c>
    </row>
    <row r="2307" spans="1:7" ht="15" x14ac:dyDescent="0.25">
      <c r="A2307" s="4" t="s">
        <v>1229</v>
      </c>
      <c r="B2307" s="4" t="s">
        <v>1182</v>
      </c>
      <c r="C2307" s="4" t="s">
        <v>1279</v>
      </c>
      <c r="D2307" s="4">
        <v>45680</v>
      </c>
      <c r="E2307" s="8">
        <v>29.256419139999998</v>
      </c>
      <c r="F2307" s="26">
        <v>433.33373766569031</v>
      </c>
      <c r="G2307" s="8">
        <v>0.252476327</v>
      </c>
    </row>
    <row r="2308" spans="1:7" ht="15" x14ac:dyDescent="0.25">
      <c r="A2308" s="4" t="s">
        <v>1229</v>
      </c>
      <c r="B2308" s="4" t="s">
        <v>1152</v>
      </c>
      <c r="C2308" s="4" t="s">
        <v>1279</v>
      </c>
      <c r="D2308" s="4">
        <v>45911</v>
      </c>
      <c r="E2308" s="8">
        <v>28.243605599999999</v>
      </c>
      <c r="F2308" s="26">
        <v>405.61006158690248</v>
      </c>
      <c r="G2308" s="8">
        <v>0.25665733499999999</v>
      </c>
    </row>
    <row r="2309" spans="1:7" ht="15" x14ac:dyDescent="0.25">
      <c r="A2309" s="4" t="s">
        <v>1229</v>
      </c>
      <c r="B2309" s="4" t="s">
        <v>1230</v>
      </c>
      <c r="C2309" s="4" t="s">
        <v>1280</v>
      </c>
      <c r="D2309" s="4">
        <v>20509</v>
      </c>
      <c r="E2309" s="8">
        <v>19.691089890000001</v>
      </c>
      <c r="F2309" s="26">
        <v>190.23117265394947</v>
      </c>
      <c r="G2309" s="8">
        <v>0.25564409199999999</v>
      </c>
    </row>
    <row r="2310" spans="1:7" ht="15" x14ac:dyDescent="0.25">
      <c r="A2310" s="4" t="s">
        <v>1139</v>
      </c>
      <c r="B2310" s="4" t="s">
        <v>1140</v>
      </c>
      <c r="C2310" s="4" t="s">
        <v>1279</v>
      </c>
      <c r="D2310" s="4">
        <v>81174</v>
      </c>
      <c r="E2310" s="8">
        <v>25.408459560000001</v>
      </c>
      <c r="F2310" s="26">
        <v>324.6747415304842</v>
      </c>
      <c r="G2310" s="8">
        <v>0.28356168900000001</v>
      </c>
    </row>
    <row r="2311" spans="1:7" ht="15" x14ac:dyDescent="0.25">
      <c r="A2311" s="4" t="s">
        <v>1139</v>
      </c>
      <c r="B2311" s="4" t="s">
        <v>1140</v>
      </c>
      <c r="C2311" s="4" t="s">
        <v>1279</v>
      </c>
      <c r="D2311" s="4">
        <v>81277</v>
      </c>
      <c r="E2311" s="8">
        <v>26.545093120000001</v>
      </c>
      <c r="F2311" s="26">
        <v>367.99109454467236</v>
      </c>
      <c r="G2311" s="8">
        <v>0.27862041900000001</v>
      </c>
    </row>
    <row r="2312" spans="1:7" ht="15" x14ac:dyDescent="0.25">
      <c r="A2312" s="4" t="s">
        <v>1139</v>
      </c>
      <c r="B2312" s="4" t="s">
        <v>1141</v>
      </c>
      <c r="C2312" s="4" t="s">
        <v>1279</v>
      </c>
      <c r="D2312" s="4">
        <v>81220</v>
      </c>
      <c r="E2312" s="8">
        <v>44.256681260000001</v>
      </c>
      <c r="F2312" s="26">
        <v>1146.3404448899103</v>
      </c>
      <c r="G2312" s="8">
        <v>0.27078256099999998</v>
      </c>
    </row>
    <row r="2313" spans="1:7" ht="15" x14ac:dyDescent="0.25">
      <c r="A2313" s="4" t="s">
        <v>1139</v>
      </c>
      <c r="B2313" s="4" t="s">
        <v>521</v>
      </c>
      <c r="C2313" s="4" t="s">
        <v>1279</v>
      </c>
      <c r="D2313" s="4">
        <v>45900</v>
      </c>
      <c r="E2313" s="8">
        <v>29.994521259999999</v>
      </c>
      <c r="F2313" s="26">
        <v>443.30769108471577</v>
      </c>
      <c r="G2313" s="8">
        <v>0.26183108399999999</v>
      </c>
    </row>
    <row r="2314" spans="1:7" ht="15" x14ac:dyDescent="0.25">
      <c r="A2314" s="4" t="s">
        <v>1139</v>
      </c>
      <c r="B2314" s="4" t="s">
        <v>521</v>
      </c>
      <c r="C2314" s="4" t="s">
        <v>1279</v>
      </c>
      <c r="D2314" s="4">
        <v>45956</v>
      </c>
      <c r="E2314" s="8">
        <v>32.555679929999997</v>
      </c>
      <c r="F2314" s="26">
        <v>573.78775556870426</v>
      </c>
      <c r="G2314" s="8">
        <v>0.26056275099999998</v>
      </c>
    </row>
    <row r="2315" spans="1:7" ht="15" x14ac:dyDescent="0.25">
      <c r="A2315" s="4" t="s">
        <v>1139</v>
      </c>
      <c r="B2315" s="4" t="s">
        <v>1142</v>
      </c>
      <c r="C2315" s="4" t="s">
        <v>1279</v>
      </c>
      <c r="D2315" s="4">
        <v>65277</v>
      </c>
      <c r="E2315" s="8">
        <v>29.52963462</v>
      </c>
      <c r="F2315" s="26">
        <v>381.73667325586479</v>
      </c>
      <c r="G2315" s="8">
        <v>0.25872764999999998</v>
      </c>
    </row>
    <row r="2316" spans="1:7" ht="15" x14ac:dyDescent="0.25">
      <c r="A2316" s="4" t="s">
        <v>1139</v>
      </c>
      <c r="B2316" s="4" t="s">
        <v>1043</v>
      </c>
      <c r="C2316" s="4" t="s">
        <v>1280</v>
      </c>
      <c r="D2316" s="4">
        <v>11503</v>
      </c>
      <c r="E2316" s="8">
        <v>32.339583439999998</v>
      </c>
      <c r="F2316" s="26">
        <v>575.65663735943292</v>
      </c>
      <c r="G2316" s="8">
        <v>0.24782817900000001</v>
      </c>
    </row>
    <row r="2317" spans="1:7" ht="15" x14ac:dyDescent="0.25">
      <c r="A2317" s="4" t="s">
        <v>1139</v>
      </c>
      <c r="B2317" s="4" t="s">
        <v>1043</v>
      </c>
      <c r="C2317" s="4" t="s">
        <v>1279</v>
      </c>
      <c r="D2317" s="4">
        <v>46065</v>
      </c>
      <c r="E2317" s="8">
        <v>42.254177110000001</v>
      </c>
      <c r="F2317" s="26">
        <v>1019.7653201264745</v>
      </c>
      <c r="G2317" s="8">
        <v>0.24409525700000001</v>
      </c>
    </row>
    <row r="2318" spans="1:7" ht="15" x14ac:dyDescent="0.25">
      <c r="A2318" s="4" t="s">
        <v>1231</v>
      </c>
      <c r="B2318" s="4" t="s">
        <v>255</v>
      </c>
      <c r="C2318" s="4" t="s">
        <v>1279</v>
      </c>
      <c r="D2318" s="4">
        <v>40896</v>
      </c>
      <c r="E2318" s="8">
        <v>31.5650324</v>
      </c>
      <c r="F2318" s="26">
        <v>507.34679378539022</v>
      </c>
      <c r="G2318" s="8">
        <v>0.24276879000000001</v>
      </c>
    </row>
    <row r="2319" spans="1:7" ht="15" x14ac:dyDescent="0.25">
      <c r="A2319" s="4" t="s">
        <v>1232</v>
      </c>
      <c r="B2319" s="4" t="s">
        <v>1233</v>
      </c>
      <c r="C2319" s="4" t="s">
        <v>1280</v>
      </c>
      <c r="D2319" s="4">
        <v>22259</v>
      </c>
      <c r="E2319" s="8">
        <v>91.280265180000001</v>
      </c>
      <c r="F2319" s="26">
        <v>4583.8152783834103</v>
      </c>
      <c r="G2319" s="8">
        <v>0.23614733800000001</v>
      </c>
    </row>
    <row r="2320" spans="1:7" ht="15" x14ac:dyDescent="0.25">
      <c r="A2320" s="4" t="s">
        <v>591</v>
      </c>
      <c r="B2320" s="4" t="s">
        <v>592</v>
      </c>
      <c r="C2320" s="4" t="s">
        <v>1279</v>
      </c>
      <c r="D2320" s="4">
        <v>43901</v>
      </c>
      <c r="E2320" s="8">
        <v>308.57273789999999</v>
      </c>
      <c r="F2320" s="26">
        <v>98813.788727041509</v>
      </c>
      <c r="G2320" s="8">
        <v>0.246287533</v>
      </c>
    </row>
    <row r="2321" spans="1:7" ht="15" x14ac:dyDescent="0.25">
      <c r="A2321" s="4" t="s">
        <v>591</v>
      </c>
      <c r="B2321" s="4" t="s">
        <v>592</v>
      </c>
      <c r="C2321" s="4" t="s">
        <v>1279</v>
      </c>
      <c r="D2321" s="4">
        <v>74509</v>
      </c>
      <c r="E2321" s="8">
        <v>303.4258342</v>
      </c>
      <c r="F2321" s="26">
        <v>82709.448385822121</v>
      </c>
      <c r="G2321" s="8">
        <v>0.229247707</v>
      </c>
    </row>
    <row r="2322" spans="1:7" ht="15" x14ac:dyDescent="0.25">
      <c r="A2322" s="4" t="s">
        <v>1143</v>
      </c>
      <c r="B2322" s="4" t="s">
        <v>1144</v>
      </c>
      <c r="C2322" s="4" t="s">
        <v>1279</v>
      </c>
      <c r="D2322" s="4">
        <v>77384</v>
      </c>
      <c r="E2322" s="8">
        <v>34.654147930000001</v>
      </c>
      <c r="F2322" s="26">
        <v>635.5129843207468</v>
      </c>
      <c r="G2322" s="8">
        <v>0.26160503499999999</v>
      </c>
    </row>
    <row r="2323" spans="1:7" ht="15" x14ac:dyDescent="0.25">
      <c r="A2323" s="4" t="s">
        <v>594</v>
      </c>
      <c r="B2323" s="4" t="s">
        <v>118</v>
      </c>
      <c r="C2323" s="4" t="s">
        <v>1279</v>
      </c>
      <c r="D2323" s="4">
        <v>51167</v>
      </c>
      <c r="E2323" s="8">
        <v>86.81109481</v>
      </c>
      <c r="F2323" s="26">
        <v>6145.3314624039222</v>
      </c>
      <c r="G2323" s="8">
        <v>0.233134125</v>
      </c>
    </row>
    <row r="2324" spans="1:7" ht="15" x14ac:dyDescent="0.25">
      <c r="A2324" s="4" t="s">
        <v>594</v>
      </c>
      <c r="B2324" s="4" t="s">
        <v>118</v>
      </c>
      <c r="C2324" s="4" t="s">
        <v>1279</v>
      </c>
      <c r="D2324" s="4">
        <v>59959</v>
      </c>
      <c r="E2324" s="8">
        <v>85.120049899999998</v>
      </c>
      <c r="F2324" s="26">
        <v>6002.7307181521401</v>
      </c>
      <c r="G2324" s="8">
        <v>0.23825200499999999</v>
      </c>
    </row>
    <row r="2325" spans="1:7" ht="15" x14ac:dyDescent="0.25">
      <c r="A2325" s="4" t="s">
        <v>1145</v>
      </c>
      <c r="B2325" s="4" t="s">
        <v>1146</v>
      </c>
      <c r="C2325" s="4" t="s">
        <v>1279</v>
      </c>
      <c r="D2325" s="4">
        <v>77220</v>
      </c>
      <c r="E2325" s="8">
        <v>72.024050740000007</v>
      </c>
      <c r="F2325" s="26">
        <v>2903.8246383912438</v>
      </c>
      <c r="G2325" s="8">
        <v>0.253517249</v>
      </c>
    </row>
    <row r="2326" spans="1:7" ht="15" x14ac:dyDescent="0.25">
      <c r="A2326" s="4" t="s">
        <v>1145</v>
      </c>
      <c r="B2326" s="4" t="s">
        <v>1146</v>
      </c>
      <c r="C2326" s="4" t="s">
        <v>1279</v>
      </c>
      <c r="D2326" s="4">
        <v>77224</v>
      </c>
      <c r="E2326" s="8">
        <v>85.225777300000004</v>
      </c>
      <c r="F2326" s="26">
        <v>4467.493671430525</v>
      </c>
      <c r="G2326" s="8">
        <v>0.25955509100000002</v>
      </c>
    </row>
    <row r="2327" spans="1:7" ht="15" x14ac:dyDescent="0.25">
      <c r="A2327" s="4" t="s">
        <v>871</v>
      </c>
      <c r="B2327" s="4" t="s">
        <v>872</v>
      </c>
      <c r="C2327" s="4" t="s">
        <v>1279</v>
      </c>
      <c r="D2327" s="4">
        <v>86047</v>
      </c>
      <c r="E2327" s="8">
        <v>164.70787129999999</v>
      </c>
      <c r="F2327" s="26">
        <v>16727.456890482379</v>
      </c>
      <c r="G2327" s="8">
        <v>0.25774532</v>
      </c>
    </row>
    <row r="2328" spans="1:7" ht="15" x14ac:dyDescent="0.25">
      <c r="A2328" s="4" t="s">
        <v>871</v>
      </c>
      <c r="B2328" s="4" t="s">
        <v>872</v>
      </c>
      <c r="C2328" s="4" t="s">
        <v>1279</v>
      </c>
      <c r="D2328" s="4">
        <v>86058</v>
      </c>
      <c r="E2328" s="8">
        <v>158.1602594</v>
      </c>
      <c r="F2328" s="26">
        <v>15556.867190568903</v>
      </c>
      <c r="G2328" s="8">
        <v>0.24595273000000001</v>
      </c>
    </row>
    <row r="2329" spans="1:7" ht="15" x14ac:dyDescent="0.25">
      <c r="A2329" s="4" t="s">
        <v>871</v>
      </c>
      <c r="B2329" s="4" t="s">
        <v>872</v>
      </c>
      <c r="C2329" s="4" t="s">
        <v>1279</v>
      </c>
      <c r="D2329" s="4">
        <v>89014</v>
      </c>
      <c r="E2329" s="8">
        <v>177.40928009999999</v>
      </c>
      <c r="F2329" s="26">
        <v>18719.73523679599</v>
      </c>
      <c r="G2329" s="8">
        <v>0.245712558</v>
      </c>
    </row>
    <row r="2330" spans="1:7" ht="15" x14ac:dyDescent="0.25">
      <c r="A2330" s="4" t="s">
        <v>871</v>
      </c>
      <c r="B2330" s="4" t="s">
        <v>873</v>
      </c>
      <c r="C2330" s="4" t="s">
        <v>1279</v>
      </c>
      <c r="D2330" s="4">
        <v>86330</v>
      </c>
      <c r="E2330" s="8">
        <v>101.8250242</v>
      </c>
      <c r="F2330" s="26">
        <v>6212.5466698541322</v>
      </c>
      <c r="G2330" s="8">
        <v>0.26646742800000001</v>
      </c>
    </row>
    <row r="2331" spans="1:7" ht="15" x14ac:dyDescent="0.25">
      <c r="A2331" s="4" t="s">
        <v>871</v>
      </c>
      <c r="B2331" s="4" t="s">
        <v>873</v>
      </c>
      <c r="C2331" s="4" t="s">
        <v>1279</v>
      </c>
      <c r="D2331" s="4">
        <v>88857</v>
      </c>
      <c r="E2331" s="8">
        <v>123.76817699999999</v>
      </c>
      <c r="F2331" s="26">
        <v>9704.3166427672222</v>
      </c>
      <c r="G2331" s="8">
        <v>0.24640051099999999</v>
      </c>
    </row>
    <row r="2332" spans="1:7" ht="15" x14ac:dyDescent="0.25">
      <c r="A2332" s="4" t="s">
        <v>871</v>
      </c>
      <c r="B2332" s="4" t="s">
        <v>873</v>
      </c>
      <c r="C2332" s="4" t="s">
        <v>1279</v>
      </c>
      <c r="D2332" s="4">
        <v>91524</v>
      </c>
      <c r="E2332" s="8">
        <v>111.7406295</v>
      </c>
      <c r="F2332" s="26">
        <v>8118.1646428315225</v>
      </c>
      <c r="G2332" s="8">
        <v>0.24258015699999999</v>
      </c>
    </row>
    <row r="2333" spans="1:7" ht="15" x14ac:dyDescent="0.25">
      <c r="A2333" s="4" t="s">
        <v>871</v>
      </c>
      <c r="B2333" s="4" t="s">
        <v>873</v>
      </c>
      <c r="C2333" s="4" t="s">
        <v>1279</v>
      </c>
      <c r="D2333" s="4">
        <v>91531</v>
      </c>
      <c r="E2333" s="8">
        <v>129.65308580000001</v>
      </c>
      <c r="F2333" s="26">
        <v>11649.198273104477</v>
      </c>
      <c r="G2333" s="8">
        <v>0.24640013999999999</v>
      </c>
    </row>
    <row r="2334" spans="1:7" ht="15" x14ac:dyDescent="0.25">
      <c r="A2334" s="4" t="s">
        <v>871</v>
      </c>
      <c r="B2334" s="4" t="s">
        <v>873</v>
      </c>
      <c r="C2334" s="4" t="s">
        <v>1279</v>
      </c>
      <c r="D2334" s="4">
        <v>91542</v>
      </c>
      <c r="E2334" s="8">
        <v>117.808881</v>
      </c>
      <c r="F2334" s="26">
        <v>8634.596081879652</v>
      </c>
      <c r="G2334" s="8">
        <v>0.24388721099999999</v>
      </c>
    </row>
    <row r="2335" spans="1:7" ht="15" x14ac:dyDescent="0.25">
      <c r="A2335" s="4" t="s">
        <v>871</v>
      </c>
      <c r="B2335" s="4" t="s">
        <v>873</v>
      </c>
      <c r="C2335" s="4" t="s">
        <v>1279</v>
      </c>
      <c r="D2335" s="4">
        <v>91543</v>
      </c>
      <c r="E2335" s="8">
        <v>134.49438480000001</v>
      </c>
      <c r="F2335" s="26">
        <v>10616.098650488357</v>
      </c>
      <c r="G2335" s="8">
        <v>0.23501654399999999</v>
      </c>
    </row>
    <row r="2336" spans="1:7" ht="15" x14ac:dyDescent="0.25">
      <c r="A2336" s="4" t="s">
        <v>1147</v>
      </c>
      <c r="B2336" s="4" t="s">
        <v>1148</v>
      </c>
      <c r="C2336" s="4" t="s">
        <v>1279</v>
      </c>
      <c r="D2336" s="4">
        <v>77148</v>
      </c>
      <c r="E2336" s="8">
        <v>29.331777809999998</v>
      </c>
      <c r="F2336" s="26">
        <v>473.20071571456151</v>
      </c>
      <c r="G2336" s="8">
        <v>0.27379232999999997</v>
      </c>
    </row>
    <row r="2337" spans="1:7" ht="15" x14ac:dyDescent="0.25">
      <c r="A2337" s="4" t="s">
        <v>186</v>
      </c>
      <c r="B2337" s="4" t="s">
        <v>187</v>
      </c>
      <c r="C2337" s="4" t="s">
        <v>1279</v>
      </c>
      <c r="D2337" s="4">
        <v>57779</v>
      </c>
      <c r="E2337" s="8">
        <v>127.49410640000001</v>
      </c>
      <c r="F2337" s="26">
        <v>8794.7849555348803</v>
      </c>
      <c r="G2337" s="8">
        <v>0.25465017899999998</v>
      </c>
    </row>
    <row r="2338" spans="1:7" ht="15" x14ac:dyDescent="0.25">
      <c r="A2338" s="4" t="s">
        <v>186</v>
      </c>
      <c r="B2338" s="4" t="s">
        <v>187</v>
      </c>
      <c r="C2338" s="4" t="s">
        <v>1279</v>
      </c>
      <c r="D2338" s="4">
        <v>72185</v>
      </c>
      <c r="E2338" s="8">
        <v>160.8139789</v>
      </c>
      <c r="F2338" s="26">
        <v>16396.880033057907</v>
      </c>
      <c r="G2338" s="8">
        <v>0.25478822000000001</v>
      </c>
    </row>
    <row r="2339" spans="1:7" ht="15" x14ac:dyDescent="0.25">
      <c r="A2339" s="4" t="s">
        <v>186</v>
      </c>
      <c r="B2339" s="4" t="s">
        <v>187</v>
      </c>
      <c r="C2339" s="4" t="s">
        <v>1279</v>
      </c>
      <c r="D2339" s="4">
        <v>72194</v>
      </c>
      <c r="E2339" s="8">
        <v>170.46865450000001</v>
      </c>
      <c r="F2339" s="26">
        <v>19537.097866070224</v>
      </c>
      <c r="G2339" s="8">
        <v>0.25783794100000001</v>
      </c>
    </row>
  </sheetData>
  <sortState xmlns:xlrd2="http://schemas.microsoft.com/office/spreadsheetml/2017/richdata2" ref="A2:H2339">
    <sortCondition ref="A2:A2339"/>
    <sortCondition ref="B2:B2339"/>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CE631-848D-412E-B1D6-A35597CCF518}">
  <dimension ref="A1:L952"/>
  <sheetViews>
    <sheetView workbookViewId="0">
      <selection activeCell="O39" sqref="O39"/>
    </sheetView>
  </sheetViews>
  <sheetFormatPr defaultRowHeight="15" x14ac:dyDescent="0.25"/>
  <cols>
    <col min="1" max="1" width="9.140625" style="4"/>
    <col min="2" max="2" width="17" style="4" bestFit="1" customWidth="1"/>
    <col min="3" max="3" width="17" style="4" customWidth="1"/>
    <col min="4" max="4" width="29.140625" style="4" bestFit="1" customWidth="1"/>
    <col min="5" max="5" width="28.28515625" style="4" customWidth="1"/>
    <col min="6" max="6" width="14.42578125" style="4" bestFit="1" customWidth="1"/>
    <col min="7" max="7" width="13" style="4" customWidth="1"/>
    <col min="8" max="8" width="12.28515625" style="4" customWidth="1"/>
    <col min="9" max="9" width="12" bestFit="1" customWidth="1"/>
    <col min="10" max="10" width="13.85546875" bestFit="1" customWidth="1"/>
    <col min="11" max="12" width="9" style="4" customWidth="1"/>
  </cols>
  <sheetData>
    <row r="1" spans="1:12" ht="30" customHeight="1" x14ac:dyDescent="0.25">
      <c r="A1" s="29" t="s">
        <v>1304</v>
      </c>
      <c r="B1" s="29" t="s">
        <v>1305</v>
      </c>
      <c r="C1" s="29" t="s">
        <v>1306</v>
      </c>
      <c r="D1" s="29" t="s">
        <v>1274</v>
      </c>
      <c r="E1" s="29" t="s">
        <v>1307</v>
      </c>
      <c r="F1" s="29" t="s">
        <v>1308</v>
      </c>
      <c r="G1" s="29" t="s">
        <v>3668</v>
      </c>
      <c r="H1" s="29" t="s">
        <v>3371</v>
      </c>
      <c r="I1" s="29" t="s">
        <v>3372</v>
      </c>
      <c r="J1" s="29" t="s">
        <v>3670</v>
      </c>
      <c r="K1" s="30" t="s">
        <v>3369</v>
      </c>
      <c r="L1" s="30" t="s">
        <v>3370</v>
      </c>
    </row>
    <row r="2" spans="1:12" x14ac:dyDescent="0.25">
      <c r="A2" s="1">
        <v>3</v>
      </c>
      <c r="B2" s="2" t="s">
        <v>1309</v>
      </c>
      <c r="C2" s="3" t="s">
        <v>1310</v>
      </c>
      <c r="D2" s="1" t="s">
        <v>1311</v>
      </c>
      <c r="E2" s="1" t="s">
        <v>1312</v>
      </c>
      <c r="F2" s="1">
        <v>1</v>
      </c>
      <c r="G2" s="1">
        <v>218</v>
      </c>
      <c r="H2" s="10">
        <v>344.71434743333327</v>
      </c>
      <c r="I2">
        <v>81462.088106236304</v>
      </c>
      <c r="J2" s="27">
        <v>0.24757093299999999</v>
      </c>
      <c r="K2" s="1">
        <v>0</v>
      </c>
      <c r="L2" s="1">
        <v>0</v>
      </c>
    </row>
    <row r="3" spans="1:12" x14ac:dyDescent="0.25">
      <c r="A3" s="1">
        <v>4</v>
      </c>
      <c r="B3" s="2" t="s">
        <v>1309</v>
      </c>
      <c r="C3" s="3" t="s">
        <v>1310</v>
      </c>
      <c r="D3" s="1" t="s">
        <v>1313</v>
      </c>
      <c r="E3" s="1" t="s">
        <v>1314</v>
      </c>
      <c r="F3" s="1">
        <v>1</v>
      </c>
      <c r="G3" s="1">
        <v>529</v>
      </c>
      <c r="H3" s="10">
        <v>452.96125565</v>
      </c>
      <c r="I3">
        <v>118496.03093113315</v>
      </c>
      <c r="J3" s="27">
        <v>0.24622494375000001</v>
      </c>
      <c r="K3" s="1">
        <v>0</v>
      </c>
      <c r="L3" s="1">
        <v>0</v>
      </c>
    </row>
    <row r="4" spans="1:12" x14ac:dyDescent="0.25">
      <c r="A4" s="1">
        <v>2</v>
      </c>
      <c r="B4" s="3" t="s">
        <v>1309</v>
      </c>
      <c r="C4" s="3" t="s">
        <v>1310</v>
      </c>
      <c r="D4" s="1" t="s">
        <v>1315</v>
      </c>
      <c r="E4" s="1" t="s">
        <v>1316</v>
      </c>
      <c r="F4" s="1">
        <v>1</v>
      </c>
      <c r="G4" s="1">
        <v>1137</v>
      </c>
      <c r="H4" s="10">
        <v>900.72349665000002</v>
      </c>
      <c r="I4">
        <v>504300.08844793384</v>
      </c>
      <c r="J4" s="27">
        <v>0.248955389</v>
      </c>
      <c r="K4" s="1">
        <v>0</v>
      </c>
      <c r="L4" s="1">
        <v>0</v>
      </c>
    </row>
    <row r="5" spans="1:12" x14ac:dyDescent="0.25">
      <c r="A5" s="1">
        <v>8</v>
      </c>
      <c r="B5" s="3" t="s">
        <v>1309</v>
      </c>
      <c r="C5" s="3" t="s">
        <v>1310</v>
      </c>
      <c r="D5" s="1" t="s">
        <v>1317</v>
      </c>
      <c r="E5" s="1" t="s">
        <v>1318</v>
      </c>
      <c r="F5" s="1">
        <v>1</v>
      </c>
      <c r="G5" s="1">
        <v>140</v>
      </c>
      <c r="H5" s="10">
        <v>233.80761265000001</v>
      </c>
      <c r="I5">
        <v>33528.493948540141</v>
      </c>
      <c r="J5" s="27">
        <v>0.23925820549999999</v>
      </c>
      <c r="K5" s="1">
        <v>0</v>
      </c>
      <c r="L5" s="1">
        <v>0</v>
      </c>
    </row>
    <row r="6" spans="1:12" x14ac:dyDescent="0.25">
      <c r="A6" s="1">
        <v>1</v>
      </c>
      <c r="B6" s="3" t="s">
        <v>1309</v>
      </c>
      <c r="C6" s="3" t="s">
        <v>1310</v>
      </c>
      <c r="D6" s="1" t="s">
        <v>1319</v>
      </c>
      <c r="E6" s="1" t="s">
        <v>1320</v>
      </c>
      <c r="F6" s="1">
        <v>1</v>
      </c>
      <c r="G6" s="1">
        <v>325</v>
      </c>
      <c r="H6" s="10">
        <v>403.64973700000002</v>
      </c>
      <c r="I6">
        <v>101863.17701933677</v>
      </c>
      <c r="J6" s="27">
        <v>0.24427918200000001</v>
      </c>
      <c r="K6" s="1">
        <v>0</v>
      </c>
      <c r="L6" s="1">
        <v>0</v>
      </c>
    </row>
    <row r="7" spans="1:12" x14ac:dyDescent="0.25">
      <c r="A7" s="1">
        <v>3</v>
      </c>
      <c r="B7" s="2" t="s">
        <v>1309</v>
      </c>
      <c r="C7" s="3" t="s">
        <v>1310</v>
      </c>
      <c r="D7" s="1" t="s">
        <v>1321</v>
      </c>
      <c r="E7" s="1" t="s">
        <v>1322</v>
      </c>
      <c r="F7" s="1">
        <v>1</v>
      </c>
      <c r="G7" s="1">
        <v>245</v>
      </c>
      <c r="H7" s="10">
        <v>400.94139286666672</v>
      </c>
      <c r="I7">
        <v>89784.210315755598</v>
      </c>
      <c r="J7" s="27">
        <v>0.26203706999999998</v>
      </c>
      <c r="K7" s="1">
        <v>0</v>
      </c>
      <c r="L7" s="1">
        <v>0</v>
      </c>
    </row>
    <row r="8" spans="1:12" x14ac:dyDescent="0.25">
      <c r="A8" s="1">
        <v>5</v>
      </c>
      <c r="B8" s="3" t="s">
        <v>1309</v>
      </c>
      <c r="C8" s="3" t="s">
        <v>1310</v>
      </c>
      <c r="D8" s="1" t="s">
        <v>1323</v>
      </c>
      <c r="E8" s="1" t="s">
        <v>1324</v>
      </c>
      <c r="F8" s="1">
        <v>1</v>
      </c>
      <c r="G8" s="1">
        <v>174</v>
      </c>
      <c r="H8" s="10">
        <v>286.19910166</v>
      </c>
      <c r="I8">
        <v>49039.548801251447</v>
      </c>
      <c r="J8" s="27">
        <v>0.25170496539999998</v>
      </c>
      <c r="K8" s="1">
        <v>0</v>
      </c>
      <c r="L8" s="1">
        <v>0</v>
      </c>
    </row>
    <row r="9" spans="1:12" x14ac:dyDescent="0.25">
      <c r="A9" s="1">
        <v>1</v>
      </c>
      <c r="B9" s="3" t="s">
        <v>1309</v>
      </c>
      <c r="C9" s="3" t="s">
        <v>1310</v>
      </c>
      <c r="D9" s="1" t="s">
        <v>1325</v>
      </c>
      <c r="E9" s="1" t="s">
        <v>1326</v>
      </c>
      <c r="F9" s="1">
        <v>1</v>
      </c>
      <c r="G9" s="1">
        <v>3800</v>
      </c>
      <c r="H9" s="10">
        <v>2529.583357</v>
      </c>
      <c r="I9">
        <v>4548048.5138250999</v>
      </c>
      <c r="J9" s="27">
        <v>0.25803203899999999</v>
      </c>
      <c r="K9" s="1">
        <v>0</v>
      </c>
      <c r="L9" s="1">
        <v>0</v>
      </c>
    </row>
    <row r="10" spans="1:12" x14ac:dyDescent="0.25">
      <c r="A10" s="1">
        <v>2</v>
      </c>
      <c r="B10" s="3" t="s">
        <v>1309</v>
      </c>
      <c r="C10" s="3" t="s">
        <v>1310</v>
      </c>
      <c r="D10" s="1" t="s">
        <v>1327</v>
      </c>
      <c r="E10" s="1" t="s">
        <v>1328</v>
      </c>
      <c r="F10" s="1">
        <v>1</v>
      </c>
      <c r="G10" s="1">
        <v>4627</v>
      </c>
      <c r="H10" s="10">
        <v>2573.414401</v>
      </c>
      <c r="I10">
        <v>4295099.8729640888</v>
      </c>
      <c r="J10" s="27">
        <v>0.25993369100000002</v>
      </c>
      <c r="K10" s="1">
        <v>0</v>
      </c>
      <c r="L10" s="1">
        <v>0</v>
      </c>
    </row>
    <row r="11" spans="1:12" x14ac:dyDescent="0.25">
      <c r="A11" s="1">
        <v>1</v>
      </c>
      <c r="B11" s="3" t="s">
        <v>1309</v>
      </c>
      <c r="C11" s="2" t="s">
        <v>1310</v>
      </c>
      <c r="D11" s="1" t="s">
        <v>1329</v>
      </c>
      <c r="E11" s="1" t="s">
        <v>1330</v>
      </c>
      <c r="F11" s="1">
        <v>0</v>
      </c>
      <c r="G11" s="1">
        <v>196</v>
      </c>
      <c r="H11" s="10">
        <v>417.27397669999999</v>
      </c>
      <c r="I11">
        <v>123182.1256205441</v>
      </c>
      <c r="J11" s="27">
        <v>0.26978480300000002</v>
      </c>
      <c r="K11" s="1">
        <v>0</v>
      </c>
      <c r="L11" s="1">
        <v>0</v>
      </c>
    </row>
    <row r="12" spans="1:12" x14ac:dyDescent="0.25">
      <c r="A12" s="1">
        <v>1</v>
      </c>
      <c r="B12" s="3" t="s">
        <v>1309</v>
      </c>
      <c r="C12" s="3" t="s">
        <v>1310</v>
      </c>
      <c r="D12" s="1" t="s">
        <v>1331</v>
      </c>
      <c r="E12" s="1" t="s">
        <v>1332</v>
      </c>
      <c r="F12" s="1">
        <v>1</v>
      </c>
      <c r="G12" s="1">
        <v>347</v>
      </c>
      <c r="H12" s="10">
        <v>684.8544071</v>
      </c>
      <c r="I12">
        <v>281748.69771843462</v>
      </c>
      <c r="J12" s="27">
        <v>0.260973752</v>
      </c>
      <c r="K12" s="1">
        <v>0</v>
      </c>
      <c r="L12" s="1">
        <v>0</v>
      </c>
    </row>
    <row r="13" spans="1:12" x14ac:dyDescent="0.25">
      <c r="A13" s="1">
        <v>1</v>
      </c>
      <c r="B13" s="3" t="s">
        <v>1309</v>
      </c>
      <c r="C13" s="3" t="s">
        <v>1310</v>
      </c>
      <c r="D13" s="1" t="s">
        <v>1333</v>
      </c>
      <c r="E13" s="1" t="s">
        <v>1334</v>
      </c>
      <c r="F13" s="1">
        <v>1</v>
      </c>
      <c r="G13" s="1">
        <v>928</v>
      </c>
      <c r="H13" s="10">
        <v>1249.970466</v>
      </c>
      <c r="I13">
        <v>1287984.9106914476</v>
      </c>
      <c r="J13" s="27">
        <v>0.249474479</v>
      </c>
      <c r="K13" s="1">
        <v>0</v>
      </c>
      <c r="L13" s="1">
        <v>0</v>
      </c>
    </row>
    <row r="14" spans="1:12" x14ac:dyDescent="0.25">
      <c r="A14" s="1">
        <v>2</v>
      </c>
      <c r="B14" s="3" t="s">
        <v>1309</v>
      </c>
      <c r="C14" s="3" t="s">
        <v>1310</v>
      </c>
      <c r="D14" s="1" t="s">
        <v>1335</v>
      </c>
      <c r="E14" s="1" t="s">
        <v>1336</v>
      </c>
      <c r="F14" s="1">
        <v>1</v>
      </c>
      <c r="G14" s="1">
        <v>969</v>
      </c>
      <c r="H14" s="10">
        <v>1019.0991770000001</v>
      </c>
      <c r="I14">
        <v>730288.23762979056</v>
      </c>
      <c r="J14" s="27">
        <v>0.25412701450000003</v>
      </c>
      <c r="K14" s="1">
        <v>0</v>
      </c>
      <c r="L14" s="1">
        <v>0</v>
      </c>
    </row>
    <row r="15" spans="1:12" x14ac:dyDescent="0.25">
      <c r="A15" s="1">
        <v>2</v>
      </c>
      <c r="B15" s="2" t="s">
        <v>1309</v>
      </c>
      <c r="C15" s="3" t="s">
        <v>1310</v>
      </c>
      <c r="D15" s="1" t="s">
        <v>1337</v>
      </c>
      <c r="E15" s="1" t="s">
        <v>1338</v>
      </c>
      <c r="F15" s="1">
        <v>1</v>
      </c>
      <c r="G15" s="1">
        <v>1224</v>
      </c>
      <c r="H15" s="10">
        <v>1223.084124</v>
      </c>
      <c r="I15">
        <v>1075021.2409698383</v>
      </c>
      <c r="J15" s="27">
        <v>0.25927717300000003</v>
      </c>
      <c r="K15" s="1">
        <v>0</v>
      </c>
      <c r="L15" s="1">
        <v>0</v>
      </c>
    </row>
    <row r="16" spans="1:12" x14ac:dyDescent="0.25">
      <c r="A16" s="1">
        <v>2</v>
      </c>
      <c r="B16" s="2" t="s">
        <v>1309</v>
      </c>
      <c r="C16" s="3" t="s">
        <v>1310</v>
      </c>
      <c r="D16" s="1" t="s">
        <v>1339</v>
      </c>
      <c r="E16" s="1" t="s">
        <v>1340</v>
      </c>
      <c r="F16" s="1">
        <v>1</v>
      </c>
      <c r="G16" s="1">
        <v>1065</v>
      </c>
      <c r="H16" s="10">
        <v>1112.963127</v>
      </c>
      <c r="I16">
        <v>885779.99292668421</v>
      </c>
      <c r="J16" s="27">
        <v>0.2537386975</v>
      </c>
      <c r="K16" s="1">
        <v>0</v>
      </c>
      <c r="L16" s="1">
        <v>0</v>
      </c>
    </row>
    <row r="17" spans="1:12" x14ac:dyDescent="0.25">
      <c r="A17" s="1">
        <v>5</v>
      </c>
      <c r="B17" s="2" t="s">
        <v>1309</v>
      </c>
      <c r="C17" s="3" t="s">
        <v>1310</v>
      </c>
      <c r="D17" s="1" t="s">
        <v>1341</v>
      </c>
      <c r="E17" s="1" t="s">
        <v>1342</v>
      </c>
      <c r="F17" s="1">
        <v>1</v>
      </c>
      <c r="G17" s="1">
        <v>670</v>
      </c>
      <c r="H17" s="10">
        <v>787.18930379999995</v>
      </c>
      <c r="I17">
        <v>408929.54263638356</v>
      </c>
      <c r="J17" s="27">
        <v>0.25240013</v>
      </c>
      <c r="K17" s="1">
        <v>0</v>
      </c>
      <c r="L17" s="1">
        <v>0</v>
      </c>
    </row>
    <row r="18" spans="1:12" x14ac:dyDescent="0.25">
      <c r="A18" s="1">
        <v>1</v>
      </c>
      <c r="B18" s="3" t="s">
        <v>1309</v>
      </c>
      <c r="C18" s="3" t="s">
        <v>1310</v>
      </c>
      <c r="D18" s="1" t="s">
        <v>1343</v>
      </c>
      <c r="E18" s="1" t="s">
        <v>1344</v>
      </c>
      <c r="F18" s="1">
        <v>1</v>
      </c>
      <c r="G18" s="1">
        <v>269</v>
      </c>
      <c r="H18" s="10">
        <v>636.63013049999995</v>
      </c>
      <c r="I18">
        <v>250052.32128692648</v>
      </c>
      <c r="J18" s="27">
        <v>0.26542258899999999</v>
      </c>
      <c r="K18" s="1">
        <v>0</v>
      </c>
      <c r="L18" s="1">
        <v>0</v>
      </c>
    </row>
    <row r="19" spans="1:12" x14ac:dyDescent="0.25">
      <c r="A19" s="1">
        <v>1</v>
      </c>
      <c r="B19" s="2" t="s">
        <v>1309</v>
      </c>
      <c r="C19" s="3" t="s">
        <v>1310</v>
      </c>
      <c r="D19" s="1" t="s">
        <v>1345</v>
      </c>
      <c r="E19" s="1" t="s">
        <v>1346</v>
      </c>
      <c r="F19" s="1">
        <v>1</v>
      </c>
      <c r="G19" s="1">
        <v>628</v>
      </c>
      <c r="H19" s="10">
        <v>598.92555589999995</v>
      </c>
      <c r="I19">
        <v>221146.16852775883</v>
      </c>
      <c r="J19" s="27">
        <v>0.243822964</v>
      </c>
      <c r="K19" s="1">
        <v>0</v>
      </c>
      <c r="L19" s="1">
        <v>0</v>
      </c>
    </row>
    <row r="20" spans="1:12" x14ac:dyDescent="0.25">
      <c r="A20" s="1">
        <v>1</v>
      </c>
      <c r="B20" s="3" t="s">
        <v>1309</v>
      </c>
      <c r="C20" s="2" t="s">
        <v>1310</v>
      </c>
      <c r="D20" s="1" t="s">
        <v>1347</v>
      </c>
      <c r="E20" s="1" t="s">
        <v>1348</v>
      </c>
      <c r="F20" s="1">
        <v>1</v>
      </c>
      <c r="G20" s="1">
        <v>490</v>
      </c>
      <c r="H20" s="10">
        <v>457.80184559999998</v>
      </c>
      <c r="I20">
        <v>144383.23726845457</v>
      </c>
      <c r="J20" s="27">
        <v>0.25017370900000002</v>
      </c>
      <c r="K20" s="1">
        <v>0</v>
      </c>
      <c r="L20" s="1">
        <v>0</v>
      </c>
    </row>
    <row r="21" spans="1:12" x14ac:dyDescent="0.25">
      <c r="A21" s="1">
        <v>1</v>
      </c>
      <c r="B21" s="3" t="s">
        <v>1309</v>
      </c>
      <c r="C21" s="2" t="s">
        <v>1310</v>
      </c>
      <c r="D21" s="1" t="s">
        <v>1349</v>
      </c>
      <c r="E21" s="1" t="s">
        <v>1350</v>
      </c>
      <c r="F21" s="1">
        <v>1</v>
      </c>
      <c r="G21" s="1">
        <v>1776</v>
      </c>
      <c r="H21" s="10">
        <v>1252.179093</v>
      </c>
      <c r="I21">
        <v>1078545.0963448149</v>
      </c>
      <c r="J21" s="27">
        <v>0.239407646</v>
      </c>
      <c r="K21" s="1">
        <v>0</v>
      </c>
      <c r="L21" s="1">
        <v>0</v>
      </c>
    </row>
    <row r="22" spans="1:12" x14ac:dyDescent="0.25">
      <c r="A22" s="1">
        <v>2</v>
      </c>
      <c r="B22" s="3" t="s">
        <v>1309</v>
      </c>
      <c r="C22" s="2" t="s">
        <v>1310</v>
      </c>
      <c r="D22" s="1" t="s">
        <v>1351</v>
      </c>
      <c r="E22" s="1" t="s">
        <v>1352</v>
      </c>
      <c r="F22" s="1">
        <v>1</v>
      </c>
      <c r="G22" s="1">
        <v>606</v>
      </c>
      <c r="H22" s="10">
        <v>648.91663530000005</v>
      </c>
      <c r="I22">
        <v>264071.28538278741</v>
      </c>
      <c r="J22" s="27">
        <v>0.25356194500000001</v>
      </c>
      <c r="K22" s="1">
        <v>0</v>
      </c>
      <c r="L22" s="1">
        <v>0</v>
      </c>
    </row>
    <row r="23" spans="1:12" x14ac:dyDescent="0.25">
      <c r="A23" s="1">
        <v>3</v>
      </c>
      <c r="B23" s="3" t="s">
        <v>1309</v>
      </c>
      <c r="C23" s="3" t="s">
        <v>1310</v>
      </c>
      <c r="D23" s="1" t="s">
        <v>1353</v>
      </c>
      <c r="E23" s="1" t="s">
        <v>1354</v>
      </c>
      <c r="F23" s="1">
        <v>1</v>
      </c>
      <c r="G23" s="1">
        <v>1109</v>
      </c>
      <c r="H23" s="10">
        <v>1016.575041233333</v>
      </c>
      <c r="I23">
        <v>784188.05577479117</v>
      </c>
      <c r="J23" s="27">
        <v>0.24861640866666671</v>
      </c>
      <c r="K23" s="1">
        <v>0</v>
      </c>
      <c r="L23" s="1">
        <v>0</v>
      </c>
    </row>
    <row r="24" spans="1:12" x14ac:dyDescent="0.25">
      <c r="A24" s="1">
        <v>1</v>
      </c>
      <c r="B24" s="3" t="s">
        <v>1309</v>
      </c>
      <c r="C24" s="3" t="s">
        <v>1310</v>
      </c>
      <c r="D24" s="1" t="s">
        <v>1355</v>
      </c>
      <c r="E24" s="1" t="s">
        <v>1356</v>
      </c>
      <c r="F24" s="1">
        <v>1</v>
      </c>
      <c r="G24" s="1">
        <v>515</v>
      </c>
      <c r="H24" s="10">
        <v>759.1587505</v>
      </c>
      <c r="I24">
        <v>424022.45822417719</v>
      </c>
      <c r="J24" s="27">
        <v>0.248749478</v>
      </c>
      <c r="K24" s="1">
        <v>0</v>
      </c>
      <c r="L24" s="1">
        <v>0</v>
      </c>
    </row>
    <row r="25" spans="1:12" x14ac:dyDescent="0.25">
      <c r="A25" s="1">
        <v>1</v>
      </c>
      <c r="B25" s="3" t="s">
        <v>1309</v>
      </c>
      <c r="C25" s="3" t="s">
        <v>1310</v>
      </c>
      <c r="D25" s="1" t="s">
        <v>1357</v>
      </c>
      <c r="E25" s="1" t="s">
        <v>1358</v>
      </c>
      <c r="F25" s="1">
        <v>0</v>
      </c>
      <c r="G25" s="1">
        <v>293</v>
      </c>
      <c r="H25" s="10">
        <v>437.0017977</v>
      </c>
      <c r="I25">
        <v>160154.97397911761</v>
      </c>
      <c r="J25" s="27">
        <v>0.241082346</v>
      </c>
      <c r="K25" s="1">
        <v>0</v>
      </c>
      <c r="L25" s="1">
        <v>0</v>
      </c>
    </row>
    <row r="26" spans="1:12" x14ac:dyDescent="0.25">
      <c r="A26" s="1">
        <v>1</v>
      </c>
      <c r="B26" s="2" t="s">
        <v>1309</v>
      </c>
      <c r="C26" s="2" t="s">
        <v>1310</v>
      </c>
      <c r="D26" s="1" t="s">
        <v>1359</v>
      </c>
      <c r="E26" s="1" t="s">
        <v>1360</v>
      </c>
      <c r="F26" s="1">
        <v>1</v>
      </c>
      <c r="G26" s="1">
        <v>5350</v>
      </c>
      <c r="H26" s="10">
        <v>3118.0246000000002</v>
      </c>
      <c r="I26">
        <v>5996698.5839057909</v>
      </c>
      <c r="J26" s="27">
        <v>0.24387131400000001</v>
      </c>
      <c r="K26" s="1">
        <v>0</v>
      </c>
      <c r="L26" s="1">
        <v>0</v>
      </c>
    </row>
    <row r="27" spans="1:12" x14ac:dyDescent="0.25">
      <c r="A27" s="1">
        <v>3</v>
      </c>
      <c r="B27" s="3" t="s">
        <v>1309</v>
      </c>
      <c r="C27" s="3" t="s">
        <v>1310</v>
      </c>
      <c r="D27" s="1" t="s">
        <v>1361</v>
      </c>
      <c r="E27" s="1" t="s">
        <v>1362</v>
      </c>
      <c r="F27" s="1">
        <v>1</v>
      </c>
      <c r="G27" s="1">
        <v>529</v>
      </c>
      <c r="H27" s="10">
        <v>1099.5219136666669</v>
      </c>
      <c r="I27">
        <v>907927.85426304699</v>
      </c>
      <c r="J27" s="27">
        <v>0.25210680833333332</v>
      </c>
      <c r="K27" s="1">
        <v>0</v>
      </c>
      <c r="L27" s="1">
        <v>0</v>
      </c>
    </row>
    <row r="28" spans="1:12" x14ac:dyDescent="0.25">
      <c r="A28" s="1">
        <v>2</v>
      </c>
      <c r="B28" s="3" t="s">
        <v>1309</v>
      </c>
      <c r="C28" s="3" t="s">
        <v>1310</v>
      </c>
      <c r="D28" s="1" t="s">
        <v>1363</v>
      </c>
      <c r="E28" s="1" t="s">
        <v>1364</v>
      </c>
      <c r="F28" s="1">
        <v>1</v>
      </c>
      <c r="G28" s="1">
        <v>311</v>
      </c>
      <c r="H28" s="10">
        <v>378.10223765000001</v>
      </c>
      <c r="I28">
        <v>117260.6562434449</v>
      </c>
      <c r="J28" s="27">
        <v>0.248395543</v>
      </c>
      <c r="K28" s="1">
        <v>0</v>
      </c>
      <c r="L28" s="1">
        <v>0</v>
      </c>
    </row>
    <row r="29" spans="1:12" x14ac:dyDescent="0.25">
      <c r="A29" s="1">
        <v>3</v>
      </c>
      <c r="B29" s="3" t="s">
        <v>1309</v>
      </c>
      <c r="C29" s="3" t="s">
        <v>1310</v>
      </c>
      <c r="D29" s="1" t="s">
        <v>1365</v>
      </c>
      <c r="E29" s="1" t="s">
        <v>1366</v>
      </c>
      <c r="F29" s="1">
        <v>1</v>
      </c>
      <c r="G29" s="1">
        <v>998</v>
      </c>
      <c r="H29" s="10">
        <v>963.38914820000002</v>
      </c>
      <c r="I29">
        <v>593098.21654274676</v>
      </c>
      <c r="J29" s="27">
        <v>0.26266547499999998</v>
      </c>
      <c r="K29" s="1">
        <v>0</v>
      </c>
      <c r="L29" s="1">
        <v>0</v>
      </c>
    </row>
    <row r="30" spans="1:12" x14ac:dyDescent="0.25">
      <c r="A30" s="1">
        <v>1</v>
      </c>
      <c r="B30" s="2" t="s">
        <v>1309</v>
      </c>
      <c r="C30" s="2" t="s">
        <v>1310</v>
      </c>
      <c r="D30" s="1" t="s">
        <v>1367</v>
      </c>
      <c r="E30" s="1" t="s">
        <v>1368</v>
      </c>
      <c r="F30" s="1">
        <v>1</v>
      </c>
      <c r="G30" s="1">
        <v>1304</v>
      </c>
      <c r="H30" s="10">
        <v>1117.6098500000001</v>
      </c>
      <c r="I30">
        <v>787334.79293140001</v>
      </c>
      <c r="J30" s="27">
        <v>0.28256756199999999</v>
      </c>
      <c r="K30" s="1">
        <v>0</v>
      </c>
      <c r="L30" s="1">
        <v>0</v>
      </c>
    </row>
    <row r="31" spans="1:12" x14ac:dyDescent="0.25">
      <c r="A31" s="1">
        <v>2</v>
      </c>
      <c r="B31" s="3" t="s">
        <v>1309</v>
      </c>
      <c r="C31" s="3" t="s">
        <v>1369</v>
      </c>
      <c r="D31" s="1" t="s">
        <v>1370</v>
      </c>
      <c r="E31" s="1" t="s">
        <v>1371</v>
      </c>
      <c r="F31" s="1">
        <v>1</v>
      </c>
      <c r="G31" s="1">
        <v>1430</v>
      </c>
      <c r="H31" s="10">
        <v>2095.3050094999999</v>
      </c>
      <c r="I31">
        <v>3494970.4066128032</v>
      </c>
      <c r="J31" s="27">
        <v>0.25689659050000002</v>
      </c>
      <c r="K31" s="1">
        <v>0</v>
      </c>
      <c r="L31" s="1">
        <v>0</v>
      </c>
    </row>
    <row r="32" spans="1:12" x14ac:dyDescent="0.25">
      <c r="A32" s="1">
        <v>1</v>
      </c>
      <c r="B32" s="3" t="s">
        <v>1309</v>
      </c>
      <c r="C32" s="3" t="s">
        <v>1369</v>
      </c>
      <c r="D32" s="1" t="s">
        <v>1372</v>
      </c>
      <c r="E32" s="1" t="s">
        <v>1373</v>
      </c>
      <c r="F32" s="1">
        <v>1</v>
      </c>
      <c r="G32" s="1">
        <v>2159</v>
      </c>
      <c r="H32" s="10">
        <v>1338.3153500000001</v>
      </c>
      <c r="I32">
        <v>1071334.0000771079</v>
      </c>
      <c r="J32" s="27">
        <v>0.24689181800000001</v>
      </c>
      <c r="K32" s="1">
        <v>0</v>
      </c>
      <c r="L32" s="1">
        <v>0</v>
      </c>
    </row>
    <row r="33" spans="1:12" x14ac:dyDescent="0.25">
      <c r="A33" s="1">
        <v>4</v>
      </c>
      <c r="B33" s="3" t="s">
        <v>1309</v>
      </c>
      <c r="C33" s="3" t="s">
        <v>1374</v>
      </c>
      <c r="D33" s="1" t="s">
        <v>1375</v>
      </c>
      <c r="E33" s="1" t="s">
        <v>1376</v>
      </c>
      <c r="F33" s="1">
        <v>1</v>
      </c>
      <c r="G33" s="1">
        <v>1568</v>
      </c>
      <c r="H33" s="10">
        <v>1339.6808349999999</v>
      </c>
      <c r="I33">
        <v>1593097.6795377976</v>
      </c>
      <c r="J33" s="27">
        <v>0.24714407725000001</v>
      </c>
      <c r="K33" s="1">
        <v>0</v>
      </c>
      <c r="L33" s="1">
        <v>0</v>
      </c>
    </row>
    <row r="34" spans="1:12" x14ac:dyDescent="0.25">
      <c r="A34" s="1">
        <v>1</v>
      </c>
      <c r="B34" s="3" t="s">
        <v>1377</v>
      </c>
      <c r="C34" s="3" t="s">
        <v>1378</v>
      </c>
      <c r="D34" s="1" t="s">
        <v>1379</v>
      </c>
      <c r="E34" s="1" t="s">
        <v>1380</v>
      </c>
      <c r="F34" s="1">
        <v>1</v>
      </c>
      <c r="G34" s="1">
        <v>512</v>
      </c>
      <c r="H34" s="10">
        <v>268.52876980000002</v>
      </c>
      <c r="I34">
        <v>55836.195291949603</v>
      </c>
      <c r="J34" s="27">
        <v>0.27153679800000002</v>
      </c>
      <c r="K34" s="1">
        <v>0</v>
      </c>
      <c r="L34" s="1">
        <v>0</v>
      </c>
    </row>
    <row r="35" spans="1:12" x14ac:dyDescent="0.25">
      <c r="A35" s="1">
        <v>4</v>
      </c>
      <c r="B35" s="3" t="s">
        <v>1377</v>
      </c>
      <c r="C35" s="3" t="s">
        <v>1378</v>
      </c>
      <c r="D35" s="1" t="s">
        <v>1381</v>
      </c>
      <c r="E35" s="1" t="s">
        <v>1382</v>
      </c>
      <c r="F35" s="1">
        <v>1</v>
      </c>
      <c r="G35" s="1">
        <v>635</v>
      </c>
      <c r="H35" s="10">
        <v>278.51729890000001</v>
      </c>
      <c r="I35">
        <v>57463.826872262631</v>
      </c>
      <c r="J35" s="27">
        <v>0.25088915774999998</v>
      </c>
      <c r="K35" s="1">
        <v>0</v>
      </c>
      <c r="L35" s="1">
        <v>0</v>
      </c>
    </row>
    <row r="36" spans="1:12" x14ac:dyDescent="0.25">
      <c r="A36" s="1">
        <v>1</v>
      </c>
      <c r="B36" s="3" t="s">
        <v>1377</v>
      </c>
      <c r="C36" s="3" t="s">
        <v>1378</v>
      </c>
      <c r="D36" s="1" t="s">
        <v>1383</v>
      </c>
      <c r="E36" s="1" t="s">
        <v>1384</v>
      </c>
      <c r="F36" s="1">
        <v>1</v>
      </c>
      <c r="G36" s="1">
        <v>1873</v>
      </c>
      <c r="H36" s="10">
        <v>1083.5326990000001</v>
      </c>
      <c r="I36">
        <v>810961.39523427712</v>
      </c>
      <c r="J36" s="27">
        <v>0.25222674499999997</v>
      </c>
      <c r="K36" s="1">
        <v>0</v>
      </c>
      <c r="L36" s="1">
        <v>0</v>
      </c>
    </row>
    <row r="37" spans="1:12" x14ac:dyDescent="0.25">
      <c r="A37" s="1">
        <v>2</v>
      </c>
      <c r="B37" s="3" t="s">
        <v>1377</v>
      </c>
      <c r="C37" s="3" t="s">
        <v>1378</v>
      </c>
      <c r="D37" s="1" t="s">
        <v>1385</v>
      </c>
      <c r="E37" s="1" t="s">
        <v>1386</v>
      </c>
      <c r="F37" s="1">
        <v>1</v>
      </c>
      <c r="G37" s="1">
        <v>887</v>
      </c>
      <c r="H37" s="10">
        <v>383.02486255000002</v>
      </c>
      <c r="I37">
        <v>120252.85379779554</v>
      </c>
      <c r="J37" s="27">
        <v>0.24518810699999999</v>
      </c>
      <c r="K37" s="1">
        <v>0</v>
      </c>
      <c r="L37" s="1">
        <v>0</v>
      </c>
    </row>
    <row r="38" spans="1:12" x14ac:dyDescent="0.25">
      <c r="A38" s="1">
        <v>3</v>
      </c>
      <c r="B38" s="3" t="s">
        <v>1377</v>
      </c>
      <c r="C38" s="3" t="s">
        <v>1378</v>
      </c>
      <c r="D38" s="1" t="s">
        <v>1387</v>
      </c>
      <c r="E38" s="1" t="s">
        <v>1388</v>
      </c>
      <c r="F38" s="1">
        <v>1</v>
      </c>
      <c r="G38" s="1">
        <v>719</v>
      </c>
      <c r="H38" s="10">
        <v>327.30936589999999</v>
      </c>
      <c r="I38">
        <v>82306.586575020192</v>
      </c>
      <c r="J38" s="27">
        <v>0.238813517</v>
      </c>
      <c r="K38" s="1">
        <v>0</v>
      </c>
      <c r="L38" s="1">
        <v>0</v>
      </c>
    </row>
    <row r="39" spans="1:12" x14ac:dyDescent="0.25">
      <c r="A39" s="1">
        <v>3</v>
      </c>
      <c r="B39" s="3" t="s">
        <v>1377</v>
      </c>
      <c r="C39" s="3" t="s">
        <v>1378</v>
      </c>
      <c r="D39" s="1" t="s">
        <v>1389</v>
      </c>
      <c r="E39" s="1" t="s">
        <v>1390</v>
      </c>
      <c r="F39" s="1">
        <v>1</v>
      </c>
      <c r="G39" s="1">
        <v>590</v>
      </c>
      <c r="H39" s="10">
        <v>265.24280399999998</v>
      </c>
      <c r="I39">
        <v>61273.24949310637</v>
      </c>
      <c r="J39" s="27">
        <v>0.2480997036666667</v>
      </c>
      <c r="K39" s="1">
        <v>0</v>
      </c>
      <c r="L39" s="1">
        <v>0</v>
      </c>
    </row>
    <row r="40" spans="1:12" x14ac:dyDescent="0.25">
      <c r="A40" s="1">
        <v>16</v>
      </c>
      <c r="B40" s="3" t="s">
        <v>1377</v>
      </c>
      <c r="C40" s="3" t="s">
        <v>1378</v>
      </c>
      <c r="D40" s="1" t="s">
        <v>1391</v>
      </c>
      <c r="E40" s="1" t="s">
        <v>1392</v>
      </c>
      <c r="F40" s="1">
        <v>1</v>
      </c>
      <c r="G40" s="1">
        <v>291</v>
      </c>
      <c r="H40" s="10">
        <v>175.58035558750001</v>
      </c>
      <c r="I40">
        <v>24724.550039242778</v>
      </c>
      <c r="J40" s="27">
        <v>0.25414636499999999</v>
      </c>
      <c r="K40" s="1">
        <v>0</v>
      </c>
      <c r="L40" s="1">
        <v>0</v>
      </c>
    </row>
    <row r="41" spans="1:12" x14ac:dyDescent="0.25">
      <c r="A41" s="1">
        <v>4</v>
      </c>
      <c r="B41" s="3" t="s">
        <v>1377</v>
      </c>
      <c r="C41" s="3" t="s">
        <v>1378</v>
      </c>
      <c r="D41" s="1" t="s">
        <v>1393</v>
      </c>
      <c r="E41" s="1" t="s">
        <v>1394</v>
      </c>
      <c r="F41" s="1">
        <v>1</v>
      </c>
      <c r="G41" s="1">
        <v>372</v>
      </c>
      <c r="H41" s="10">
        <v>178.14316045000001</v>
      </c>
      <c r="I41">
        <v>24037.120829726671</v>
      </c>
      <c r="J41" s="27">
        <v>0.24807791474999999</v>
      </c>
      <c r="K41" s="1">
        <v>0</v>
      </c>
      <c r="L41" s="1">
        <v>0</v>
      </c>
    </row>
    <row r="42" spans="1:12" x14ac:dyDescent="0.25">
      <c r="A42" s="1">
        <v>10</v>
      </c>
      <c r="B42" s="3" t="s">
        <v>1377</v>
      </c>
      <c r="C42" s="2" t="s">
        <v>1378</v>
      </c>
      <c r="D42" s="1" t="s">
        <v>1395</v>
      </c>
      <c r="E42" s="1" t="s">
        <v>1396</v>
      </c>
      <c r="F42" s="1">
        <v>1</v>
      </c>
      <c r="G42" s="1">
        <v>340</v>
      </c>
      <c r="H42" s="10">
        <v>196.46645407</v>
      </c>
      <c r="I42">
        <v>30637.847736334872</v>
      </c>
      <c r="J42" s="27">
        <v>0.25820655320000002</v>
      </c>
      <c r="K42" s="1">
        <v>0</v>
      </c>
      <c r="L42" s="1">
        <v>0</v>
      </c>
    </row>
    <row r="43" spans="1:12" x14ac:dyDescent="0.25">
      <c r="A43" s="1">
        <v>1</v>
      </c>
      <c r="B43" s="3" t="s">
        <v>1377</v>
      </c>
      <c r="C43" s="3" t="s">
        <v>1378</v>
      </c>
      <c r="D43" s="1" t="s">
        <v>1397</v>
      </c>
      <c r="E43" s="1" t="s">
        <v>1398</v>
      </c>
      <c r="F43" s="1">
        <v>1</v>
      </c>
      <c r="G43" s="1">
        <v>585</v>
      </c>
      <c r="H43" s="10">
        <v>295.17440850000003</v>
      </c>
      <c r="I43">
        <v>68431.660301646552</v>
      </c>
      <c r="J43" s="27">
        <v>0.23743070599999999</v>
      </c>
      <c r="K43" s="1">
        <v>0</v>
      </c>
      <c r="L43" s="1">
        <v>0</v>
      </c>
    </row>
    <row r="44" spans="1:12" x14ac:dyDescent="0.25">
      <c r="A44" s="1">
        <v>4</v>
      </c>
      <c r="B44" s="3" t="s">
        <v>1377</v>
      </c>
      <c r="C44" s="3" t="s">
        <v>1378</v>
      </c>
      <c r="D44" s="1" t="s">
        <v>1399</v>
      </c>
      <c r="E44" s="1" t="s">
        <v>1400</v>
      </c>
      <c r="F44" s="1">
        <v>1</v>
      </c>
      <c r="G44" s="1">
        <v>934</v>
      </c>
      <c r="H44" s="10">
        <v>366.70102822500002</v>
      </c>
      <c r="I44">
        <v>102350.62362279886</v>
      </c>
      <c r="J44" s="27">
        <v>0.24575765075</v>
      </c>
      <c r="K44" s="1">
        <v>0</v>
      </c>
      <c r="L44" s="1">
        <v>0</v>
      </c>
    </row>
    <row r="45" spans="1:12" x14ac:dyDescent="0.25">
      <c r="A45" s="1">
        <v>1</v>
      </c>
      <c r="B45" s="3" t="s">
        <v>1377</v>
      </c>
      <c r="C45" s="3" t="s">
        <v>1378</v>
      </c>
      <c r="D45" s="1" t="s">
        <v>1401</v>
      </c>
      <c r="E45" s="1" t="s">
        <v>1402</v>
      </c>
      <c r="F45" s="1">
        <v>0</v>
      </c>
      <c r="G45" s="1">
        <v>469</v>
      </c>
      <c r="H45" s="10">
        <v>222.054047</v>
      </c>
      <c r="I45">
        <v>38988.898647462906</v>
      </c>
      <c r="J45" s="27">
        <v>0.25302232400000002</v>
      </c>
      <c r="K45" s="1">
        <v>0</v>
      </c>
      <c r="L45" s="1">
        <v>0</v>
      </c>
    </row>
    <row r="46" spans="1:12" x14ac:dyDescent="0.25">
      <c r="A46" s="1">
        <v>1</v>
      </c>
      <c r="B46" s="3" t="s">
        <v>1377</v>
      </c>
      <c r="C46" s="3" t="s">
        <v>1378</v>
      </c>
      <c r="D46" s="1" t="s">
        <v>1403</v>
      </c>
      <c r="E46" s="1" t="s">
        <v>1404</v>
      </c>
      <c r="F46" s="1">
        <v>1</v>
      </c>
      <c r="G46" s="4">
        <v>724</v>
      </c>
      <c r="H46" s="10">
        <v>343.05618620000001</v>
      </c>
      <c r="I46">
        <v>109456.30727390965</v>
      </c>
      <c r="J46" s="27">
        <v>0.24591634000000001</v>
      </c>
      <c r="K46" s="1">
        <v>0</v>
      </c>
      <c r="L46" s="1">
        <v>0</v>
      </c>
    </row>
    <row r="47" spans="1:12" x14ac:dyDescent="0.25">
      <c r="A47" s="1">
        <v>3</v>
      </c>
      <c r="B47" s="3" t="s">
        <v>1377</v>
      </c>
      <c r="C47" s="3" t="s">
        <v>1378</v>
      </c>
      <c r="D47" s="1" t="s">
        <v>1405</v>
      </c>
      <c r="E47" s="1" t="s">
        <v>1406</v>
      </c>
      <c r="F47" s="1">
        <v>1</v>
      </c>
      <c r="G47" s="1">
        <v>1095</v>
      </c>
      <c r="H47" s="10">
        <v>396.41906060000002</v>
      </c>
      <c r="I47">
        <v>119547.5074571116</v>
      </c>
      <c r="J47" s="27">
        <v>0.25180703066666671</v>
      </c>
      <c r="K47" s="1">
        <v>0</v>
      </c>
      <c r="L47" s="1">
        <v>0</v>
      </c>
    </row>
    <row r="48" spans="1:12" x14ac:dyDescent="0.25">
      <c r="A48" s="1">
        <v>1</v>
      </c>
      <c r="B48" s="3" t="s">
        <v>1377</v>
      </c>
      <c r="C48" s="3" t="s">
        <v>1378</v>
      </c>
      <c r="D48" s="1" t="s">
        <v>1407</v>
      </c>
      <c r="E48" s="1" t="s">
        <v>1408</v>
      </c>
      <c r="F48" s="1">
        <v>1</v>
      </c>
      <c r="G48" s="1">
        <v>865</v>
      </c>
      <c r="H48" s="10">
        <v>479.70640889999999</v>
      </c>
      <c r="I48">
        <v>162172.79877408143</v>
      </c>
      <c r="J48" s="27">
        <v>0.233938753</v>
      </c>
      <c r="K48" s="1">
        <v>0</v>
      </c>
      <c r="L48" s="1">
        <v>0</v>
      </c>
    </row>
    <row r="49" spans="1:12" x14ac:dyDescent="0.25">
      <c r="A49" s="1">
        <v>3</v>
      </c>
      <c r="B49" s="3" t="s">
        <v>1377</v>
      </c>
      <c r="C49" s="3" t="s">
        <v>1378</v>
      </c>
      <c r="D49" s="1" t="s">
        <v>1409</v>
      </c>
      <c r="E49" s="1" t="s">
        <v>1410</v>
      </c>
      <c r="F49" s="1">
        <v>1</v>
      </c>
      <c r="G49" s="1">
        <v>1100</v>
      </c>
      <c r="H49" s="10">
        <v>389.53141836666668</v>
      </c>
      <c r="I49">
        <v>114938.55327859531</v>
      </c>
      <c r="J49" s="27">
        <v>0.2447054073333334</v>
      </c>
      <c r="K49" s="1">
        <v>0</v>
      </c>
      <c r="L49" s="1">
        <v>0</v>
      </c>
    </row>
    <row r="50" spans="1:12" x14ac:dyDescent="0.25">
      <c r="A50" s="1">
        <v>3</v>
      </c>
      <c r="B50" s="3" t="s">
        <v>1377</v>
      </c>
      <c r="C50" s="3" t="s">
        <v>1378</v>
      </c>
      <c r="D50" s="1" t="s">
        <v>1411</v>
      </c>
      <c r="E50" s="1" t="s">
        <v>1412</v>
      </c>
      <c r="F50" s="1">
        <v>1</v>
      </c>
      <c r="G50" s="1">
        <v>866</v>
      </c>
      <c r="H50" s="10">
        <v>309.57987723333332</v>
      </c>
      <c r="I50">
        <v>75276.466950508111</v>
      </c>
      <c r="J50" s="27">
        <v>0.23204969433333331</v>
      </c>
      <c r="K50" s="1">
        <v>0</v>
      </c>
      <c r="L50" s="1">
        <v>0</v>
      </c>
    </row>
    <row r="51" spans="1:12" x14ac:dyDescent="0.25">
      <c r="A51" s="1">
        <v>2</v>
      </c>
      <c r="B51" s="2" t="s">
        <v>1377</v>
      </c>
      <c r="C51" s="3" t="s">
        <v>1378</v>
      </c>
      <c r="D51" s="1" t="s">
        <v>1413</v>
      </c>
      <c r="E51" s="1" t="s">
        <v>1414</v>
      </c>
      <c r="F51" s="1">
        <v>1</v>
      </c>
      <c r="G51" s="1">
        <v>981</v>
      </c>
      <c r="H51" s="10">
        <v>311.15744795000001</v>
      </c>
      <c r="I51">
        <v>71369.655903201245</v>
      </c>
      <c r="J51" s="27">
        <v>0.25423649749999999</v>
      </c>
      <c r="K51" s="1">
        <v>0</v>
      </c>
      <c r="L51" s="1">
        <v>0</v>
      </c>
    </row>
    <row r="52" spans="1:12" x14ac:dyDescent="0.25">
      <c r="A52" s="1">
        <v>1</v>
      </c>
      <c r="B52" s="3" t="s">
        <v>1377</v>
      </c>
      <c r="C52" s="3" t="s">
        <v>1378</v>
      </c>
      <c r="D52" s="1" t="s">
        <v>1415</v>
      </c>
      <c r="E52" s="1" t="s">
        <v>1416</v>
      </c>
      <c r="F52" s="1">
        <v>1</v>
      </c>
      <c r="G52" s="1">
        <v>2348</v>
      </c>
      <c r="H52" s="10">
        <v>702.85318280000001</v>
      </c>
      <c r="I52">
        <v>456770.42785812129</v>
      </c>
      <c r="J52" s="27">
        <v>0.255438045</v>
      </c>
      <c r="K52" s="1">
        <v>0</v>
      </c>
      <c r="L52" s="1">
        <v>0</v>
      </c>
    </row>
    <row r="53" spans="1:12" x14ac:dyDescent="0.25">
      <c r="A53" s="1">
        <v>2</v>
      </c>
      <c r="B53" s="3" t="s">
        <v>1377</v>
      </c>
      <c r="C53" s="2" t="s">
        <v>1378</v>
      </c>
      <c r="D53" s="1" t="s">
        <v>1417</v>
      </c>
      <c r="E53" s="1" t="s">
        <v>1418</v>
      </c>
      <c r="F53" s="1">
        <v>1</v>
      </c>
      <c r="G53" s="1">
        <v>790</v>
      </c>
      <c r="H53" s="10">
        <v>229.83988915</v>
      </c>
      <c r="I53">
        <v>42325.362873022452</v>
      </c>
      <c r="J53" s="27">
        <v>0.2459645815</v>
      </c>
      <c r="K53" s="1">
        <v>0</v>
      </c>
      <c r="L53" s="1">
        <v>1</v>
      </c>
    </row>
    <row r="54" spans="1:12" x14ac:dyDescent="0.25">
      <c r="A54" s="1">
        <v>3</v>
      </c>
      <c r="B54" s="3" t="s">
        <v>1377</v>
      </c>
      <c r="C54" s="2" t="s">
        <v>1378</v>
      </c>
      <c r="D54" s="1" t="s">
        <v>1419</v>
      </c>
      <c r="E54" s="1" t="s">
        <v>1420</v>
      </c>
      <c r="F54" s="1">
        <v>1</v>
      </c>
      <c r="G54" s="1">
        <v>1035</v>
      </c>
      <c r="H54" s="10">
        <v>283.34795836666672</v>
      </c>
      <c r="I54">
        <v>61731.434202106822</v>
      </c>
      <c r="J54" s="27">
        <v>0.24541284566666671</v>
      </c>
      <c r="K54" s="1">
        <v>0</v>
      </c>
      <c r="L54" s="1">
        <v>1</v>
      </c>
    </row>
    <row r="55" spans="1:12" x14ac:dyDescent="0.25">
      <c r="A55" s="1">
        <v>3</v>
      </c>
      <c r="B55" s="3" t="s">
        <v>1377</v>
      </c>
      <c r="C55" s="2" t="s">
        <v>1378</v>
      </c>
      <c r="D55" s="1" t="s">
        <v>1421</v>
      </c>
      <c r="E55" s="1" t="s">
        <v>1422</v>
      </c>
      <c r="F55" s="1">
        <v>1</v>
      </c>
      <c r="G55" s="1">
        <v>680</v>
      </c>
      <c r="H55" s="10">
        <v>219.33212553333331</v>
      </c>
      <c r="I55">
        <v>37201.322455402704</v>
      </c>
      <c r="J55" s="27">
        <v>0.25008923599999999</v>
      </c>
      <c r="K55" s="1">
        <v>0</v>
      </c>
      <c r="L55" s="1">
        <v>1</v>
      </c>
    </row>
    <row r="56" spans="1:12" x14ac:dyDescent="0.25">
      <c r="A56" s="1">
        <v>1</v>
      </c>
      <c r="B56" s="3" t="s">
        <v>1377</v>
      </c>
      <c r="C56" s="3" t="s">
        <v>1378</v>
      </c>
      <c r="D56" s="1" t="s">
        <v>1423</v>
      </c>
      <c r="E56" s="1" t="s">
        <v>1424</v>
      </c>
      <c r="F56" s="1">
        <v>1</v>
      </c>
      <c r="G56" s="1">
        <v>680</v>
      </c>
      <c r="H56" s="10">
        <v>207.3620449</v>
      </c>
      <c r="I56">
        <v>39397.543485329581</v>
      </c>
      <c r="J56" s="27">
        <v>0.24626541800000001</v>
      </c>
      <c r="K56" s="1">
        <v>0</v>
      </c>
      <c r="L56" s="1">
        <v>1</v>
      </c>
    </row>
    <row r="57" spans="1:12" x14ac:dyDescent="0.25">
      <c r="A57" s="1">
        <v>2</v>
      </c>
      <c r="B57" s="3" t="s">
        <v>1377</v>
      </c>
      <c r="C57" s="3" t="s">
        <v>1378</v>
      </c>
      <c r="D57" s="1" t="s">
        <v>1425</v>
      </c>
      <c r="E57" s="1" t="s">
        <v>1426</v>
      </c>
      <c r="F57" s="1">
        <v>1</v>
      </c>
      <c r="G57" s="1">
        <v>959</v>
      </c>
      <c r="H57" s="10">
        <v>224.8307513</v>
      </c>
      <c r="I57">
        <v>40637.995396873128</v>
      </c>
      <c r="J57" s="27">
        <v>0.2319281775</v>
      </c>
      <c r="K57" s="1">
        <v>0</v>
      </c>
      <c r="L57" s="1">
        <v>1</v>
      </c>
    </row>
    <row r="58" spans="1:12" x14ac:dyDescent="0.25">
      <c r="A58" s="1">
        <v>1</v>
      </c>
      <c r="B58" s="2" t="s">
        <v>1377</v>
      </c>
      <c r="C58" s="3" t="s">
        <v>1378</v>
      </c>
      <c r="D58" s="1" t="s">
        <v>1427</v>
      </c>
      <c r="E58" s="1" t="s">
        <v>1428</v>
      </c>
      <c r="F58" s="1">
        <v>0</v>
      </c>
      <c r="G58" s="1">
        <v>687</v>
      </c>
      <c r="H58" s="10">
        <v>182.53710820000001</v>
      </c>
      <c r="I58">
        <v>25678.744042213453</v>
      </c>
      <c r="J58" s="27">
        <v>0.22065701500000001</v>
      </c>
      <c r="K58" s="1">
        <v>0</v>
      </c>
      <c r="L58" s="1">
        <v>1</v>
      </c>
    </row>
    <row r="59" spans="1:12" x14ac:dyDescent="0.25">
      <c r="A59" s="1">
        <v>2</v>
      </c>
      <c r="B59" s="2" t="s">
        <v>1377</v>
      </c>
      <c r="C59" s="3" t="s">
        <v>1378</v>
      </c>
      <c r="D59" s="1" t="s">
        <v>1429</v>
      </c>
      <c r="E59" s="1" t="s">
        <v>1430</v>
      </c>
      <c r="F59" s="1">
        <v>1</v>
      </c>
      <c r="G59" s="1">
        <v>1154</v>
      </c>
      <c r="H59" s="10">
        <v>306.95658350000002</v>
      </c>
      <c r="I59">
        <v>71922.097820451236</v>
      </c>
      <c r="J59" s="27">
        <v>0.245737861</v>
      </c>
      <c r="K59" s="1">
        <v>0</v>
      </c>
      <c r="L59" s="1">
        <v>1</v>
      </c>
    </row>
    <row r="60" spans="1:12" x14ac:dyDescent="0.25">
      <c r="A60" s="1">
        <v>4</v>
      </c>
      <c r="B60" s="3" t="s">
        <v>1377</v>
      </c>
      <c r="C60" s="3" t="s">
        <v>1378</v>
      </c>
      <c r="D60" s="1" t="s">
        <v>1431</v>
      </c>
      <c r="E60" s="1" t="s">
        <v>1432</v>
      </c>
      <c r="F60" s="1">
        <v>1</v>
      </c>
      <c r="G60" s="1">
        <v>1230</v>
      </c>
      <c r="H60" s="10">
        <v>581.87545122500001</v>
      </c>
      <c r="I60">
        <v>309930.02618851198</v>
      </c>
      <c r="J60" s="27">
        <v>0.246865259</v>
      </c>
      <c r="K60" s="1">
        <v>0</v>
      </c>
      <c r="L60" s="1">
        <v>0</v>
      </c>
    </row>
    <row r="61" spans="1:12" x14ac:dyDescent="0.25">
      <c r="A61" s="1">
        <v>2</v>
      </c>
      <c r="B61" s="3" t="s">
        <v>1377</v>
      </c>
      <c r="C61" s="2" t="s">
        <v>1378</v>
      </c>
      <c r="D61" s="1" t="s">
        <v>1433</v>
      </c>
      <c r="E61" s="1" t="s">
        <v>1434</v>
      </c>
      <c r="F61" s="1">
        <v>1</v>
      </c>
      <c r="G61" s="1">
        <v>3314</v>
      </c>
      <c r="H61" s="10">
        <v>1449.3231559999999</v>
      </c>
      <c r="I61">
        <v>1709527.3391889781</v>
      </c>
      <c r="J61" s="27">
        <v>0.2442465955</v>
      </c>
      <c r="K61" s="1">
        <v>0</v>
      </c>
      <c r="L61" s="1">
        <v>0</v>
      </c>
    </row>
    <row r="62" spans="1:12" x14ac:dyDescent="0.25">
      <c r="A62" s="1">
        <v>1</v>
      </c>
      <c r="B62" s="2" t="s">
        <v>1377</v>
      </c>
      <c r="C62" s="3" t="s">
        <v>1378</v>
      </c>
      <c r="D62" s="1" t="s">
        <v>1435</v>
      </c>
      <c r="E62" s="1" t="s">
        <v>1436</v>
      </c>
      <c r="F62" s="1">
        <v>1</v>
      </c>
      <c r="G62" s="1">
        <v>1930</v>
      </c>
      <c r="H62" s="10">
        <v>773.45455360000005</v>
      </c>
      <c r="I62">
        <v>483411.76300494949</v>
      </c>
      <c r="J62" s="27">
        <v>0.24479889499999999</v>
      </c>
      <c r="K62" s="1">
        <v>0</v>
      </c>
      <c r="L62" s="1">
        <v>0</v>
      </c>
    </row>
    <row r="63" spans="1:12" x14ac:dyDescent="0.25">
      <c r="A63" s="1">
        <v>3</v>
      </c>
      <c r="B63" s="3" t="s">
        <v>1377</v>
      </c>
      <c r="C63" s="2" t="s">
        <v>1378</v>
      </c>
      <c r="D63" s="1" t="s">
        <v>1437</v>
      </c>
      <c r="E63" s="1" t="s">
        <v>1438</v>
      </c>
      <c r="F63" s="1">
        <v>1</v>
      </c>
      <c r="G63" s="1">
        <v>334</v>
      </c>
      <c r="H63" s="10">
        <v>131.25780516666671</v>
      </c>
      <c r="I63">
        <v>13119.730064596179</v>
      </c>
      <c r="J63" s="27">
        <v>0.2351144996666667</v>
      </c>
      <c r="K63" s="1">
        <v>0</v>
      </c>
      <c r="L63" s="1">
        <v>1</v>
      </c>
    </row>
    <row r="64" spans="1:12" x14ac:dyDescent="0.25">
      <c r="A64" s="1">
        <v>3</v>
      </c>
      <c r="B64" s="2" t="s">
        <v>1377</v>
      </c>
      <c r="C64" s="3" t="s">
        <v>1378</v>
      </c>
      <c r="D64" s="1" t="s">
        <v>1439</v>
      </c>
      <c r="E64" s="1" t="s">
        <v>1440</v>
      </c>
      <c r="F64" s="1">
        <v>1</v>
      </c>
      <c r="G64" s="1">
        <v>711</v>
      </c>
      <c r="H64" s="10">
        <v>229.21723643333331</v>
      </c>
      <c r="I64">
        <v>43239.510936061532</v>
      </c>
      <c r="J64" s="27">
        <v>0.253324457</v>
      </c>
      <c r="K64" s="1">
        <v>0</v>
      </c>
      <c r="L64" s="1">
        <v>1</v>
      </c>
    </row>
    <row r="65" spans="1:12" x14ac:dyDescent="0.25">
      <c r="A65" s="1">
        <v>11</v>
      </c>
      <c r="B65" s="2" t="s">
        <v>1377</v>
      </c>
      <c r="C65" s="2" t="s">
        <v>1378</v>
      </c>
      <c r="D65" s="1" t="s">
        <v>1441</v>
      </c>
      <c r="E65" s="1" t="s">
        <v>1442</v>
      </c>
      <c r="F65" s="1">
        <v>1</v>
      </c>
      <c r="G65" s="1">
        <v>751</v>
      </c>
      <c r="H65" s="10">
        <v>248.71513753636361</v>
      </c>
      <c r="I65">
        <v>47986.592988889199</v>
      </c>
      <c r="J65" s="27">
        <v>0.25184328563636371</v>
      </c>
      <c r="K65" s="1">
        <v>0</v>
      </c>
      <c r="L65" s="1">
        <v>1</v>
      </c>
    </row>
    <row r="66" spans="1:12" x14ac:dyDescent="0.25">
      <c r="A66" s="1">
        <v>1</v>
      </c>
      <c r="B66" s="3" t="s">
        <v>1377</v>
      </c>
      <c r="C66" s="3" t="s">
        <v>1378</v>
      </c>
      <c r="D66" s="1" t="s">
        <v>1443</v>
      </c>
      <c r="E66" s="1" t="s">
        <v>1444</v>
      </c>
      <c r="F66" s="1">
        <v>1</v>
      </c>
      <c r="G66" s="1">
        <v>2042</v>
      </c>
      <c r="H66" s="10">
        <v>822.92521629999999</v>
      </c>
      <c r="I66">
        <v>385807.39612017164</v>
      </c>
      <c r="J66" s="27">
        <v>0.23580388699999999</v>
      </c>
      <c r="K66" s="1">
        <v>0</v>
      </c>
      <c r="L66" s="1">
        <v>0</v>
      </c>
    </row>
    <row r="67" spans="1:12" x14ac:dyDescent="0.25">
      <c r="A67" s="1">
        <v>1</v>
      </c>
      <c r="B67" s="2" t="s">
        <v>1377</v>
      </c>
      <c r="C67" s="3" t="s">
        <v>1378</v>
      </c>
      <c r="D67" s="1" t="s">
        <v>1445</v>
      </c>
      <c r="E67" s="1" t="s">
        <v>1446</v>
      </c>
      <c r="F67" s="1">
        <v>1</v>
      </c>
      <c r="G67" s="1">
        <v>321</v>
      </c>
      <c r="H67" s="10">
        <v>195.2986118</v>
      </c>
      <c r="I67">
        <v>24668.566158311623</v>
      </c>
      <c r="J67" s="27">
        <v>0.23596114100000001</v>
      </c>
      <c r="K67" s="1">
        <v>0</v>
      </c>
      <c r="L67" s="1">
        <v>0</v>
      </c>
    </row>
    <row r="68" spans="1:12" x14ac:dyDescent="0.25">
      <c r="A68" s="1">
        <v>2</v>
      </c>
      <c r="B68" s="3" t="s">
        <v>1377</v>
      </c>
      <c r="C68" s="3" t="s">
        <v>1378</v>
      </c>
      <c r="D68" s="1" t="s">
        <v>1447</v>
      </c>
      <c r="E68" s="1" t="s">
        <v>1448</v>
      </c>
      <c r="F68" s="1">
        <v>1</v>
      </c>
      <c r="G68" s="1">
        <v>2517</v>
      </c>
      <c r="H68" s="10">
        <v>840.99788289999992</v>
      </c>
      <c r="I68">
        <v>676987.45683962374</v>
      </c>
      <c r="J68" s="27">
        <v>0.2520589325</v>
      </c>
      <c r="K68" s="1">
        <v>0</v>
      </c>
      <c r="L68" s="1">
        <v>0</v>
      </c>
    </row>
    <row r="69" spans="1:12" x14ac:dyDescent="0.25">
      <c r="A69" s="1">
        <v>1</v>
      </c>
      <c r="B69" s="3" t="s">
        <v>1377</v>
      </c>
      <c r="C69" s="3" t="s">
        <v>1378</v>
      </c>
      <c r="D69" s="1" t="s">
        <v>1449</v>
      </c>
      <c r="E69" s="1" t="s">
        <v>1450</v>
      </c>
      <c r="F69" s="1">
        <v>1</v>
      </c>
      <c r="G69" s="1">
        <v>1926</v>
      </c>
      <c r="H69" s="10">
        <v>689.24997840000003</v>
      </c>
      <c r="I69">
        <v>382842.62609071331</v>
      </c>
      <c r="J69" s="27">
        <v>0.235374364</v>
      </c>
      <c r="K69" s="1">
        <v>0</v>
      </c>
      <c r="L69" s="1">
        <v>0</v>
      </c>
    </row>
    <row r="70" spans="1:12" x14ac:dyDescent="0.25">
      <c r="A70" s="1">
        <v>5</v>
      </c>
      <c r="B70" s="3" t="s">
        <v>1377</v>
      </c>
      <c r="C70" s="3" t="s">
        <v>1378</v>
      </c>
      <c r="D70" s="1" t="s">
        <v>1451</v>
      </c>
      <c r="E70" s="1" t="s">
        <v>1452</v>
      </c>
      <c r="F70" s="1">
        <v>1</v>
      </c>
      <c r="G70" s="1">
        <v>1640</v>
      </c>
      <c r="H70" s="10">
        <v>694.40299504000006</v>
      </c>
      <c r="I70">
        <v>445078.78264527622</v>
      </c>
      <c r="J70" s="27">
        <v>0.24885769560000001</v>
      </c>
      <c r="K70" s="1">
        <v>0</v>
      </c>
      <c r="L70" s="1">
        <v>0</v>
      </c>
    </row>
    <row r="71" spans="1:12" x14ac:dyDescent="0.25">
      <c r="A71" s="1">
        <v>11</v>
      </c>
      <c r="B71" s="3" t="s">
        <v>1377</v>
      </c>
      <c r="C71" s="3" t="s">
        <v>1378</v>
      </c>
      <c r="D71" s="1" t="s">
        <v>1453</v>
      </c>
      <c r="E71" s="1" t="s">
        <v>1454</v>
      </c>
      <c r="F71" s="1">
        <v>1</v>
      </c>
      <c r="G71" s="1">
        <v>814</v>
      </c>
      <c r="H71" s="10">
        <v>215.73795676363639</v>
      </c>
      <c r="I71">
        <v>38852.829617686759</v>
      </c>
      <c r="J71" s="27">
        <v>0.24768878372727271</v>
      </c>
      <c r="K71" s="1">
        <v>1</v>
      </c>
      <c r="L71" s="1">
        <v>1</v>
      </c>
    </row>
    <row r="72" spans="1:12" x14ac:dyDescent="0.25">
      <c r="A72" s="1">
        <v>1</v>
      </c>
      <c r="B72" s="2" t="s">
        <v>1377</v>
      </c>
      <c r="C72" s="2" t="s">
        <v>1378</v>
      </c>
      <c r="D72" s="1" t="s">
        <v>1455</v>
      </c>
      <c r="E72" s="1" t="s">
        <v>1456</v>
      </c>
      <c r="F72" s="1">
        <v>1</v>
      </c>
      <c r="G72" s="1">
        <v>5100</v>
      </c>
      <c r="H72" s="10">
        <v>1289.415035</v>
      </c>
      <c r="I72">
        <v>1264412.3301927333</v>
      </c>
      <c r="J72" s="27">
        <v>0.24593659900000001</v>
      </c>
      <c r="K72" s="1">
        <v>0</v>
      </c>
      <c r="L72" s="1">
        <v>0</v>
      </c>
    </row>
    <row r="73" spans="1:12" x14ac:dyDescent="0.25">
      <c r="A73" s="1">
        <v>1</v>
      </c>
      <c r="B73" s="3" t="s">
        <v>1377</v>
      </c>
      <c r="C73" s="3" t="s">
        <v>1378</v>
      </c>
      <c r="D73" s="1" t="s">
        <v>1457</v>
      </c>
      <c r="E73" s="1" t="s">
        <v>1458</v>
      </c>
      <c r="F73" s="1">
        <v>1</v>
      </c>
      <c r="G73" s="1">
        <v>10300</v>
      </c>
      <c r="H73" s="10">
        <v>2803.8728540000002</v>
      </c>
      <c r="I73">
        <v>6410691.2136183688</v>
      </c>
      <c r="J73" s="27">
        <v>0.24302522600000001</v>
      </c>
      <c r="K73" s="1">
        <v>0</v>
      </c>
      <c r="L73" s="1">
        <v>0</v>
      </c>
    </row>
    <row r="74" spans="1:12" x14ac:dyDescent="0.25">
      <c r="A74" s="1">
        <v>1</v>
      </c>
      <c r="B74" s="3" t="s">
        <v>1377</v>
      </c>
      <c r="C74" s="3" t="s">
        <v>1378</v>
      </c>
      <c r="D74" s="1" t="s">
        <v>1459</v>
      </c>
      <c r="E74" s="1" t="s">
        <v>1460</v>
      </c>
      <c r="F74" s="1">
        <v>1</v>
      </c>
      <c r="G74" s="1">
        <v>6300</v>
      </c>
      <c r="H74" s="10">
        <v>2335.360412</v>
      </c>
      <c r="I74">
        <v>4152288.5745144351</v>
      </c>
      <c r="J74" s="27">
        <v>0.23363355</v>
      </c>
      <c r="K74" s="1">
        <v>0</v>
      </c>
      <c r="L74" s="1">
        <v>0</v>
      </c>
    </row>
    <row r="75" spans="1:12" x14ac:dyDescent="0.25">
      <c r="A75" s="1">
        <v>1</v>
      </c>
      <c r="B75" s="3" t="s">
        <v>1377</v>
      </c>
      <c r="C75" s="3" t="s">
        <v>1378</v>
      </c>
      <c r="D75" s="1" t="s">
        <v>1461</v>
      </c>
      <c r="E75" s="1" t="s">
        <v>1462</v>
      </c>
      <c r="F75" s="1">
        <v>1</v>
      </c>
      <c r="G75" s="1">
        <v>9670</v>
      </c>
      <c r="H75" s="10">
        <v>2092.6268789999999</v>
      </c>
      <c r="I75">
        <v>3558555.2101561734</v>
      </c>
      <c r="J75" s="27">
        <v>0.2490859</v>
      </c>
      <c r="K75" s="1">
        <v>0</v>
      </c>
      <c r="L75" s="1">
        <v>0</v>
      </c>
    </row>
    <row r="76" spans="1:12" x14ac:dyDescent="0.25">
      <c r="A76" s="1">
        <v>2</v>
      </c>
      <c r="B76" s="2" t="s">
        <v>1377</v>
      </c>
      <c r="C76" s="3" t="s">
        <v>1378</v>
      </c>
      <c r="D76" s="1" t="s">
        <v>1463</v>
      </c>
      <c r="E76" s="1" t="s">
        <v>1464</v>
      </c>
      <c r="F76" s="1">
        <v>1</v>
      </c>
      <c r="G76" s="1">
        <v>726</v>
      </c>
      <c r="H76" s="10">
        <v>472.26447235000001</v>
      </c>
      <c r="I76">
        <v>152755.16768127563</v>
      </c>
      <c r="J76" s="27">
        <v>0.25865627800000002</v>
      </c>
      <c r="K76" s="1">
        <v>0</v>
      </c>
      <c r="L76" s="1">
        <v>1</v>
      </c>
    </row>
    <row r="77" spans="1:12" x14ac:dyDescent="0.25">
      <c r="A77" s="1">
        <v>3</v>
      </c>
      <c r="B77" s="3" t="s">
        <v>1377</v>
      </c>
      <c r="C77" s="3" t="s">
        <v>1378</v>
      </c>
      <c r="D77" s="1" t="s">
        <v>1465</v>
      </c>
      <c r="E77" s="1" t="s">
        <v>1466</v>
      </c>
      <c r="F77" s="1">
        <v>1</v>
      </c>
      <c r="G77" s="1">
        <v>743</v>
      </c>
      <c r="H77" s="10">
        <v>365.68635590000002</v>
      </c>
      <c r="I77">
        <v>103855.86225031732</v>
      </c>
      <c r="J77" s="27">
        <v>0.26751801133333342</v>
      </c>
      <c r="K77" s="1">
        <v>0</v>
      </c>
      <c r="L77" s="1">
        <v>1</v>
      </c>
    </row>
    <row r="78" spans="1:12" x14ac:dyDescent="0.25">
      <c r="A78" s="1">
        <v>11</v>
      </c>
      <c r="B78" s="2" t="s">
        <v>1377</v>
      </c>
      <c r="C78" s="3" t="s">
        <v>1378</v>
      </c>
      <c r="D78" s="1" t="s">
        <v>1467</v>
      </c>
      <c r="E78" s="1" t="s">
        <v>1468</v>
      </c>
      <c r="F78" s="1">
        <v>1</v>
      </c>
      <c r="G78" s="1">
        <v>517</v>
      </c>
      <c r="H78" s="10">
        <v>210.6307564272727</v>
      </c>
      <c r="I78">
        <v>33806.230158070575</v>
      </c>
      <c r="J78" s="27">
        <v>0.2425306766363636</v>
      </c>
      <c r="K78" s="1">
        <v>1</v>
      </c>
      <c r="L78" s="1">
        <v>1</v>
      </c>
    </row>
    <row r="79" spans="1:12" x14ac:dyDescent="0.25">
      <c r="A79" s="1">
        <v>5</v>
      </c>
      <c r="B79" s="3" t="s">
        <v>1377</v>
      </c>
      <c r="C79" s="3" t="s">
        <v>1378</v>
      </c>
      <c r="D79" s="1" t="s">
        <v>1469</v>
      </c>
      <c r="E79" s="1" t="s">
        <v>1470</v>
      </c>
      <c r="F79" s="1">
        <v>1</v>
      </c>
      <c r="G79" s="1">
        <v>680</v>
      </c>
      <c r="H79" s="10">
        <v>193.09847588</v>
      </c>
      <c r="I79">
        <v>28997.857330632596</v>
      </c>
      <c r="J79" s="27">
        <v>0.244068651</v>
      </c>
      <c r="K79" s="1">
        <v>0</v>
      </c>
      <c r="L79" s="1">
        <v>1</v>
      </c>
    </row>
    <row r="80" spans="1:12" x14ac:dyDescent="0.25">
      <c r="A80" s="1">
        <v>3</v>
      </c>
      <c r="B80" s="3" t="s">
        <v>1377</v>
      </c>
      <c r="C80" s="3" t="s">
        <v>1378</v>
      </c>
      <c r="D80" s="1" t="s">
        <v>1471</v>
      </c>
      <c r="E80" s="1" t="s">
        <v>1472</v>
      </c>
      <c r="F80" s="1">
        <v>1</v>
      </c>
      <c r="G80" s="1">
        <v>965</v>
      </c>
      <c r="H80" s="10">
        <v>569.62389780000001</v>
      </c>
      <c r="I80">
        <v>223080.75420195286</v>
      </c>
      <c r="J80" s="27">
        <v>0.25123023066666672</v>
      </c>
      <c r="K80" s="1">
        <v>0</v>
      </c>
      <c r="L80" s="1">
        <v>0</v>
      </c>
    </row>
    <row r="81" spans="1:12" x14ac:dyDescent="0.25">
      <c r="A81" s="1">
        <v>14</v>
      </c>
      <c r="B81" s="3" t="s">
        <v>1377</v>
      </c>
      <c r="C81" s="3" t="s">
        <v>1378</v>
      </c>
      <c r="D81" s="1" t="s">
        <v>1473</v>
      </c>
      <c r="E81" s="1" t="s">
        <v>1474</v>
      </c>
      <c r="F81" s="1">
        <v>1</v>
      </c>
      <c r="G81" s="1">
        <v>1757</v>
      </c>
      <c r="H81" s="10">
        <v>378.02837650714292</v>
      </c>
      <c r="I81">
        <v>118698.44465621117</v>
      </c>
      <c r="J81" s="27">
        <v>0.2463013735</v>
      </c>
      <c r="K81" s="1">
        <v>1</v>
      </c>
      <c r="L81" s="1">
        <v>1</v>
      </c>
    </row>
    <row r="82" spans="1:12" x14ac:dyDescent="0.25">
      <c r="A82" s="1">
        <v>11</v>
      </c>
      <c r="B82" s="3" t="s">
        <v>1377</v>
      </c>
      <c r="C82" s="3" t="s">
        <v>1378</v>
      </c>
      <c r="D82" s="1" t="s">
        <v>1475</v>
      </c>
      <c r="E82" s="1" t="s">
        <v>1476</v>
      </c>
      <c r="F82" s="1">
        <v>1</v>
      </c>
      <c r="G82" s="1">
        <v>987</v>
      </c>
      <c r="H82" s="10">
        <v>302.57852259090907</v>
      </c>
      <c r="I82">
        <v>73345.958194393723</v>
      </c>
      <c r="J82" s="27">
        <v>0.24422763554545451</v>
      </c>
      <c r="K82" s="1">
        <v>0</v>
      </c>
      <c r="L82" s="1">
        <v>1</v>
      </c>
    </row>
    <row r="83" spans="1:12" x14ac:dyDescent="0.25">
      <c r="A83" s="1">
        <v>3</v>
      </c>
      <c r="B83" s="2" t="s">
        <v>1377</v>
      </c>
      <c r="C83" s="2" t="s">
        <v>1378</v>
      </c>
      <c r="D83" s="1" t="s">
        <v>1477</v>
      </c>
      <c r="E83" s="1" t="s">
        <v>1478</v>
      </c>
      <c r="F83" s="1">
        <v>1</v>
      </c>
      <c r="G83" s="1">
        <v>1047</v>
      </c>
      <c r="H83" s="10">
        <v>291.97626539999999</v>
      </c>
      <c r="I83">
        <v>68705.424236961</v>
      </c>
      <c r="J83" s="27">
        <v>0.2453805703333333</v>
      </c>
      <c r="K83" s="1">
        <v>1</v>
      </c>
      <c r="L83" s="1">
        <v>1</v>
      </c>
    </row>
    <row r="84" spans="1:12" x14ac:dyDescent="0.25">
      <c r="A84" s="1">
        <v>1</v>
      </c>
      <c r="B84" s="3" t="s">
        <v>1377</v>
      </c>
      <c r="C84" s="3" t="s">
        <v>1378</v>
      </c>
      <c r="D84" s="1" t="s">
        <v>1479</v>
      </c>
      <c r="E84" s="1" t="s">
        <v>1480</v>
      </c>
      <c r="F84" s="1">
        <v>1</v>
      </c>
      <c r="G84" s="1">
        <v>330</v>
      </c>
      <c r="H84" s="10">
        <v>196.41534970000001</v>
      </c>
      <c r="I84">
        <v>24801.987009358501</v>
      </c>
      <c r="J84" s="27">
        <v>0.26197067800000001</v>
      </c>
      <c r="K84" s="1">
        <v>0</v>
      </c>
      <c r="L84" s="1">
        <v>1</v>
      </c>
    </row>
    <row r="85" spans="1:12" x14ac:dyDescent="0.25">
      <c r="A85" s="1">
        <v>4</v>
      </c>
      <c r="B85" s="3" t="s">
        <v>1377</v>
      </c>
      <c r="C85" s="3" t="s">
        <v>1378</v>
      </c>
      <c r="D85" s="1" t="s">
        <v>1481</v>
      </c>
      <c r="E85" s="1" t="s">
        <v>1482</v>
      </c>
      <c r="F85" s="1">
        <v>1</v>
      </c>
      <c r="G85" s="1">
        <v>1232</v>
      </c>
      <c r="H85" s="10">
        <v>299.54320427499999</v>
      </c>
      <c r="I85">
        <v>68017.907612311057</v>
      </c>
      <c r="J85" s="27">
        <v>0.23462018849999999</v>
      </c>
      <c r="K85" s="1">
        <v>0</v>
      </c>
      <c r="L85" s="1">
        <v>1</v>
      </c>
    </row>
    <row r="86" spans="1:12" x14ac:dyDescent="0.25">
      <c r="A86" s="1">
        <v>1</v>
      </c>
      <c r="B86" s="3" t="s">
        <v>1377</v>
      </c>
      <c r="C86" s="3" t="s">
        <v>1378</v>
      </c>
      <c r="D86" s="1" t="s">
        <v>1483</v>
      </c>
      <c r="E86" s="1" t="s">
        <v>1484</v>
      </c>
      <c r="F86" s="1">
        <v>1</v>
      </c>
      <c r="G86" s="1">
        <v>908</v>
      </c>
      <c r="H86" s="10">
        <v>262.64193719999997</v>
      </c>
      <c r="I86">
        <v>55456.193931728303</v>
      </c>
      <c r="J86" s="27">
        <v>0.236993498</v>
      </c>
      <c r="K86" s="1">
        <v>0</v>
      </c>
      <c r="L86" s="1">
        <v>1</v>
      </c>
    </row>
    <row r="87" spans="1:12" x14ac:dyDescent="0.25">
      <c r="A87" s="1">
        <v>1</v>
      </c>
      <c r="B87" s="2" t="s">
        <v>1377</v>
      </c>
      <c r="C87" s="3" t="s">
        <v>1378</v>
      </c>
      <c r="D87" s="1" t="s">
        <v>1485</v>
      </c>
      <c r="E87" s="1" t="s">
        <v>1486</v>
      </c>
      <c r="F87" s="1">
        <v>1</v>
      </c>
      <c r="G87" s="1">
        <v>1118</v>
      </c>
      <c r="H87" s="10">
        <v>368.06317130000002</v>
      </c>
      <c r="I87">
        <v>111716.65617008785</v>
      </c>
      <c r="J87" s="27">
        <v>0.23567840300000001</v>
      </c>
      <c r="K87" s="1">
        <v>0</v>
      </c>
      <c r="L87" s="1">
        <v>1</v>
      </c>
    </row>
    <row r="88" spans="1:12" x14ac:dyDescent="0.25">
      <c r="A88" s="1">
        <v>3</v>
      </c>
      <c r="B88" s="3" t="s">
        <v>1377</v>
      </c>
      <c r="C88" s="2" t="s">
        <v>1378</v>
      </c>
      <c r="D88" s="1" t="s">
        <v>1487</v>
      </c>
      <c r="E88" s="1" t="s">
        <v>1488</v>
      </c>
      <c r="F88" s="1">
        <v>1</v>
      </c>
      <c r="G88" s="1">
        <v>588</v>
      </c>
      <c r="H88" s="10">
        <v>137.7407043333333</v>
      </c>
      <c r="I88">
        <v>13785.22628013519</v>
      </c>
      <c r="J88" s="27">
        <v>0.23670313100000001</v>
      </c>
      <c r="K88" s="1">
        <v>0</v>
      </c>
      <c r="L88" s="1">
        <v>1</v>
      </c>
    </row>
    <row r="89" spans="1:12" x14ac:dyDescent="0.25">
      <c r="A89" s="1">
        <v>2</v>
      </c>
      <c r="B89" s="3" t="s">
        <v>1377</v>
      </c>
      <c r="C89" s="3" t="s">
        <v>1378</v>
      </c>
      <c r="D89" s="1" t="s">
        <v>1489</v>
      </c>
      <c r="E89" s="1" t="s">
        <v>1490</v>
      </c>
      <c r="F89" s="1">
        <v>1</v>
      </c>
      <c r="G89" s="1">
        <v>842</v>
      </c>
      <c r="H89" s="10">
        <v>221.69126</v>
      </c>
      <c r="I89">
        <v>37266.859432081612</v>
      </c>
      <c r="J89" s="27">
        <v>0.2387485875</v>
      </c>
      <c r="K89" s="1">
        <v>1</v>
      </c>
      <c r="L89" s="1">
        <v>1</v>
      </c>
    </row>
    <row r="90" spans="1:12" x14ac:dyDescent="0.25">
      <c r="A90" s="1">
        <v>1</v>
      </c>
      <c r="B90" s="3" t="s">
        <v>1377</v>
      </c>
      <c r="C90" s="3" t="s">
        <v>1378</v>
      </c>
      <c r="D90" s="1" t="s">
        <v>1491</v>
      </c>
      <c r="E90" s="1" t="s">
        <v>1492</v>
      </c>
      <c r="F90" s="1">
        <v>1</v>
      </c>
      <c r="G90" s="1">
        <v>1623</v>
      </c>
      <c r="H90" s="10">
        <v>350.56862840000002</v>
      </c>
      <c r="I90">
        <v>85323.372930441445</v>
      </c>
      <c r="J90" s="27">
        <v>0.22502143899999999</v>
      </c>
      <c r="K90" s="1">
        <v>1</v>
      </c>
      <c r="L90" s="1">
        <v>1</v>
      </c>
    </row>
    <row r="91" spans="1:12" x14ac:dyDescent="0.25">
      <c r="A91" s="1">
        <v>4</v>
      </c>
      <c r="B91" s="3" t="s">
        <v>1377</v>
      </c>
      <c r="C91" s="3" t="s">
        <v>1378</v>
      </c>
      <c r="D91" s="1" t="s">
        <v>1493</v>
      </c>
      <c r="E91" s="1" t="s">
        <v>1494</v>
      </c>
      <c r="F91" s="1">
        <v>1</v>
      </c>
      <c r="G91" s="1">
        <v>1915</v>
      </c>
      <c r="H91" s="10">
        <v>477.91964039999999</v>
      </c>
      <c r="I91">
        <v>181116.97809484604</v>
      </c>
      <c r="J91" s="27">
        <v>0.24656691424999999</v>
      </c>
      <c r="K91" s="1">
        <v>1</v>
      </c>
      <c r="L91" s="1">
        <v>1</v>
      </c>
    </row>
    <row r="92" spans="1:12" x14ac:dyDescent="0.25">
      <c r="A92" s="1">
        <v>3</v>
      </c>
      <c r="B92" s="3" t="s">
        <v>1377</v>
      </c>
      <c r="C92" s="3" t="s">
        <v>1378</v>
      </c>
      <c r="D92" s="1" t="s">
        <v>1495</v>
      </c>
      <c r="E92" s="1" t="s">
        <v>1496</v>
      </c>
      <c r="F92" s="1">
        <v>1</v>
      </c>
      <c r="G92" s="1">
        <v>1567</v>
      </c>
      <c r="H92" s="10">
        <v>355.91977366666669</v>
      </c>
      <c r="I92">
        <v>107463.05366485864</v>
      </c>
      <c r="J92" s="27">
        <v>0.25203758900000001</v>
      </c>
      <c r="K92" s="1">
        <v>1</v>
      </c>
      <c r="L92" s="1">
        <v>1</v>
      </c>
    </row>
    <row r="93" spans="1:12" x14ac:dyDescent="0.25">
      <c r="A93" s="1">
        <v>1</v>
      </c>
      <c r="B93" s="3" t="s">
        <v>1377</v>
      </c>
      <c r="C93" s="3" t="s">
        <v>1378</v>
      </c>
      <c r="D93" s="1" t="s">
        <v>1497</v>
      </c>
      <c r="E93" s="1" t="s">
        <v>1498</v>
      </c>
      <c r="F93" s="1">
        <v>1</v>
      </c>
      <c r="G93" s="1">
        <v>842</v>
      </c>
      <c r="H93" s="10">
        <v>325.12791420000002</v>
      </c>
      <c r="I93">
        <v>90228.915157716474</v>
      </c>
      <c r="J93" s="27">
        <v>0.25225398700000001</v>
      </c>
      <c r="K93" s="1">
        <v>0</v>
      </c>
      <c r="L93" s="1">
        <v>0</v>
      </c>
    </row>
    <row r="94" spans="1:12" x14ac:dyDescent="0.25">
      <c r="A94" s="1">
        <v>1</v>
      </c>
      <c r="B94" s="3" t="s">
        <v>1377</v>
      </c>
      <c r="C94" s="2" t="s">
        <v>1378</v>
      </c>
      <c r="D94" s="1" t="s">
        <v>1499</v>
      </c>
      <c r="E94" s="1" t="s">
        <v>1500</v>
      </c>
      <c r="F94" s="1">
        <v>1</v>
      </c>
      <c r="G94" s="1">
        <v>1115</v>
      </c>
      <c r="H94" s="10">
        <v>594.10241870000004</v>
      </c>
      <c r="I94">
        <v>292922.40933882631</v>
      </c>
      <c r="J94" s="27">
        <v>0.25063929099999999</v>
      </c>
      <c r="K94" s="1">
        <v>0</v>
      </c>
      <c r="L94" s="1">
        <v>0</v>
      </c>
    </row>
    <row r="95" spans="1:12" x14ac:dyDescent="0.25">
      <c r="A95" s="1">
        <v>3</v>
      </c>
      <c r="B95" s="3" t="s">
        <v>1377</v>
      </c>
      <c r="C95" s="3" t="s">
        <v>1378</v>
      </c>
      <c r="D95" s="1" t="s">
        <v>1501</v>
      </c>
      <c r="E95" s="1" t="s">
        <v>1502</v>
      </c>
      <c r="F95" s="1">
        <v>1</v>
      </c>
      <c r="G95" s="1">
        <v>1043</v>
      </c>
      <c r="H95" s="10">
        <v>490.58871049999999</v>
      </c>
      <c r="I95">
        <v>213036.42127887657</v>
      </c>
      <c r="J95" s="27">
        <v>0.24909857599999999</v>
      </c>
      <c r="K95" s="1">
        <v>0</v>
      </c>
      <c r="L95" s="1">
        <v>0</v>
      </c>
    </row>
    <row r="96" spans="1:12" x14ac:dyDescent="0.25">
      <c r="A96" s="1">
        <v>2</v>
      </c>
      <c r="B96" s="3" t="s">
        <v>1503</v>
      </c>
      <c r="C96" s="3" t="s">
        <v>1504</v>
      </c>
      <c r="D96" s="1" t="s">
        <v>1505</v>
      </c>
      <c r="E96" s="1" t="s">
        <v>1506</v>
      </c>
      <c r="F96" s="1">
        <v>1</v>
      </c>
      <c r="G96" s="1">
        <v>32.1</v>
      </c>
      <c r="H96" s="10">
        <v>53.989722405000002</v>
      </c>
      <c r="I96">
        <v>3143.9796999636669</v>
      </c>
      <c r="J96" s="27">
        <v>0.25106423649999998</v>
      </c>
      <c r="K96" s="1">
        <v>0</v>
      </c>
      <c r="L96" s="1">
        <v>0</v>
      </c>
    </row>
    <row r="97" spans="1:12" x14ac:dyDescent="0.25">
      <c r="A97" s="1">
        <v>2</v>
      </c>
      <c r="B97" s="3" t="s">
        <v>1503</v>
      </c>
      <c r="C97" s="3" t="s">
        <v>1504</v>
      </c>
      <c r="D97" s="1" t="s">
        <v>1507</v>
      </c>
      <c r="E97" s="1" t="s">
        <v>1508</v>
      </c>
      <c r="F97" s="1">
        <v>1</v>
      </c>
      <c r="G97" s="1">
        <v>17.899999999999999</v>
      </c>
      <c r="H97" s="10">
        <v>45.088863465000003</v>
      </c>
      <c r="I97">
        <v>1948.0089935813862</v>
      </c>
      <c r="J97" s="27">
        <v>0.2405722495</v>
      </c>
      <c r="K97" s="1">
        <v>0</v>
      </c>
      <c r="L97" s="1">
        <v>0</v>
      </c>
    </row>
    <row r="98" spans="1:12" x14ac:dyDescent="0.25">
      <c r="A98" s="1">
        <v>1</v>
      </c>
      <c r="B98" s="2" t="s">
        <v>1503</v>
      </c>
      <c r="C98" s="3" t="s">
        <v>1504</v>
      </c>
      <c r="D98" s="1" t="s">
        <v>1509</v>
      </c>
      <c r="E98" s="1" t="s">
        <v>1510</v>
      </c>
      <c r="F98" s="1">
        <v>1</v>
      </c>
      <c r="G98" s="1">
        <v>37.6</v>
      </c>
      <c r="H98" s="10">
        <v>74.661197279999996</v>
      </c>
      <c r="I98">
        <v>6073.968230098093</v>
      </c>
      <c r="J98" s="27">
        <v>0.26258136300000001</v>
      </c>
      <c r="K98" s="1">
        <v>0</v>
      </c>
      <c r="L98" s="1">
        <v>0</v>
      </c>
    </row>
    <row r="99" spans="1:12" x14ac:dyDescent="0.25">
      <c r="A99" s="1">
        <v>1</v>
      </c>
      <c r="B99" s="3" t="s">
        <v>1503</v>
      </c>
      <c r="C99" s="3" t="s">
        <v>1504</v>
      </c>
      <c r="D99" s="1" t="s">
        <v>1511</v>
      </c>
      <c r="E99" s="1" t="s">
        <v>1512</v>
      </c>
      <c r="F99" s="1">
        <v>0</v>
      </c>
      <c r="G99" s="1">
        <v>42.8</v>
      </c>
      <c r="H99" s="10">
        <v>89.591380150000006</v>
      </c>
      <c r="I99">
        <v>9004.1552378583401</v>
      </c>
      <c r="J99" s="27">
        <v>0.256592983</v>
      </c>
      <c r="K99" s="1">
        <v>0</v>
      </c>
      <c r="L99" s="1">
        <v>0</v>
      </c>
    </row>
    <row r="100" spans="1:12" x14ac:dyDescent="0.25">
      <c r="A100" s="1">
        <v>2</v>
      </c>
      <c r="B100" s="3" t="s">
        <v>1503</v>
      </c>
      <c r="C100" s="3" t="s">
        <v>1504</v>
      </c>
      <c r="D100" s="1" t="s">
        <v>1513</v>
      </c>
      <c r="E100" s="1" t="s">
        <v>1514</v>
      </c>
      <c r="F100" s="1">
        <v>1</v>
      </c>
      <c r="G100" s="1">
        <v>33.799999999999997</v>
      </c>
      <c r="H100" s="10">
        <v>63.559661929999997</v>
      </c>
      <c r="I100">
        <v>4459.526096876878</v>
      </c>
      <c r="J100" s="27">
        <v>0.23956351049999999</v>
      </c>
      <c r="K100" s="1">
        <v>0</v>
      </c>
      <c r="L100" s="1">
        <v>0</v>
      </c>
    </row>
    <row r="101" spans="1:12" x14ac:dyDescent="0.25">
      <c r="A101" s="1">
        <v>3</v>
      </c>
      <c r="B101" s="3" t="s">
        <v>1503</v>
      </c>
      <c r="C101" s="3" t="s">
        <v>1504</v>
      </c>
      <c r="D101" s="1" t="s">
        <v>1515</v>
      </c>
      <c r="E101" s="1" t="s">
        <v>1516</v>
      </c>
      <c r="F101" s="1">
        <v>1</v>
      </c>
      <c r="G101" s="1">
        <v>23.6</v>
      </c>
      <c r="H101" s="10">
        <v>42.649945306666673</v>
      </c>
      <c r="I101">
        <v>1897.0605140782814</v>
      </c>
      <c r="J101" s="27">
        <v>0.2350590973333333</v>
      </c>
      <c r="K101" s="1">
        <v>0</v>
      </c>
      <c r="L101" s="1">
        <v>0</v>
      </c>
    </row>
    <row r="102" spans="1:12" x14ac:dyDescent="0.25">
      <c r="A102" s="1">
        <v>3</v>
      </c>
      <c r="B102" s="3" t="s">
        <v>1503</v>
      </c>
      <c r="C102" s="3" t="s">
        <v>1504</v>
      </c>
      <c r="D102" s="1" t="s">
        <v>1517</v>
      </c>
      <c r="E102" s="1" t="s">
        <v>1518</v>
      </c>
      <c r="F102" s="1">
        <v>1</v>
      </c>
      <c r="G102" s="1">
        <v>17.100000000000001</v>
      </c>
      <c r="H102" s="10">
        <v>32.985871156666661</v>
      </c>
      <c r="I102">
        <v>1059.4619984951478</v>
      </c>
      <c r="J102" s="27">
        <v>0.2382310513333333</v>
      </c>
      <c r="K102" s="1">
        <v>0</v>
      </c>
      <c r="L102" s="1">
        <v>0</v>
      </c>
    </row>
    <row r="103" spans="1:12" x14ac:dyDescent="0.25">
      <c r="A103" s="1">
        <v>2</v>
      </c>
      <c r="B103" s="2" t="s">
        <v>1503</v>
      </c>
      <c r="C103" s="3" t="s">
        <v>1504</v>
      </c>
      <c r="D103" s="1" t="s">
        <v>1519</v>
      </c>
      <c r="E103" s="1" t="s">
        <v>1520</v>
      </c>
      <c r="F103" s="1">
        <v>1</v>
      </c>
      <c r="G103" s="1">
        <v>8</v>
      </c>
      <c r="H103" s="10">
        <v>29.941097809999999</v>
      </c>
      <c r="I103">
        <v>853.55304468494899</v>
      </c>
      <c r="J103" s="27">
        <v>0.24619376849999999</v>
      </c>
      <c r="K103" s="1">
        <v>0</v>
      </c>
      <c r="L103" s="1">
        <v>0</v>
      </c>
    </row>
    <row r="104" spans="1:12" x14ac:dyDescent="0.25">
      <c r="A104" s="1">
        <v>3</v>
      </c>
      <c r="B104" s="3" t="s">
        <v>1503</v>
      </c>
      <c r="C104" s="2" t="s">
        <v>1504</v>
      </c>
      <c r="D104" s="1" t="s">
        <v>1521</v>
      </c>
      <c r="E104" s="1" t="s">
        <v>1522</v>
      </c>
      <c r="F104" s="1">
        <v>1</v>
      </c>
      <c r="G104" s="1">
        <v>10.7</v>
      </c>
      <c r="H104" s="10">
        <v>39.115018146666671</v>
      </c>
      <c r="I104">
        <v>1405.6078206407308</v>
      </c>
      <c r="J104" s="27">
        <v>0.24808918633333329</v>
      </c>
      <c r="K104" s="1">
        <v>0</v>
      </c>
      <c r="L104" s="1">
        <v>0</v>
      </c>
    </row>
    <row r="105" spans="1:12" x14ac:dyDescent="0.25">
      <c r="A105" s="1">
        <v>1</v>
      </c>
      <c r="B105" s="3" t="s">
        <v>1503</v>
      </c>
      <c r="C105" s="3" t="s">
        <v>1504</v>
      </c>
      <c r="D105" s="1" t="s">
        <v>1523</v>
      </c>
      <c r="E105" s="1" t="s">
        <v>1524</v>
      </c>
      <c r="F105" s="1">
        <v>1</v>
      </c>
      <c r="G105" s="1">
        <v>9.3000000000000007</v>
      </c>
      <c r="H105" s="10">
        <v>34.183141679999999</v>
      </c>
      <c r="I105">
        <v>1087.2722263667806</v>
      </c>
      <c r="J105" s="27">
        <v>0.23652358300000001</v>
      </c>
      <c r="K105" s="1">
        <v>0</v>
      </c>
      <c r="L105" s="1">
        <v>0</v>
      </c>
    </row>
    <row r="106" spans="1:12" x14ac:dyDescent="0.25">
      <c r="A106" s="1">
        <v>1</v>
      </c>
      <c r="B106" s="3" t="s">
        <v>1503</v>
      </c>
      <c r="C106" s="2" t="s">
        <v>1504</v>
      </c>
      <c r="D106" s="1" t="s">
        <v>1525</v>
      </c>
      <c r="E106" s="1" t="s">
        <v>1526</v>
      </c>
      <c r="F106" s="1">
        <v>1</v>
      </c>
      <c r="G106" s="1">
        <v>10.7</v>
      </c>
      <c r="H106" s="10">
        <v>36.608166910000001</v>
      </c>
      <c r="I106">
        <v>1310.7498960882158</v>
      </c>
      <c r="J106" s="27">
        <v>0.238704953</v>
      </c>
      <c r="K106" s="1">
        <v>0</v>
      </c>
      <c r="L106" s="1">
        <v>0</v>
      </c>
    </row>
    <row r="107" spans="1:12" x14ac:dyDescent="0.25">
      <c r="A107" s="1">
        <v>4</v>
      </c>
      <c r="B107" s="2" t="s">
        <v>1503</v>
      </c>
      <c r="C107" s="2" t="s">
        <v>1504</v>
      </c>
      <c r="D107" s="1" t="s">
        <v>1527</v>
      </c>
      <c r="E107" s="1" t="s">
        <v>1528</v>
      </c>
      <c r="F107" s="1">
        <v>1</v>
      </c>
      <c r="G107" s="1">
        <v>95.5</v>
      </c>
      <c r="H107" s="10">
        <v>111.335875175</v>
      </c>
      <c r="I107">
        <v>13727.401301993981</v>
      </c>
      <c r="J107" s="27">
        <v>0.25299082899999997</v>
      </c>
      <c r="K107" s="1">
        <v>0</v>
      </c>
      <c r="L107" s="1">
        <v>0</v>
      </c>
    </row>
    <row r="108" spans="1:12" x14ac:dyDescent="0.25">
      <c r="A108" s="1">
        <v>1</v>
      </c>
      <c r="B108" s="3" t="s">
        <v>1503</v>
      </c>
      <c r="C108" s="3" t="s">
        <v>1504</v>
      </c>
      <c r="D108" s="1" t="s">
        <v>1529</v>
      </c>
      <c r="E108" s="1" t="s">
        <v>1530</v>
      </c>
      <c r="F108" s="1">
        <v>1</v>
      </c>
      <c r="G108" s="1">
        <v>104</v>
      </c>
      <c r="H108" s="10">
        <v>126.2487739</v>
      </c>
      <c r="I108">
        <v>16710.884126436787</v>
      </c>
      <c r="J108" s="27">
        <v>0.24796504</v>
      </c>
      <c r="K108" s="1">
        <v>0</v>
      </c>
      <c r="L108" s="1">
        <v>0</v>
      </c>
    </row>
    <row r="109" spans="1:12" x14ac:dyDescent="0.25">
      <c r="A109" s="1">
        <v>3</v>
      </c>
      <c r="B109" s="3" t="s">
        <v>1503</v>
      </c>
      <c r="C109" s="2" t="s">
        <v>1531</v>
      </c>
      <c r="D109" s="1" t="s">
        <v>1532</v>
      </c>
      <c r="E109" s="1" t="s">
        <v>1533</v>
      </c>
      <c r="F109" s="1">
        <v>1</v>
      </c>
      <c r="G109" s="1">
        <v>70.099999999999994</v>
      </c>
      <c r="H109" s="10">
        <v>103.29213091</v>
      </c>
      <c r="I109">
        <v>11351.051743901678</v>
      </c>
      <c r="J109" s="27">
        <v>0.23328754600000001</v>
      </c>
      <c r="K109" s="1">
        <v>0</v>
      </c>
      <c r="L109" s="1">
        <v>0</v>
      </c>
    </row>
    <row r="110" spans="1:12" x14ac:dyDescent="0.25">
      <c r="A110" s="1">
        <v>1</v>
      </c>
      <c r="B110" s="3" t="s">
        <v>1503</v>
      </c>
      <c r="C110" s="3" t="s">
        <v>1534</v>
      </c>
      <c r="D110" s="1" t="s">
        <v>1535</v>
      </c>
      <c r="E110" s="1" t="s">
        <v>1536</v>
      </c>
      <c r="F110" s="1">
        <v>1</v>
      </c>
      <c r="G110" s="1">
        <v>4.8</v>
      </c>
      <c r="H110" s="10">
        <v>8.1399371869999992</v>
      </c>
      <c r="I110">
        <v>65.505921620190307</v>
      </c>
      <c r="J110" s="27">
        <v>0.232206097</v>
      </c>
      <c r="K110" s="1">
        <v>0</v>
      </c>
      <c r="L110" s="1">
        <v>0</v>
      </c>
    </row>
    <row r="111" spans="1:12" x14ac:dyDescent="0.25">
      <c r="A111" s="1">
        <v>1</v>
      </c>
      <c r="B111" s="3" t="s">
        <v>1503</v>
      </c>
      <c r="C111" s="3" t="s">
        <v>1534</v>
      </c>
      <c r="D111" s="1" t="s">
        <v>1537</v>
      </c>
      <c r="E111" s="1" t="s">
        <v>1538</v>
      </c>
      <c r="F111" s="1">
        <v>1</v>
      </c>
      <c r="G111" s="1">
        <v>5</v>
      </c>
      <c r="H111" s="10">
        <v>9.0496498279999997</v>
      </c>
      <c r="I111">
        <v>76.477621323432828</v>
      </c>
      <c r="J111" s="27">
        <v>0.248822935</v>
      </c>
      <c r="K111" s="1">
        <v>0</v>
      </c>
      <c r="L111" s="1">
        <v>0</v>
      </c>
    </row>
    <row r="112" spans="1:12" x14ac:dyDescent="0.25">
      <c r="A112" s="1">
        <v>1</v>
      </c>
      <c r="B112" s="3" t="s">
        <v>1503</v>
      </c>
      <c r="C112" s="3" t="s">
        <v>1534</v>
      </c>
      <c r="D112" s="1" t="s">
        <v>1539</v>
      </c>
      <c r="E112" s="1" t="s">
        <v>1540</v>
      </c>
      <c r="F112" s="1">
        <v>1</v>
      </c>
      <c r="G112" s="1">
        <v>4</v>
      </c>
      <c r="H112" s="10">
        <v>6.952366187</v>
      </c>
      <c r="I112">
        <v>41.389924318864253</v>
      </c>
      <c r="J112" s="27">
        <v>0.238181951</v>
      </c>
      <c r="K112" s="1">
        <v>0</v>
      </c>
      <c r="L112" s="1">
        <v>0</v>
      </c>
    </row>
    <row r="113" spans="1:12" x14ac:dyDescent="0.25">
      <c r="A113" s="1">
        <v>1</v>
      </c>
      <c r="B113" s="3" t="s">
        <v>1503</v>
      </c>
      <c r="C113" s="3" t="s">
        <v>1534</v>
      </c>
      <c r="D113" s="1" t="s">
        <v>1541</v>
      </c>
      <c r="E113" s="1" t="s">
        <v>1542</v>
      </c>
      <c r="F113" s="1">
        <v>1</v>
      </c>
      <c r="G113" s="1">
        <v>8.6</v>
      </c>
      <c r="H113" s="10">
        <v>19.893783320000001</v>
      </c>
      <c r="I113">
        <v>353.78024997768335</v>
      </c>
      <c r="J113" s="27">
        <v>0.27265355899999999</v>
      </c>
      <c r="K113" s="1">
        <v>0</v>
      </c>
      <c r="L113" s="1">
        <v>0</v>
      </c>
    </row>
    <row r="114" spans="1:12" x14ac:dyDescent="0.25">
      <c r="A114" s="1">
        <v>1</v>
      </c>
      <c r="B114" s="2" t="s">
        <v>1503</v>
      </c>
      <c r="C114" s="3" t="s">
        <v>1534</v>
      </c>
      <c r="D114" s="1" t="s">
        <v>1543</v>
      </c>
      <c r="E114" s="1" t="s">
        <v>1544</v>
      </c>
      <c r="F114" s="1">
        <v>1</v>
      </c>
      <c r="G114" s="1">
        <v>3.5</v>
      </c>
      <c r="H114" s="10">
        <v>6.8497555019999998</v>
      </c>
      <c r="I114">
        <v>51.674864657664642</v>
      </c>
      <c r="J114" s="27">
        <v>0.25740819100000001</v>
      </c>
      <c r="K114" s="1">
        <v>0</v>
      </c>
      <c r="L114" s="1">
        <v>0</v>
      </c>
    </row>
    <row r="115" spans="1:12" x14ac:dyDescent="0.25">
      <c r="A115" s="1">
        <v>1</v>
      </c>
      <c r="B115" s="3" t="s">
        <v>1503</v>
      </c>
      <c r="C115" s="3" t="s">
        <v>1534</v>
      </c>
      <c r="D115" s="1" t="s">
        <v>1545</v>
      </c>
      <c r="E115" s="1" t="s">
        <v>1546</v>
      </c>
      <c r="F115" s="1">
        <v>1</v>
      </c>
      <c r="G115" s="1">
        <v>3.1</v>
      </c>
      <c r="H115" s="10">
        <v>7.4280071879999996</v>
      </c>
      <c r="I115">
        <v>60.648029125227126</v>
      </c>
      <c r="J115" s="27">
        <v>0.26396657800000001</v>
      </c>
      <c r="K115" s="1">
        <v>0</v>
      </c>
      <c r="L115" s="1">
        <v>0</v>
      </c>
    </row>
    <row r="116" spans="1:12" x14ac:dyDescent="0.25">
      <c r="A116" s="1">
        <v>1</v>
      </c>
      <c r="B116" s="3" t="s">
        <v>1503</v>
      </c>
      <c r="C116" s="3" t="s">
        <v>1534</v>
      </c>
      <c r="D116" s="1" t="s">
        <v>1547</v>
      </c>
      <c r="E116" s="1" t="s">
        <v>1548</v>
      </c>
      <c r="F116" s="1">
        <v>1</v>
      </c>
      <c r="G116" s="1">
        <v>3.7</v>
      </c>
      <c r="H116" s="10">
        <v>8.0482658069999999</v>
      </c>
      <c r="I116">
        <v>60.713173705829902</v>
      </c>
      <c r="J116" s="27">
        <v>0.249158094</v>
      </c>
      <c r="K116" s="1">
        <v>0</v>
      </c>
      <c r="L116" s="1">
        <v>0</v>
      </c>
    </row>
    <row r="117" spans="1:12" x14ac:dyDescent="0.25">
      <c r="A117" s="1">
        <v>1</v>
      </c>
      <c r="B117" s="3" t="s">
        <v>1503</v>
      </c>
      <c r="C117" s="3" t="s">
        <v>1534</v>
      </c>
      <c r="D117" s="1" t="s">
        <v>1549</v>
      </c>
      <c r="E117" s="1" t="s">
        <v>1550</v>
      </c>
      <c r="F117" s="1">
        <v>1</v>
      </c>
      <c r="G117" s="1">
        <v>6.4</v>
      </c>
      <c r="H117" s="10">
        <v>15.979699829999999</v>
      </c>
      <c r="I117">
        <v>238.44954039746111</v>
      </c>
      <c r="J117" s="27">
        <v>0.25030361499999998</v>
      </c>
      <c r="K117" s="1">
        <v>0</v>
      </c>
      <c r="L117" s="1">
        <v>0</v>
      </c>
    </row>
    <row r="118" spans="1:12" x14ac:dyDescent="0.25">
      <c r="A118" s="1">
        <v>1</v>
      </c>
      <c r="B118" s="3" t="s">
        <v>1503</v>
      </c>
      <c r="C118" s="2" t="s">
        <v>1534</v>
      </c>
      <c r="D118" s="1" t="s">
        <v>1551</v>
      </c>
      <c r="E118" s="1" t="s">
        <v>1552</v>
      </c>
      <c r="F118" s="1">
        <v>1</v>
      </c>
      <c r="G118" s="1">
        <v>4.3</v>
      </c>
      <c r="H118" s="10">
        <v>8.9501021489999992</v>
      </c>
      <c r="I118">
        <v>75.392260082488178</v>
      </c>
      <c r="J118" s="27">
        <v>0.26110583500000001</v>
      </c>
      <c r="K118" s="1">
        <v>0</v>
      </c>
      <c r="L118" s="1">
        <v>0</v>
      </c>
    </row>
    <row r="119" spans="1:12" x14ac:dyDescent="0.25">
      <c r="A119" s="1">
        <v>1</v>
      </c>
      <c r="B119" s="3" t="s">
        <v>1503</v>
      </c>
      <c r="C119" s="3" t="s">
        <v>1534</v>
      </c>
      <c r="D119" s="1" t="s">
        <v>1553</v>
      </c>
      <c r="E119" s="1" t="s">
        <v>1554</v>
      </c>
      <c r="F119" s="1">
        <v>1</v>
      </c>
      <c r="G119" s="1">
        <v>10.6</v>
      </c>
      <c r="H119" s="10">
        <v>17.044094250000001</v>
      </c>
      <c r="I119">
        <v>232.58829011084691</v>
      </c>
      <c r="J119" s="27">
        <v>0.23516880700000001</v>
      </c>
      <c r="K119" s="1">
        <v>0</v>
      </c>
      <c r="L119" s="1">
        <v>0</v>
      </c>
    </row>
    <row r="120" spans="1:12" x14ac:dyDescent="0.25">
      <c r="A120" s="1">
        <v>1</v>
      </c>
      <c r="B120" s="3" t="s">
        <v>1503</v>
      </c>
      <c r="C120" s="2" t="s">
        <v>1534</v>
      </c>
      <c r="D120" s="1" t="s">
        <v>1555</v>
      </c>
      <c r="E120" s="1" t="s">
        <v>1556</v>
      </c>
      <c r="F120" s="1">
        <v>1</v>
      </c>
      <c r="G120" s="1">
        <v>5.5</v>
      </c>
      <c r="H120" s="10">
        <v>12.75698045</v>
      </c>
      <c r="I120">
        <v>160.994936154968</v>
      </c>
      <c r="J120" s="27">
        <v>0.25565680800000001</v>
      </c>
      <c r="K120" s="1">
        <v>0</v>
      </c>
      <c r="L120" s="1">
        <v>0</v>
      </c>
    </row>
    <row r="121" spans="1:12" x14ac:dyDescent="0.25">
      <c r="A121" s="1">
        <v>1</v>
      </c>
      <c r="B121" s="3" t="s">
        <v>1503</v>
      </c>
      <c r="C121" s="3" t="s">
        <v>1534</v>
      </c>
      <c r="D121" s="1" t="s">
        <v>1557</v>
      </c>
      <c r="E121" s="1" t="s">
        <v>1558</v>
      </c>
      <c r="F121" s="1">
        <v>1</v>
      </c>
      <c r="G121" s="1">
        <v>3.6</v>
      </c>
      <c r="H121" s="10">
        <v>8.0261684100000004</v>
      </c>
      <c r="I121">
        <v>62.902796944940164</v>
      </c>
      <c r="J121" s="27">
        <v>0.26166069800000002</v>
      </c>
      <c r="K121" s="1">
        <v>0</v>
      </c>
      <c r="L121" s="1">
        <v>0</v>
      </c>
    </row>
    <row r="122" spans="1:12" x14ac:dyDescent="0.25">
      <c r="A122" s="1">
        <v>1</v>
      </c>
      <c r="B122" s="3" t="s">
        <v>1503</v>
      </c>
      <c r="C122" s="3" t="s">
        <v>1534</v>
      </c>
      <c r="D122" s="1" t="s">
        <v>1559</v>
      </c>
      <c r="E122" s="1" t="s">
        <v>1560</v>
      </c>
      <c r="F122" s="1">
        <v>1</v>
      </c>
      <c r="G122" s="1">
        <v>6.3</v>
      </c>
      <c r="H122" s="10">
        <v>10.91830199</v>
      </c>
      <c r="I122">
        <v>117.10251605007609</v>
      </c>
      <c r="J122" s="27">
        <v>0.25788043900000002</v>
      </c>
      <c r="K122" s="1">
        <v>0</v>
      </c>
      <c r="L122" s="1">
        <v>0</v>
      </c>
    </row>
    <row r="123" spans="1:12" x14ac:dyDescent="0.25">
      <c r="A123" s="1">
        <v>1</v>
      </c>
      <c r="B123" s="3" t="s">
        <v>1503</v>
      </c>
      <c r="C123" s="3" t="s">
        <v>1534</v>
      </c>
      <c r="D123" s="1" t="s">
        <v>1561</v>
      </c>
      <c r="E123" s="1" t="s">
        <v>1562</v>
      </c>
      <c r="F123" s="1">
        <v>1</v>
      </c>
      <c r="G123" s="1">
        <v>6</v>
      </c>
      <c r="H123" s="10">
        <v>13.80102776</v>
      </c>
      <c r="I123">
        <v>175.66237765276449</v>
      </c>
      <c r="J123" s="27">
        <v>0.247322772</v>
      </c>
      <c r="K123" s="1">
        <v>0</v>
      </c>
      <c r="L123" s="1">
        <v>0</v>
      </c>
    </row>
    <row r="124" spans="1:12" x14ac:dyDescent="0.25">
      <c r="A124" s="1">
        <v>1</v>
      </c>
      <c r="B124" s="3" t="s">
        <v>1503</v>
      </c>
      <c r="C124" s="3" t="s">
        <v>1534</v>
      </c>
      <c r="D124" s="1" t="s">
        <v>1563</v>
      </c>
      <c r="E124" s="1" t="s">
        <v>1564</v>
      </c>
      <c r="F124" s="1">
        <v>1</v>
      </c>
      <c r="G124" s="1">
        <v>3.6</v>
      </c>
      <c r="H124" s="10">
        <v>7.5809386779999999</v>
      </c>
      <c r="I124">
        <v>57.408298375843465</v>
      </c>
      <c r="J124" s="27">
        <v>0.25146880999999999</v>
      </c>
      <c r="K124" s="1">
        <v>0</v>
      </c>
      <c r="L124" s="1">
        <v>0</v>
      </c>
    </row>
    <row r="125" spans="1:12" x14ac:dyDescent="0.25">
      <c r="A125" s="1">
        <v>1</v>
      </c>
      <c r="B125" s="3" t="s">
        <v>1503</v>
      </c>
      <c r="C125" s="3" t="s">
        <v>1534</v>
      </c>
      <c r="D125" s="1" t="s">
        <v>1565</v>
      </c>
      <c r="E125" s="1" t="s">
        <v>1566</v>
      </c>
      <c r="F125" s="1">
        <v>1</v>
      </c>
      <c r="G125" s="1">
        <v>3.5</v>
      </c>
      <c r="H125" s="10">
        <v>6.2487500599999999</v>
      </c>
      <c r="I125">
        <v>38.177335573579057</v>
      </c>
      <c r="J125" s="27">
        <v>0.248830208</v>
      </c>
      <c r="K125" s="1">
        <v>0</v>
      </c>
      <c r="L125" s="1">
        <v>0</v>
      </c>
    </row>
    <row r="126" spans="1:12" x14ac:dyDescent="0.25">
      <c r="A126" s="1">
        <v>1</v>
      </c>
      <c r="B126" s="3" t="s">
        <v>1503</v>
      </c>
      <c r="C126" s="3" t="s">
        <v>1534</v>
      </c>
      <c r="D126" s="1" t="s">
        <v>1567</v>
      </c>
      <c r="E126" s="1" t="s">
        <v>1568</v>
      </c>
      <c r="F126" s="1">
        <v>1</v>
      </c>
      <c r="G126" s="1">
        <v>3.2</v>
      </c>
      <c r="H126" s="10">
        <v>6.2961460450000004</v>
      </c>
      <c r="I126">
        <v>34.637171563153998</v>
      </c>
      <c r="J126" s="27">
        <v>0.251693901</v>
      </c>
      <c r="K126" s="1">
        <v>0</v>
      </c>
      <c r="L126" s="1">
        <v>0</v>
      </c>
    </row>
    <row r="127" spans="1:12" x14ac:dyDescent="0.25">
      <c r="A127" s="1">
        <v>1</v>
      </c>
      <c r="B127" s="3" t="s">
        <v>1503</v>
      </c>
      <c r="C127" s="3" t="s">
        <v>1534</v>
      </c>
      <c r="D127" s="1" t="s">
        <v>1569</v>
      </c>
      <c r="E127" s="1" t="s">
        <v>1570</v>
      </c>
      <c r="F127" s="1">
        <v>1</v>
      </c>
      <c r="G127" s="1">
        <v>4.5</v>
      </c>
      <c r="H127" s="10">
        <v>7.8572655339999997</v>
      </c>
      <c r="I127">
        <v>62.775579244868617</v>
      </c>
      <c r="J127" s="27">
        <v>0.25289041000000001</v>
      </c>
      <c r="K127" s="1">
        <v>0</v>
      </c>
      <c r="L127" s="1">
        <v>0</v>
      </c>
    </row>
    <row r="128" spans="1:12" x14ac:dyDescent="0.25">
      <c r="A128" s="1">
        <v>1</v>
      </c>
      <c r="B128" s="3" t="s">
        <v>1571</v>
      </c>
      <c r="C128" s="3" t="s">
        <v>1572</v>
      </c>
      <c r="D128" s="1" t="s">
        <v>1573</v>
      </c>
      <c r="E128" s="1" t="s">
        <v>1574</v>
      </c>
      <c r="F128" s="1">
        <v>1</v>
      </c>
      <c r="G128" s="1">
        <v>1590</v>
      </c>
      <c r="H128" s="10">
        <v>1078.0053230000001</v>
      </c>
      <c r="I128">
        <v>609743.88576939586</v>
      </c>
      <c r="J128" s="27">
        <v>0.25581484799999998</v>
      </c>
      <c r="K128" s="1">
        <v>0</v>
      </c>
      <c r="L128" s="1">
        <v>0</v>
      </c>
    </row>
    <row r="129" spans="1:12" x14ac:dyDescent="0.25">
      <c r="A129" s="1">
        <v>1</v>
      </c>
      <c r="B129" s="2" t="s">
        <v>1571</v>
      </c>
      <c r="C129" s="3" t="s">
        <v>1572</v>
      </c>
      <c r="D129" s="1" t="s">
        <v>1575</v>
      </c>
      <c r="E129" s="1" t="s">
        <v>1576</v>
      </c>
      <c r="F129" s="1">
        <v>1</v>
      </c>
      <c r="G129" s="1">
        <v>1610</v>
      </c>
      <c r="H129" s="10">
        <v>981.6571715</v>
      </c>
      <c r="I129">
        <v>524558.6116212979</v>
      </c>
      <c r="J129" s="27">
        <v>0.24167591799999999</v>
      </c>
      <c r="K129" s="1">
        <v>0</v>
      </c>
      <c r="L129" s="1">
        <v>0</v>
      </c>
    </row>
    <row r="130" spans="1:12" x14ac:dyDescent="0.25">
      <c r="A130" s="1">
        <v>3</v>
      </c>
      <c r="B130" s="3" t="s">
        <v>1571</v>
      </c>
      <c r="C130" s="3" t="s">
        <v>1577</v>
      </c>
      <c r="D130" s="1" t="s">
        <v>1578</v>
      </c>
      <c r="E130" s="1" t="s">
        <v>1579</v>
      </c>
      <c r="F130" s="1">
        <v>1</v>
      </c>
      <c r="G130" s="1">
        <v>61.4</v>
      </c>
      <c r="H130" s="10">
        <v>167.81076886666671</v>
      </c>
      <c r="I130">
        <v>14350.02666712483</v>
      </c>
      <c r="J130" s="27">
        <v>0.2518891436666667</v>
      </c>
      <c r="K130" s="1">
        <v>0</v>
      </c>
      <c r="L130" s="1">
        <v>0</v>
      </c>
    </row>
    <row r="131" spans="1:12" x14ac:dyDescent="0.25">
      <c r="A131" s="1">
        <v>1</v>
      </c>
      <c r="B131" s="3" t="s">
        <v>1580</v>
      </c>
      <c r="C131" s="3" t="s">
        <v>1581</v>
      </c>
      <c r="D131" s="1" t="s">
        <v>1582</v>
      </c>
      <c r="E131" s="1" t="s">
        <v>1583</v>
      </c>
      <c r="F131" s="1">
        <v>1</v>
      </c>
      <c r="G131" s="1">
        <v>44</v>
      </c>
      <c r="H131" s="10">
        <v>126.061493</v>
      </c>
      <c r="I131">
        <v>9653.7586106047693</v>
      </c>
      <c r="J131" s="27">
        <v>0.25010637099999999</v>
      </c>
      <c r="K131" s="1">
        <v>0</v>
      </c>
      <c r="L131" s="1">
        <v>0</v>
      </c>
    </row>
    <row r="132" spans="1:12" x14ac:dyDescent="0.25">
      <c r="A132" s="1">
        <v>1</v>
      </c>
      <c r="B132" s="2" t="s">
        <v>1580</v>
      </c>
      <c r="C132" s="2" t="s">
        <v>1584</v>
      </c>
      <c r="D132" s="1" t="s">
        <v>1585</v>
      </c>
      <c r="E132" s="1" t="s">
        <v>1586</v>
      </c>
      <c r="F132" s="1">
        <v>1</v>
      </c>
      <c r="G132" s="1">
        <v>58.7</v>
      </c>
      <c r="H132" s="10">
        <v>155.17492300000001</v>
      </c>
      <c r="I132">
        <v>16945.885714342468</v>
      </c>
      <c r="J132" s="27">
        <v>0.26555108500000002</v>
      </c>
      <c r="K132" s="1">
        <v>0</v>
      </c>
      <c r="L132" s="1">
        <v>0</v>
      </c>
    </row>
    <row r="133" spans="1:12" x14ac:dyDescent="0.25">
      <c r="A133" s="1">
        <v>4</v>
      </c>
      <c r="B133" s="3" t="s">
        <v>1580</v>
      </c>
      <c r="C133" s="2" t="s">
        <v>1584</v>
      </c>
      <c r="D133" s="1" t="s">
        <v>1587</v>
      </c>
      <c r="E133" s="1" t="s">
        <v>1588</v>
      </c>
      <c r="F133" s="1">
        <v>1</v>
      </c>
      <c r="G133" s="1">
        <v>109</v>
      </c>
      <c r="H133" s="10">
        <v>190.00277262500001</v>
      </c>
      <c r="I133">
        <v>28570.17577630607</v>
      </c>
      <c r="J133" s="27">
        <v>0.23401208900000001</v>
      </c>
      <c r="K133" s="1">
        <v>0</v>
      </c>
      <c r="L133" s="1">
        <v>0</v>
      </c>
    </row>
    <row r="134" spans="1:12" x14ac:dyDescent="0.25">
      <c r="A134" s="1">
        <v>2</v>
      </c>
      <c r="B134" s="2" t="s">
        <v>1580</v>
      </c>
      <c r="C134" s="2" t="s">
        <v>1584</v>
      </c>
      <c r="D134" s="1" t="s">
        <v>1589</v>
      </c>
      <c r="E134" s="1" t="s">
        <v>1590</v>
      </c>
      <c r="F134" s="1">
        <v>1</v>
      </c>
      <c r="G134" s="1">
        <v>67</v>
      </c>
      <c r="H134" s="10">
        <v>186.00046365</v>
      </c>
      <c r="I134">
        <v>27919.467271398455</v>
      </c>
      <c r="J134" s="27">
        <v>0.25917806900000001</v>
      </c>
      <c r="K134" s="1">
        <v>0</v>
      </c>
      <c r="L134" s="1">
        <v>0</v>
      </c>
    </row>
    <row r="135" spans="1:12" x14ac:dyDescent="0.25">
      <c r="A135" s="1">
        <v>1</v>
      </c>
      <c r="B135" s="3" t="s">
        <v>1580</v>
      </c>
      <c r="C135" s="2" t="s">
        <v>1584</v>
      </c>
      <c r="D135" s="1" t="s">
        <v>1591</v>
      </c>
      <c r="E135" s="1" t="s">
        <v>1592</v>
      </c>
      <c r="F135" s="1">
        <v>1</v>
      </c>
      <c r="G135" s="1">
        <v>86.5</v>
      </c>
      <c r="H135" s="10">
        <v>210.08170369999999</v>
      </c>
      <c r="I135">
        <v>34553.937041166231</v>
      </c>
      <c r="J135" s="27">
        <v>0.24632231199999999</v>
      </c>
      <c r="K135" s="1">
        <v>0</v>
      </c>
      <c r="L135" s="1">
        <v>0</v>
      </c>
    </row>
    <row r="136" spans="1:12" x14ac:dyDescent="0.25">
      <c r="A136" s="1">
        <v>1</v>
      </c>
      <c r="B136" s="3" t="s">
        <v>1580</v>
      </c>
      <c r="C136" s="2" t="s">
        <v>1584</v>
      </c>
      <c r="D136" s="1" t="s">
        <v>1593</v>
      </c>
      <c r="E136" s="1" t="s">
        <v>1594</v>
      </c>
      <c r="F136" s="1">
        <v>1</v>
      </c>
      <c r="G136" s="1">
        <v>66.2</v>
      </c>
      <c r="H136" s="10">
        <v>214.3119331</v>
      </c>
      <c r="I136">
        <v>32190.795251783453</v>
      </c>
      <c r="J136" s="27">
        <v>0.26452975299999998</v>
      </c>
      <c r="K136" s="1">
        <v>0</v>
      </c>
      <c r="L136" s="1">
        <v>0</v>
      </c>
    </row>
    <row r="137" spans="1:12" x14ac:dyDescent="0.25">
      <c r="A137" s="1">
        <v>1</v>
      </c>
      <c r="B137" s="3" t="s">
        <v>1580</v>
      </c>
      <c r="C137" s="2" t="s">
        <v>1584</v>
      </c>
      <c r="D137" s="1" t="s">
        <v>1595</v>
      </c>
      <c r="E137" s="1" t="s">
        <v>1596</v>
      </c>
      <c r="F137" s="1">
        <v>1</v>
      </c>
      <c r="G137" s="1">
        <v>48</v>
      </c>
      <c r="H137" s="10">
        <v>138.038501</v>
      </c>
      <c r="I137">
        <v>13868.686179784119</v>
      </c>
      <c r="J137" s="27">
        <v>0.26196264800000002</v>
      </c>
      <c r="K137" s="1">
        <v>0</v>
      </c>
      <c r="L137" s="1">
        <v>0</v>
      </c>
    </row>
    <row r="138" spans="1:12" x14ac:dyDescent="0.25">
      <c r="A138" s="1">
        <v>1</v>
      </c>
      <c r="B138" s="3" t="s">
        <v>1580</v>
      </c>
      <c r="C138" s="3" t="s">
        <v>1584</v>
      </c>
      <c r="D138" s="1" t="s">
        <v>1597</v>
      </c>
      <c r="E138" s="1" t="s">
        <v>1598</v>
      </c>
      <c r="F138" s="1">
        <v>1</v>
      </c>
      <c r="G138" s="1">
        <v>94.2</v>
      </c>
      <c r="H138" s="10">
        <v>171.81141869999999</v>
      </c>
      <c r="I138">
        <v>21042.826603123023</v>
      </c>
      <c r="J138" s="27">
        <v>0.25660866500000001</v>
      </c>
      <c r="K138" s="1">
        <v>0</v>
      </c>
      <c r="L138" s="1">
        <v>0</v>
      </c>
    </row>
    <row r="139" spans="1:12" x14ac:dyDescent="0.25">
      <c r="A139" s="1">
        <v>4</v>
      </c>
      <c r="B139" s="2" t="s">
        <v>1580</v>
      </c>
      <c r="C139" s="3" t="s">
        <v>1584</v>
      </c>
      <c r="D139" s="1" t="s">
        <v>1599</v>
      </c>
      <c r="E139" s="1" t="s">
        <v>1600</v>
      </c>
      <c r="F139" s="1">
        <v>1</v>
      </c>
      <c r="G139" s="1">
        <v>49.9</v>
      </c>
      <c r="H139" s="10">
        <v>134.10664109999999</v>
      </c>
      <c r="I139">
        <v>15417.42873259356</v>
      </c>
      <c r="J139" s="27">
        <v>0.24095057149999999</v>
      </c>
      <c r="K139" s="1">
        <v>0</v>
      </c>
      <c r="L139" s="1">
        <v>0</v>
      </c>
    </row>
    <row r="140" spans="1:12" x14ac:dyDescent="0.25">
      <c r="A140" s="1">
        <v>3</v>
      </c>
      <c r="B140" s="3" t="s">
        <v>1580</v>
      </c>
      <c r="C140" s="3" t="s">
        <v>1584</v>
      </c>
      <c r="D140" s="1" t="s">
        <v>1601</v>
      </c>
      <c r="E140" s="1" t="s">
        <v>1602</v>
      </c>
      <c r="F140" s="1">
        <v>1</v>
      </c>
      <c r="G140" s="1">
        <v>79.3</v>
      </c>
      <c r="H140" s="10">
        <v>156.85877379999999</v>
      </c>
      <c r="I140">
        <v>23170.153350027358</v>
      </c>
      <c r="J140" s="27">
        <v>0.24006797133333341</v>
      </c>
      <c r="K140" s="1">
        <v>0</v>
      </c>
      <c r="L140" s="1">
        <v>0</v>
      </c>
    </row>
    <row r="141" spans="1:12" x14ac:dyDescent="0.25">
      <c r="A141" s="1">
        <v>1</v>
      </c>
      <c r="B141" s="3" t="s">
        <v>1580</v>
      </c>
      <c r="C141" s="3" t="s">
        <v>1584</v>
      </c>
      <c r="D141" s="1" t="s">
        <v>1603</v>
      </c>
      <c r="E141" s="1" t="s">
        <v>1604</v>
      </c>
      <c r="F141" s="1">
        <v>1</v>
      </c>
      <c r="G141" s="1">
        <v>174</v>
      </c>
      <c r="H141" s="10">
        <v>300.28568489999998</v>
      </c>
      <c r="I141">
        <v>87382.33895451999</v>
      </c>
      <c r="J141" s="27">
        <v>0.245627238</v>
      </c>
      <c r="K141" s="1">
        <v>0</v>
      </c>
      <c r="L141" s="1">
        <v>0</v>
      </c>
    </row>
    <row r="142" spans="1:12" x14ac:dyDescent="0.25">
      <c r="A142" s="1">
        <v>2</v>
      </c>
      <c r="B142" s="3" t="s">
        <v>1580</v>
      </c>
      <c r="C142" s="3" t="s">
        <v>1584</v>
      </c>
      <c r="D142" s="1" t="s">
        <v>1605</v>
      </c>
      <c r="E142" s="1" t="s">
        <v>1606</v>
      </c>
      <c r="F142" s="1">
        <v>1</v>
      </c>
      <c r="G142" s="1">
        <v>53.2</v>
      </c>
      <c r="H142" s="10">
        <v>164.30902424999999</v>
      </c>
      <c r="I142">
        <v>19757.346865815391</v>
      </c>
      <c r="J142" s="27">
        <v>0.25590325949999998</v>
      </c>
      <c r="K142" s="1">
        <v>0</v>
      </c>
      <c r="L142" s="1">
        <v>0</v>
      </c>
    </row>
    <row r="143" spans="1:12" x14ac:dyDescent="0.25">
      <c r="A143" s="1">
        <v>3</v>
      </c>
      <c r="B143" s="2" t="s">
        <v>1580</v>
      </c>
      <c r="C143" s="3" t="s">
        <v>1584</v>
      </c>
      <c r="D143" s="1" t="s">
        <v>1607</v>
      </c>
      <c r="E143" s="1" t="s">
        <v>1608</v>
      </c>
      <c r="F143" s="1">
        <v>1</v>
      </c>
      <c r="G143" s="1">
        <v>49.5</v>
      </c>
      <c r="H143" s="10">
        <v>121.1646952666667</v>
      </c>
      <c r="I143">
        <v>9705.0273029233031</v>
      </c>
      <c r="J143" s="27">
        <v>0.27005129266666672</v>
      </c>
      <c r="K143" s="1">
        <v>0</v>
      </c>
      <c r="L143" s="1">
        <v>0</v>
      </c>
    </row>
    <row r="144" spans="1:12" x14ac:dyDescent="0.25">
      <c r="A144" s="1">
        <v>3</v>
      </c>
      <c r="B144" s="3" t="s">
        <v>1580</v>
      </c>
      <c r="C144" s="2" t="s">
        <v>1609</v>
      </c>
      <c r="D144" s="1" t="s">
        <v>1610</v>
      </c>
      <c r="E144" s="1" t="s">
        <v>1611</v>
      </c>
      <c r="F144" s="1">
        <v>1</v>
      </c>
      <c r="G144" s="1">
        <v>297</v>
      </c>
      <c r="H144" s="10">
        <v>512.08143193333331</v>
      </c>
      <c r="I144">
        <v>154038.25014050564</v>
      </c>
      <c r="J144" s="27">
        <v>0.27247169900000001</v>
      </c>
      <c r="K144" s="1">
        <v>0</v>
      </c>
      <c r="L144" s="1">
        <v>0</v>
      </c>
    </row>
    <row r="145" spans="1:12" x14ac:dyDescent="0.25">
      <c r="A145" s="1">
        <v>5</v>
      </c>
      <c r="B145" s="3" t="s">
        <v>1612</v>
      </c>
      <c r="C145" s="3" t="s">
        <v>1613</v>
      </c>
      <c r="D145" s="1" t="s">
        <v>1614</v>
      </c>
      <c r="E145" s="1" t="s">
        <v>1615</v>
      </c>
      <c r="F145" s="1">
        <v>1</v>
      </c>
      <c r="G145" s="1">
        <v>267</v>
      </c>
      <c r="H145" s="10">
        <v>138.96870006</v>
      </c>
      <c r="I145">
        <v>15322.442656024516</v>
      </c>
      <c r="J145" s="27">
        <v>0.26226346639999998</v>
      </c>
      <c r="K145" s="1">
        <v>1</v>
      </c>
      <c r="L145" s="1">
        <v>0</v>
      </c>
    </row>
    <row r="146" spans="1:12" x14ac:dyDescent="0.25">
      <c r="A146" s="1">
        <v>3</v>
      </c>
      <c r="B146" s="3" t="s">
        <v>1612</v>
      </c>
      <c r="C146" s="3" t="s">
        <v>1613</v>
      </c>
      <c r="D146" s="1" t="s">
        <v>1616</v>
      </c>
      <c r="E146" s="1" t="s">
        <v>1617</v>
      </c>
      <c r="F146" s="1">
        <v>1</v>
      </c>
      <c r="G146" s="1">
        <v>84</v>
      </c>
      <c r="H146" s="10">
        <v>51.221295056666662</v>
      </c>
      <c r="I146">
        <v>1937.3130748148656</v>
      </c>
      <c r="J146" s="27">
        <v>0.25359175433333342</v>
      </c>
      <c r="K146" s="1">
        <v>1</v>
      </c>
      <c r="L146" s="1">
        <v>0</v>
      </c>
    </row>
    <row r="147" spans="1:12" x14ac:dyDescent="0.25">
      <c r="A147" s="1">
        <v>1</v>
      </c>
      <c r="B147" s="3" t="s">
        <v>1612</v>
      </c>
      <c r="C147" s="3" t="s">
        <v>1613</v>
      </c>
      <c r="D147" s="1" t="s">
        <v>1618</v>
      </c>
      <c r="E147" s="1" t="s">
        <v>1619</v>
      </c>
      <c r="F147" s="1">
        <v>1</v>
      </c>
      <c r="G147" s="1">
        <v>112</v>
      </c>
      <c r="H147" s="10">
        <v>61.094367589999997</v>
      </c>
      <c r="I147">
        <v>2802.9133572036817</v>
      </c>
      <c r="J147" s="27">
        <v>0.24874360000000001</v>
      </c>
      <c r="K147" s="1">
        <v>1</v>
      </c>
      <c r="L147" s="1">
        <v>0</v>
      </c>
    </row>
    <row r="148" spans="1:12" x14ac:dyDescent="0.25">
      <c r="A148" s="1">
        <v>1</v>
      </c>
      <c r="B148" s="3" t="s">
        <v>1612</v>
      </c>
      <c r="C148" s="3" t="s">
        <v>1613</v>
      </c>
      <c r="D148" s="1" t="s">
        <v>1620</v>
      </c>
      <c r="E148" s="1" t="s">
        <v>1621</v>
      </c>
      <c r="F148" s="1">
        <v>1</v>
      </c>
      <c r="G148" s="1">
        <v>726</v>
      </c>
      <c r="H148" s="10">
        <v>133.2306466</v>
      </c>
      <c r="I148">
        <v>17960.12574238094</v>
      </c>
      <c r="J148" s="27">
        <v>0.24059064799999999</v>
      </c>
      <c r="K148" s="1">
        <v>1</v>
      </c>
      <c r="L148" s="1">
        <v>0</v>
      </c>
    </row>
    <row r="149" spans="1:12" x14ac:dyDescent="0.25">
      <c r="A149" s="1">
        <v>1</v>
      </c>
      <c r="B149" s="3" t="s">
        <v>1612</v>
      </c>
      <c r="C149" s="3" t="s">
        <v>1613</v>
      </c>
      <c r="D149" s="1" t="s">
        <v>1622</v>
      </c>
      <c r="E149" s="1" t="s">
        <v>1623</v>
      </c>
      <c r="F149" s="1">
        <v>1</v>
      </c>
      <c r="G149" s="1">
        <v>167</v>
      </c>
      <c r="H149" s="10">
        <v>64.812546380000001</v>
      </c>
      <c r="I149">
        <v>3671.1996483619469</v>
      </c>
      <c r="J149" s="27">
        <v>0.25173697900000003</v>
      </c>
      <c r="K149" s="1">
        <v>1</v>
      </c>
      <c r="L149" s="1">
        <v>0</v>
      </c>
    </row>
    <row r="150" spans="1:12" x14ac:dyDescent="0.25">
      <c r="A150" s="1">
        <v>4</v>
      </c>
      <c r="B150" s="3" t="s">
        <v>1612</v>
      </c>
      <c r="C150" s="3" t="s">
        <v>1613</v>
      </c>
      <c r="D150" s="1" t="s">
        <v>1624</v>
      </c>
      <c r="E150" s="1" t="s">
        <v>1625</v>
      </c>
      <c r="F150" s="1">
        <v>1</v>
      </c>
      <c r="G150" s="1">
        <v>234</v>
      </c>
      <c r="H150" s="10">
        <v>78.601756102500005</v>
      </c>
      <c r="I150">
        <v>5999.705080843808</v>
      </c>
      <c r="J150" s="27">
        <v>0.26953864300000002</v>
      </c>
      <c r="K150" s="1">
        <v>1</v>
      </c>
      <c r="L150" s="1">
        <v>0</v>
      </c>
    </row>
    <row r="151" spans="1:12" x14ac:dyDescent="0.25">
      <c r="A151" s="1">
        <v>23</v>
      </c>
      <c r="B151" s="2" t="s">
        <v>1612</v>
      </c>
      <c r="C151" s="2" t="s">
        <v>1613</v>
      </c>
      <c r="D151" s="1" t="s">
        <v>1626</v>
      </c>
      <c r="E151" s="1" t="s">
        <v>1627</v>
      </c>
      <c r="F151" s="1">
        <v>1</v>
      </c>
      <c r="G151" s="1">
        <v>220</v>
      </c>
      <c r="H151" s="10">
        <v>74.792253173478258</v>
      </c>
      <c r="I151">
        <v>5673.1887726346868</v>
      </c>
      <c r="J151" s="27">
        <v>0.27387851108695649</v>
      </c>
      <c r="K151" s="1">
        <v>1</v>
      </c>
      <c r="L151" s="1">
        <v>0</v>
      </c>
    </row>
    <row r="152" spans="1:12" x14ac:dyDescent="0.25">
      <c r="A152" s="1">
        <v>4</v>
      </c>
      <c r="B152" s="3" t="s">
        <v>1612</v>
      </c>
      <c r="C152" s="3" t="s">
        <v>1613</v>
      </c>
      <c r="D152" s="1" t="s">
        <v>1628</v>
      </c>
      <c r="E152" s="1" t="s">
        <v>1629</v>
      </c>
      <c r="F152" s="1">
        <v>1</v>
      </c>
      <c r="G152" s="1">
        <v>490</v>
      </c>
      <c r="H152" s="10">
        <v>222.11166589999999</v>
      </c>
      <c r="I152">
        <v>38441.198552719514</v>
      </c>
      <c r="J152" s="27">
        <v>0.24736546000000001</v>
      </c>
      <c r="K152" s="1">
        <v>1</v>
      </c>
      <c r="L152" s="1">
        <v>1</v>
      </c>
    </row>
    <row r="153" spans="1:12" x14ac:dyDescent="0.25">
      <c r="A153" s="1">
        <v>5</v>
      </c>
      <c r="B153" s="3" t="s">
        <v>1612</v>
      </c>
      <c r="C153" s="3" t="s">
        <v>1613</v>
      </c>
      <c r="D153" s="1" t="s">
        <v>1630</v>
      </c>
      <c r="E153" s="1" t="s">
        <v>1631</v>
      </c>
      <c r="F153" s="1">
        <v>1</v>
      </c>
      <c r="G153" s="1">
        <v>530</v>
      </c>
      <c r="H153" s="10">
        <v>166.83817912000001</v>
      </c>
      <c r="I153">
        <v>22231.586703051176</v>
      </c>
      <c r="J153" s="27">
        <v>0.25243085879999999</v>
      </c>
      <c r="K153" s="1">
        <v>1</v>
      </c>
      <c r="L153" s="1">
        <v>1</v>
      </c>
    </row>
    <row r="154" spans="1:12" x14ac:dyDescent="0.25">
      <c r="A154" s="1">
        <v>1</v>
      </c>
      <c r="B154" s="3" t="s">
        <v>1612</v>
      </c>
      <c r="C154" s="3" t="s">
        <v>1613</v>
      </c>
      <c r="D154" s="1" t="s">
        <v>1632</v>
      </c>
      <c r="E154" s="1" t="s">
        <v>1633</v>
      </c>
      <c r="F154" s="1">
        <v>1</v>
      </c>
      <c r="G154" s="1">
        <v>378</v>
      </c>
      <c r="H154" s="10">
        <v>157.48002249999999</v>
      </c>
      <c r="I154">
        <v>18770.1317008396</v>
      </c>
      <c r="J154" s="27">
        <v>0.25045920199999999</v>
      </c>
      <c r="K154" s="1">
        <v>1</v>
      </c>
      <c r="L154" s="1">
        <v>1</v>
      </c>
    </row>
    <row r="155" spans="1:12" x14ac:dyDescent="0.25">
      <c r="A155" s="1">
        <v>5</v>
      </c>
      <c r="B155" s="3" t="s">
        <v>1612</v>
      </c>
      <c r="C155" s="3" t="s">
        <v>1613</v>
      </c>
      <c r="D155" s="1" t="s">
        <v>1634</v>
      </c>
      <c r="E155" s="1" t="s">
        <v>1635</v>
      </c>
      <c r="F155" s="1">
        <v>1</v>
      </c>
      <c r="G155" s="1">
        <v>456</v>
      </c>
      <c r="H155" s="10">
        <v>156.69199642000001</v>
      </c>
      <c r="I155">
        <v>22783.430008695621</v>
      </c>
      <c r="J155" s="27">
        <v>0.26675896139999999</v>
      </c>
      <c r="K155" s="1">
        <v>1</v>
      </c>
      <c r="L155" s="1">
        <v>0</v>
      </c>
    </row>
    <row r="156" spans="1:12" x14ac:dyDescent="0.25">
      <c r="A156" s="1">
        <v>2</v>
      </c>
      <c r="B156" s="2" t="s">
        <v>1612</v>
      </c>
      <c r="C156" s="3" t="s">
        <v>1613</v>
      </c>
      <c r="D156" s="1" t="s">
        <v>1636</v>
      </c>
      <c r="E156" s="1" t="s">
        <v>1637</v>
      </c>
      <c r="F156" s="1">
        <v>1</v>
      </c>
      <c r="G156" s="1">
        <v>480</v>
      </c>
      <c r="H156" s="10">
        <v>149.2404636</v>
      </c>
      <c r="I156">
        <v>21968.074951656396</v>
      </c>
      <c r="J156" s="27">
        <v>0.283851825</v>
      </c>
      <c r="K156" s="1">
        <v>1</v>
      </c>
      <c r="L156" s="1">
        <v>0</v>
      </c>
    </row>
    <row r="157" spans="1:12" x14ac:dyDescent="0.25">
      <c r="A157" s="1">
        <v>4</v>
      </c>
      <c r="B157" s="3" t="s">
        <v>1612</v>
      </c>
      <c r="C157" s="3" t="s">
        <v>1613</v>
      </c>
      <c r="D157" s="1" t="s">
        <v>1638</v>
      </c>
      <c r="E157" s="1" t="s">
        <v>1639</v>
      </c>
      <c r="F157" s="1">
        <v>1</v>
      </c>
      <c r="G157" s="1">
        <v>744</v>
      </c>
      <c r="H157" s="10">
        <v>213.3813265</v>
      </c>
      <c r="I157">
        <v>42115.522875486568</v>
      </c>
      <c r="J157" s="27">
        <v>0.26883849775000002</v>
      </c>
      <c r="K157" s="1">
        <v>1</v>
      </c>
      <c r="L157" s="1">
        <v>0</v>
      </c>
    </row>
    <row r="158" spans="1:12" x14ac:dyDescent="0.25">
      <c r="A158" s="1">
        <v>20</v>
      </c>
      <c r="B158" s="3" t="s">
        <v>1612</v>
      </c>
      <c r="C158" s="2" t="s">
        <v>1613</v>
      </c>
      <c r="D158" s="1" t="s">
        <v>1640</v>
      </c>
      <c r="E158" s="1" t="s">
        <v>1641</v>
      </c>
      <c r="F158" s="1">
        <v>1</v>
      </c>
      <c r="G158" s="1">
        <v>517</v>
      </c>
      <c r="H158" s="10">
        <v>175.17261847500001</v>
      </c>
      <c r="I158">
        <v>28224.334130556115</v>
      </c>
      <c r="J158" s="27">
        <v>0.27768038075000001</v>
      </c>
      <c r="K158" s="1">
        <v>1</v>
      </c>
      <c r="L158" s="1">
        <v>0</v>
      </c>
    </row>
    <row r="159" spans="1:12" x14ac:dyDescent="0.25">
      <c r="A159" s="1">
        <v>4</v>
      </c>
      <c r="B159" s="3" t="s">
        <v>1612</v>
      </c>
      <c r="C159" s="3" t="s">
        <v>1613</v>
      </c>
      <c r="D159" s="1" t="s">
        <v>1642</v>
      </c>
      <c r="E159" s="1" t="s">
        <v>1643</v>
      </c>
      <c r="F159" s="1">
        <v>1</v>
      </c>
      <c r="G159" s="1">
        <v>184</v>
      </c>
      <c r="H159" s="10">
        <v>88.490077807500001</v>
      </c>
      <c r="I159">
        <v>6001.4426733419023</v>
      </c>
      <c r="J159" s="27">
        <v>0.26088708849999998</v>
      </c>
      <c r="K159" s="1">
        <v>1</v>
      </c>
      <c r="L159" s="1">
        <v>0</v>
      </c>
    </row>
    <row r="160" spans="1:12" x14ac:dyDescent="0.25">
      <c r="A160" s="1">
        <v>3</v>
      </c>
      <c r="B160" s="2" t="s">
        <v>1612</v>
      </c>
      <c r="C160" s="3" t="s">
        <v>1613</v>
      </c>
      <c r="D160" s="1" t="s">
        <v>1644</v>
      </c>
      <c r="E160" s="1" t="s">
        <v>1645</v>
      </c>
      <c r="F160" s="1">
        <v>1</v>
      </c>
      <c r="G160" s="1">
        <v>207</v>
      </c>
      <c r="H160" s="10">
        <v>95.077412996666666</v>
      </c>
      <c r="I160">
        <v>8080.1964790352722</v>
      </c>
      <c r="J160" s="27">
        <v>0.26359818266666668</v>
      </c>
      <c r="K160" s="1">
        <v>1</v>
      </c>
      <c r="L160" s="1">
        <v>0</v>
      </c>
    </row>
    <row r="161" spans="1:12" x14ac:dyDescent="0.25">
      <c r="A161" s="1">
        <v>1</v>
      </c>
      <c r="B161" s="3" t="s">
        <v>1612</v>
      </c>
      <c r="C161" s="3" t="s">
        <v>1613</v>
      </c>
      <c r="D161" s="1" t="s">
        <v>1646</v>
      </c>
      <c r="E161" s="1" t="s">
        <v>1647</v>
      </c>
      <c r="F161" s="1">
        <v>1</v>
      </c>
      <c r="G161" s="1">
        <v>167</v>
      </c>
      <c r="H161" s="10">
        <v>79.513608959999999</v>
      </c>
      <c r="I161">
        <v>5482.9096957383672</v>
      </c>
      <c r="J161" s="27">
        <v>0.25245802000000001</v>
      </c>
      <c r="K161" s="1">
        <v>1</v>
      </c>
      <c r="L161" s="1">
        <v>0</v>
      </c>
    </row>
    <row r="162" spans="1:12" x14ac:dyDescent="0.25">
      <c r="A162" s="1">
        <v>1</v>
      </c>
      <c r="B162" s="3" t="s">
        <v>1612</v>
      </c>
      <c r="C162" s="3" t="s">
        <v>1613</v>
      </c>
      <c r="D162" s="1" t="s">
        <v>1648</v>
      </c>
      <c r="E162" s="1" t="s">
        <v>1649</v>
      </c>
      <c r="F162" s="1">
        <v>1</v>
      </c>
      <c r="G162" s="1">
        <v>198</v>
      </c>
      <c r="H162" s="10">
        <v>73.510334409999999</v>
      </c>
      <c r="I162">
        <v>4289.8396676373823</v>
      </c>
      <c r="J162" s="27">
        <v>0.23580630599999999</v>
      </c>
      <c r="K162" s="1">
        <v>1</v>
      </c>
      <c r="L162" s="1">
        <v>0</v>
      </c>
    </row>
    <row r="163" spans="1:12" x14ac:dyDescent="0.25">
      <c r="A163" s="1">
        <v>15</v>
      </c>
      <c r="B163" s="3" t="s">
        <v>1612</v>
      </c>
      <c r="C163" s="3" t="s">
        <v>1613</v>
      </c>
      <c r="D163" s="1" t="s">
        <v>1650</v>
      </c>
      <c r="E163" s="1" t="s">
        <v>1651</v>
      </c>
      <c r="F163" s="1">
        <v>1</v>
      </c>
      <c r="G163" s="1">
        <v>979</v>
      </c>
      <c r="H163" s="10">
        <v>225.8479603933333</v>
      </c>
      <c r="I163">
        <v>52428.634852626463</v>
      </c>
      <c r="J163" s="27">
        <v>0.27460060133333342</v>
      </c>
      <c r="K163" s="1">
        <v>1</v>
      </c>
      <c r="L163" s="1">
        <v>0</v>
      </c>
    </row>
    <row r="164" spans="1:12" x14ac:dyDescent="0.25">
      <c r="A164" s="1">
        <v>6</v>
      </c>
      <c r="B164" s="3" t="s">
        <v>1612</v>
      </c>
      <c r="C164" s="3" t="s">
        <v>1613</v>
      </c>
      <c r="D164" s="1" t="s">
        <v>1652</v>
      </c>
      <c r="E164" s="1" t="s">
        <v>1653</v>
      </c>
      <c r="F164" s="1">
        <v>1</v>
      </c>
      <c r="G164" s="1">
        <v>964</v>
      </c>
      <c r="H164" s="10">
        <v>249.26502321666669</v>
      </c>
      <c r="I164">
        <v>63376.434618328429</v>
      </c>
      <c r="J164" s="27">
        <v>0.26721060783333328</v>
      </c>
      <c r="K164" s="1">
        <v>1</v>
      </c>
      <c r="L164" s="1">
        <v>0</v>
      </c>
    </row>
    <row r="165" spans="1:12" x14ac:dyDescent="0.25">
      <c r="A165" s="1">
        <v>1</v>
      </c>
      <c r="B165" s="3" t="s">
        <v>1612</v>
      </c>
      <c r="C165" s="2" t="s">
        <v>1654</v>
      </c>
      <c r="D165" s="1" t="s">
        <v>1655</v>
      </c>
      <c r="E165" s="1" t="s">
        <v>1656</v>
      </c>
      <c r="F165" s="1">
        <v>1</v>
      </c>
      <c r="G165" s="1">
        <v>787</v>
      </c>
      <c r="H165" s="10">
        <v>436.85618940000001</v>
      </c>
      <c r="I165">
        <v>153194.03191055186</v>
      </c>
      <c r="J165" s="27">
        <v>0.24143633</v>
      </c>
      <c r="K165" s="1">
        <v>0</v>
      </c>
      <c r="L165" s="1">
        <v>0</v>
      </c>
    </row>
    <row r="166" spans="1:12" x14ac:dyDescent="0.25">
      <c r="A166" s="1">
        <v>2</v>
      </c>
      <c r="B166" s="3" t="s">
        <v>1612</v>
      </c>
      <c r="C166" s="3" t="s">
        <v>1654</v>
      </c>
      <c r="D166" s="1" t="s">
        <v>1657</v>
      </c>
      <c r="E166" s="1" t="s">
        <v>1658</v>
      </c>
      <c r="F166" s="1">
        <v>1</v>
      </c>
      <c r="G166" s="1">
        <v>423</v>
      </c>
      <c r="H166" s="10">
        <v>352.60936909999998</v>
      </c>
      <c r="I166">
        <v>92420.864755218354</v>
      </c>
      <c r="J166" s="27">
        <v>0.2424714285</v>
      </c>
      <c r="K166" s="1">
        <v>0</v>
      </c>
      <c r="L166" s="1">
        <v>0</v>
      </c>
    </row>
    <row r="167" spans="1:12" x14ac:dyDescent="0.25">
      <c r="A167" s="1">
        <v>1</v>
      </c>
      <c r="B167" s="3" t="s">
        <v>1612</v>
      </c>
      <c r="C167" s="3" t="s">
        <v>1654</v>
      </c>
      <c r="D167" s="1" t="s">
        <v>1659</v>
      </c>
      <c r="E167" s="1" t="s">
        <v>1660</v>
      </c>
      <c r="F167" s="1">
        <v>1</v>
      </c>
      <c r="G167" s="1">
        <v>459</v>
      </c>
      <c r="H167" s="10">
        <v>296.81135469999998</v>
      </c>
      <c r="I167">
        <v>81025.612947119196</v>
      </c>
      <c r="J167" s="27">
        <v>0.25334003399999999</v>
      </c>
      <c r="K167" s="1">
        <v>0</v>
      </c>
      <c r="L167" s="1">
        <v>0</v>
      </c>
    </row>
    <row r="168" spans="1:12" x14ac:dyDescent="0.25">
      <c r="A168" s="1">
        <v>2</v>
      </c>
      <c r="B168" s="2" t="s">
        <v>1612</v>
      </c>
      <c r="C168" s="3" t="s">
        <v>1661</v>
      </c>
      <c r="D168" s="1" t="s">
        <v>1662</v>
      </c>
      <c r="E168" s="1" t="s">
        <v>1663</v>
      </c>
      <c r="F168" s="1">
        <v>1</v>
      </c>
      <c r="G168" s="1">
        <v>42.3</v>
      </c>
      <c r="H168" s="10">
        <v>63.273350129999997</v>
      </c>
      <c r="I168">
        <v>3291.4194347539719</v>
      </c>
      <c r="J168" s="27">
        <v>0.24614844850000001</v>
      </c>
      <c r="K168" s="1">
        <v>0</v>
      </c>
      <c r="L168" s="1">
        <v>0</v>
      </c>
    </row>
    <row r="169" spans="1:12" x14ac:dyDescent="0.25">
      <c r="A169" s="1">
        <v>5</v>
      </c>
      <c r="B169" s="2" t="s">
        <v>1612</v>
      </c>
      <c r="C169" s="3" t="s">
        <v>1661</v>
      </c>
      <c r="D169" s="1" t="s">
        <v>1664</v>
      </c>
      <c r="E169" s="1" t="s">
        <v>1665</v>
      </c>
      <c r="F169" s="1">
        <v>1</v>
      </c>
      <c r="G169" s="1">
        <v>38.700000000000003</v>
      </c>
      <c r="H169" s="10">
        <v>66.595435936000001</v>
      </c>
      <c r="I169">
        <v>3707.6436619041474</v>
      </c>
      <c r="J169" s="27">
        <v>0.23459560939999999</v>
      </c>
      <c r="K169" s="1">
        <v>0</v>
      </c>
      <c r="L169" s="1">
        <v>0</v>
      </c>
    </row>
    <row r="170" spans="1:12" x14ac:dyDescent="0.25">
      <c r="A170" s="1">
        <v>5</v>
      </c>
      <c r="B170" s="2" t="s">
        <v>1612</v>
      </c>
      <c r="C170" s="2" t="s">
        <v>1661</v>
      </c>
      <c r="D170" s="1" t="s">
        <v>1666</v>
      </c>
      <c r="E170" s="1" t="s">
        <v>1667</v>
      </c>
      <c r="F170" s="1">
        <v>1</v>
      </c>
      <c r="G170" s="1">
        <v>64.8</v>
      </c>
      <c r="H170" s="10">
        <v>77.259017549999996</v>
      </c>
      <c r="I170">
        <v>5561.1726875889008</v>
      </c>
      <c r="J170" s="27">
        <v>0.2383997746</v>
      </c>
      <c r="K170" s="1">
        <v>0</v>
      </c>
      <c r="L170" s="1">
        <v>0</v>
      </c>
    </row>
    <row r="171" spans="1:12" x14ac:dyDescent="0.25">
      <c r="A171" s="1">
        <v>1</v>
      </c>
      <c r="B171" s="2" t="s">
        <v>1612</v>
      </c>
      <c r="C171" s="3" t="s">
        <v>1661</v>
      </c>
      <c r="D171" s="1" t="s">
        <v>1668</v>
      </c>
      <c r="E171" s="1" t="s">
        <v>1669</v>
      </c>
      <c r="F171" s="1">
        <v>1</v>
      </c>
      <c r="G171" s="1">
        <v>74.8</v>
      </c>
      <c r="H171" s="10">
        <v>107.1052201</v>
      </c>
      <c r="I171">
        <v>9868.5744270837749</v>
      </c>
      <c r="J171" s="27">
        <v>0.23502805099999999</v>
      </c>
      <c r="K171" s="1">
        <v>0</v>
      </c>
      <c r="L171" s="1">
        <v>0</v>
      </c>
    </row>
    <row r="172" spans="1:12" x14ac:dyDescent="0.25">
      <c r="A172" s="1">
        <v>4</v>
      </c>
      <c r="B172" s="2" t="s">
        <v>1612</v>
      </c>
      <c r="C172" s="3" t="s">
        <v>1661</v>
      </c>
      <c r="D172" s="1" t="s">
        <v>1670</v>
      </c>
      <c r="E172" s="1" t="s">
        <v>1671</v>
      </c>
      <c r="F172" s="1">
        <v>1</v>
      </c>
      <c r="G172" s="1">
        <v>64</v>
      </c>
      <c r="H172" s="10">
        <v>79.435762105000009</v>
      </c>
      <c r="I172">
        <v>5597.8259062429161</v>
      </c>
      <c r="J172" s="27">
        <v>0.23630153400000001</v>
      </c>
      <c r="K172" s="1">
        <v>0</v>
      </c>
      <c r="L172" s="1">
        <v>0</v>
      </c>
    </row>
    <row r="173" spans="1:12" x14ac:dyDescent="0.25">
      <c r="A173" s="1">
        <v>1</v>
      </c>
      <c r="B173" s="2" t="s">
        <v>1612</v>
      </c>
      <c r="C173" s="3" t="s">
        <v>1661</v>
      </c>
      <c r="D173" s="1" t="s">
        <v>1672</v>
      </c>
      <c r="E173" s="1" t="s">
        <v>1673</v>
      </c>
      <c r="F173" s="1">
        <v>1</v>
      </c>
      <c r="G173" s="1">
        <v>37.4</v>
      </c>
      <c r="H173" s="10">
        <v>55.896970379999999</v>
      </c>
      <c r="I173">
        <v>2824.3032600063539</v>
      </c>
      <c r="J173" s="27">
        <v>0.25261262099999998</v>
      </c>
      <c r="K173" s="1">
        <v>0</v>
      </c>
      <c r="L173" s="1">
        <v>0</v>
      </c>
    </row>
    <row r="174" spans="1:12" x14ac:dyDescent="0.25">
      <c r="A174" s="1">
        <v>1</v>
      </c>
      <c r="B174" s="3" t="s">
        <v>1612</v>
      </c>
      <c r="C174" s="3" t="s">
        <v>1661</v>
      </c>
      <c r="D174" s="1" t="s">
        <v>1674</v>
      </c>
      <c r="E174" s="1" t="s">
        <v>1675</v>
      </c>
      <c r="F174" s="1">
        <v>1</v>
      </c>
      <c r="G174" s="1">
        <v>46.1</v>
      </c>
      <c r="H174" s="10">
        <v>78.419630929999997</v>
      </c>
      <c r="I174">
        <v>5229.6368790454726</v>
      </c>
      <c r="J174" s="27">
        <v>0.23993825299999999</v>
      </c>
      <c r="K174" s="1">
        <v>0</v>
      </c>
      <c r="L174" s="1">
        <v>0</v>
      </c>
    </row>
    <row r="175" spans="1:12" x14ac:dyDescent="0.25">
      <c r="A175" s="1">
        <v>1</v>
      </c>
      <c r="B175" s="3" t="s">
        <v>1612</v>
      </c>
      <c r="C175" s="3" t="s">
        <v>1661</v>
      </c>
      <c r="D175" s="1" t="s">
        <v>1676</v>
      </c>
      <c r="E175" s="1" t="s">
        <v>1677</v>
      </c>
      <c r="F175" s="1">
        <v>0</v>
      </c>
      <c r="G175" s="1">
        <v>31.2</v>
      </c>
      <c r="H175" s="10">
        <v>68.371635729999994</v>
      </c>
      <c r="I175">
        <v>3591.4308252753485</v>
      </c>
      <c r="J175" s="27">
        <v>0.24830279399999999</v>
      </c>
      <c r="K175" s="1">
        <v>0</v>
      </c>
      <c r="L175" s="1">
        <v>0</v>
      </c>
    </row>
    <row r="176" spans="1:12" x14ac:dyDescent="0.25">
      <c r="A176" s="1">
        <v>7</v>
      </c>
      <c r="B176" s="3" t="s">
        <v>1612</v>
      </c>
      <c r="C176" s="3" t="s">
        <v>1661</v>
      </c>
      <c r="D176" s="1" t="s">
        <v>1678</v>
      </c>
      <c r="E176" s="1" t="s">
        <v>1679</v>
      </c>
      <c r="F176" s="1">
        <v>1</v>
      </c>
      <c r="G176" s="1">
        <v>101</v>
      </c>
      <c r="H176" s="10">
        <v>129.8932340428571</v>
      </c>
      <c r="I176">
        <v>14225.550693472054</v>
      </c>
      <c r="J176" s="27">
        <v>0.23699973642857139</v>
      </c>
      <c r="K176" s="1">
        <v>0</v>
      </c>
      <c r="L176" s="1">
        <v>0</v>
      </c>
    </row>
    <row r="177" spans="1:12" x14ac:dyDescent="0.25">
      <c r="A177" s="1">
        <v>1</v>
      </c>
      <c r="B177" s="3" t="s">
        <v>1612</v>
      </c>
      <c r="C177" s="3" t="s">
        <v>1661</v>
      </c>
      <c r="D177" s="1" t="s">
        <v>1680</v>
      </c>
      <c r="E177" s="1" t="s">
        <v>1681</v>
      </c>
      <c r="F177" s="1">
        <v>1</v>
      </c>
      <c r="G177" s="1">
        <v>55.1</v>
      </c>
      <c r="H177" s="10">
        <v>71.057965060000001</v>
      </c>
      <c r="I177">
        <v>4539.2921841610187</v>
      </c>
      <c r="J177" s="27">
        <v>0.24439646500000001</v>
      </c>
      <c r="K177" s="1">
        <v>0</v>
      </c>
      <c r="L177" s="1">
        <v>0</v>
      </c>
    </row>
    <row r="178" spans="1:12" x14ac:dyDescent="0.25">
      <c r="A178" s="1">
        <v>1</v>
      </c>
      <c r="B178" s="3" t="s">
        <v>1612</v>
      </c>
      <c r="C178" s="3" t="s">
        <v>1661</v>
      </c>
      <c r="D178" s="1" t="s">
        <v>1682</v>
      </c>
      <c r="E178" s="1" t="s">
        <v>1683</v>
      </c>
      <c r="F178" s="1">
        <v>1</v>
      </c>
      <c r="G178" s="1">
        <v>117</v>
      </c>
      <c r="H178" s="10">
        <v>111.4703667</v>
      </c>
      <c r="I178">
        <v>10948.565040175645</v>
      </c>
      <c r="J178" s="27">
        <v>0.23785466199999999</v>
      </c>
      <c r="K178" s="1">
        <v>0</v>
      </c>
      <c r="L178" s="1">
        <v>0</v>
      </c>
    </row>
    <row r="179" spans="1:12" x14ac:dyDescent="0.25">
      <c r="A179" s="1">
        <v>1</v>
      </c>
      <c r="B179" s="3" t="s">
        <v>1612</v>
      </c>
      <c r="C179" s="3" t="s">
        <v>1661</v>
      </c>
      <c r="D179" s="1" t="s">
        <v>1684</v>
      </c>
      <c r="E179" s="1" t="s">
        <v>1685</v>
      </c>
      <c r="F179" s="1">
        <v>1</v>
      </c>
      <c r="G179" s="1">
        <v>214</v>
      </c>
      <c r="H179" s="10">
        <v>172.23623979999999</v>
      </c>
      <c r="I179">
        <v>28277.28993616459</v>
      </c>
      <c r="J179" s="27">
        <v>0.23752594199999999</v>
      </c>
      <c r="K179" s="1">
        <v>0</v>
      </c>
      <c r="L179" s="1">
        <v>0</v>
      </c>
    </row>
    <row r="180" spans="1:12" x14ac:dyDescent="0.25">
      <c r="A180" s="1">
        <v>6</v>
      </c>
      <c r="B180" s="3" t="s">
        <v>1612</v>
      </c>
      <c r="C180" s="3" t="s">
        <v>1661</v>
      </c>
      <c r="D180" s="1" t="s">
        <v>1686</v>
      </c>
      <c r="E180" s="1" t="s">
        <v>1687</v>
      </c>
      <c r="F180" s="1">
        <v>1</v>
      </c>
      <c r="G180" s="1">
        <v>154</v>
      </c>
      <c r="H180" s="10">
        <v>146.1409433333333</v>
      </c>
      <c r="I180">
        <v>19973.208395197111</v>
      </c>
      <c r="J180" s="27">
        <v>0.23226925816666669</v>
      </c>
      <c r="K180" s="1">
        <v>0</v>
      </c>
      <c r="L180" s="1">
        <v>0</v>
      </c>
    </row>
    <row r="181" spans="1:12" x14ac:dyDescent="0.25">
      <c r="A181" s="1">
        <v>3</v>
      </c>
      <c r="B181" s="3" t="s">
        <v>1612</v>
      </c>
      <c r="C181" s="3" t="s">
        <v>1661</v>
      </c>
      <c r="D181" s="1" t="s">
        <v>1688</v>
      </c>
      <c r="E181" s="1" t="s">
        <v>1689</v>
      </c>
      <c r="F181" s="1">
        <v>1</v>
      </c>
      <c r="G181" s="1">
        <v>140</v>
      </c>
      <c r="H181" s="10">
        <v>111.0929881</v>
      </c>
      <c r="I181">
        <v>11038.199979286594</v>
      </c>
      <c r="J181" s="27">
        <v>0.23169361966666671</v>
      </c>
      <c r="K181" s="1">
        <v>0</v>
      </c>
      <c r="L181" s="1">
        <v>0</v>
      </c>
    </row>
    <row r="182" spans="1:12" x14ac:dyDescent="0.25">
      <c r="A182" s="1">
        <v>5</v>
      </c>
      <c r="B182" s="2" t="s">
        <v>1612</v>
      </c>
      <c r="C182" s="3" t="s">
        <v>1661</v>
      </c>
      <c r="D182" s="1" t="s">
        <v>1690</v>
      </c>
      <c r="E182" s="1" t="s">
        <v>1691</v>
      </c>
      <c r="F182" s="1">
        <v>1</v>
      </c>
      <c r="G182" s="1">
        <v>250</v>
      </c>
      <c r="H182" s="10">
        <v>166.38242732000001</v>
      </c>
      <c r="I182">
        <v>26538.153764436225</v>
      </c>
      <c r="J182" s="27">
        <v>0.23798040379999999</v>
      </c>
      <c r="K182" s="1">
        <v>0</v>
      </c>
      <c r="L182" s="1">
        <v>0</v>
      </c>
    </row>
    <row r="183" spans="1:12" x14ac:dyDescent="0.25">
      <c r="A183" s="1">
        <v>1</v>
      </c>
      <c r="B183" s="2" t="s">
        <v>1612</v>
      </c>
      <c r="C183" s="3" t="s">
        <v>1661</v>
      </c>
      <c r="D183" s="1" t="s">
        <v>1692</v>
      </c>
      <c r="E183" s="1" t="s">
        <v>1693</v>
      </c>
      <c r="F183" s="1">
        <v>1</v>
      </c>
      <c r="G183" s="1">
        <v>327</v>
      </c>
      <c r="H183" s="10">
        <v>423.70246179999998</v>
      </c>
      <c r="I183">
        <v>115228.70716708904</v>
      </c>
      <c r="J183" s="27">
        <v>0.26349720900000001</v>
      </c>
      <c r="K183" s="1">
        <v>0</v>
      </c>
      <c r="L183" s="1">
        <v>0</v>
      </c>
    </row>
    <row r="184" spans="1:12" x14ac:dyDescent="0.25">
      <c r="A184" s="1">
        <v>1</v>
      </c>
      <c r="B184" s="3" t="s">
        <v>1612</v>
      </c>
      <c r="C184" s="3" t="s">
        <v>1661</v>
      </c>
      <c r="D184" s="1" t="s">
        <v>1694</v>
      </c>
      <c r="E184" s="1" t="s">
        <v>1695</v>
      </c>
      <c r="F184" s="1">
        <v>0</v>
      </c>
      <c r="G184" s="1">
        <v>181</v>
      </c>
      <c r="H184" s="10">
        <v>294.61836499999998</v>
      </c>
      <c r="I184">
        <v>61766.448892611719</v>
      </c>
      <c r="J184" s="27">
        <v>0.24851778699999999</v>
      </c>
      <c r="K184" s="1">
        <v>0</v>
      </c>
      <c r="L184" s="1">
        <v>0</v>
      </c>
    </row>
    <row r="185" spans="1:12" x14ac:dyDescent="0.25">
      <c r="A185" s="1">
        <v>1</v>
      </c>
      <c r="B185" s="3" t="s">
        <v>1612</v>
      </c>
      <c r="C185" s="3" t="s">
        <v>1661</v>
      </c>
      <c r="D185" s="1" t="s">
        <v>1696</v>
      </c>
      <c r="E185" s="1" t="s">
        <v>1697</v>
      </c>
      <c r="F185" s="1">
        <v>0</v>
      </c>
      <c r="G185" s="1">
        <v>184</v>
      </c>
      <c r="H185" s="10">
        <v>225.68335579999999</v>
      </c>
      <c r="I185">
        <v>42588.100154251224</v>
      </c>
      <c r="J185" s="27">
        <v>0.24638210099999999</v>
      </c>
      <c r="K185" s="1">
        <v>0</v>
      </c>
      <c r="L185" s="1">
        <v>0</v>
      </c>
    </row>
    <row r="186" spans="1:12" x14ac:dyDescent="0.25">
      <c r="A186" s="1">
        <v>4</v>
      </c>
      <c r="B186" s="3" t="s">
        <v>1612</v>
      </c>
      <c r="C186" s="3" t="s">
        <v>1661</v>
      </c>
      <c r="D186" s="1" t="s">
        <v>1698</v>
      </c>
      <c r="E186" s="1" t="s">
        <v>1699</v>
      </c>
      <c r="F186" s="1">
        <v>1</v>
      </c>
      <c r="G186" s="1">
        <v>226</v>
      </c>
      <c r="H186" s="10">
        <v>330.99506712499999</v>
      </c>
      <c r="I186">
        <v>82466.68556711261</v>
      </c>
      <c r="J186" s="27">
        <v>0.27273267899999998</v>
      </c>
      <c r="K186" s="1">
        <v>0</v>
      </c>
      <c r="L186" s="1">
        <v>0</v>
      </c>
    </row>
    <row r="187" spans="1:12" x14ac:dyDescent="0.25">
      <c r="A187" s="1">
        <v>1</v>
      </c>
      <c r="B187" s="3" t="s">
        <v>1612</v>
      </c>
      <c r="C187" s="3" t="s">
        <v>1700</v>
      </c>
      <c r="D187" s="1" t="s">
        <v>1701</v>
      </c>
      <c r="E187" s="1" t="s">
        <v>1702</v>
      </c>
      <c r="F187" s="1">
        <v>1</v>
      </c>
      <c r="G187" s="1">
        <v>635</v>
      </c>
      <c r="H187" s="10">
        <v>356.7585411</v>
      </c>
      <c r="I187">
        <v>82594.547477729182</v>
      </c>
      <c r="J187" s="27">
        <v>0.242616311</v>
      </c>
      <c r="K187" s="1">
        <v>0</v>
      </c>
      <c r="L187" s="1">
        <v>0</v>
      </c>
    </row>
    <row r="188" spans="1:12" x14ac:dyDescent="0.25">
      <c r="A188" s="1">
        <v>2</v>
      </c>
      <c r="B188" s="3" t="s">
        <v>1612</v>
      </c>
      <c r="C188" s="3" t="s">
        <v>1703</v>
      </c>
      <c r="D188" s="1" t="s">
        <v>1704</v>
      </c>
      <c r="E188" s="1" t="s">
        <v>1705</v>
      </c>
      <c r="F188" s="1">
        <v>1</v>
      </c>
      <c r="G188" s="1">
        <v>97.2</v>
      </c>
      <c r="H188" s="10">
        <v>152.52546045</v>
      </c>
      <c r="I188">
        <v>22293.248773099269</v>
      </c>
      <c r="J188" s="27">
        <v>0.21871674499999999</v>
      </c>
      <c r="K188" s="1">
        <v>0</v>
      </c>
      <c r="L188" s="1">
        <v>0</v>
      </c>
    </row>
    <row r="189" spans="1:12" x14ac:dyDescent="0.25">
      <c r="A189" s="1">
        <v>1</v>
      </c>
      <c r="B189" s="2" t="s">
        <v>1612</v>
      </c>
      <c r="C189" s="3" t="s">
        <v>1703</v>
      </c>
      <c r="D189" s="1" t="s">
        <v>1706</v>
      </c>
      <c r="E189" s="1" t="s">
        <v>1707</v>
      </c>
      <c r="F189" s="1">
        <v>1</v>
      </c>
      <c r="G189" s="1">
        <v>84.9</v>
      </c>
      <c r="H189" s="10">
        <v>139.6060205</v>
      </c>
      <c r="I189">
        <v>17581.652422426618</v>
      </c>
      <c r="J189" s="27">
        <v>0.22844632000000001</v>
      </c>
      <c r="K189" s="1">
        <v>0</v>
      </c>
      <c r="L189" s="1">
        <v>0</v>
      </c>
    </row>
    <row r="190" spans="1:12" x14ac:dyDescent="0.25">
      <c r="A190" s="1">
        <v>3</v>
      </c>
      <c r="B190" s="2" t="s">
        <v>1612</v>
      </c>
      <c r="C190" s="2" t="s">
        <v>1708</v>
      </c>
      <c r="D190" s="1" t="s">
        <v>1709</v>
      </c>
      <c r="E190" s="1" t="s">
        <v>1710</v>
      </c>
      <c r="F190" s="1">
        <v>1</v>
      </c>
      <c r="G190" s="1">
        <v>555</v>
      </c>
      <c r="H190" s="10">
        <v>385.66571006666658</v>
      </c>
      <c r="I190">
        <v>109220.08646262682</v>
      </c>
      <c r="J190" s="27">
        <v>0.2454210103333333</v>
      </c>
      <c r="K190" s="1">
        <v>0</v>
      </c>
      <c r="L190" s="1">
        <v>0</v>
      </c>
    </row>
    <row r="191" spans="1:12" x14ac:dyDescent="0.25">
      <c r="A191" s="1">
        <v>1</v>
      </c>
      <c r="B191" s="3" t="s">
        <v>1612</v>
      </c>
      <c r="C191" s="3" t="s">
        <v>1708</v>
      </c>
      <c r="D191" s="1" t="s">
        <v>1711</v>
      </c>
      <c r="E191" s="1" t="s">
        <v>1712</v>
      </c>
      <c r="F191" s="1">
        <v>1</v>
      </c>
      <c r="G191" s="1">
        <v>526</v>
      </c>
      <c r="H191" s="10">
        <v>329.83164119999998</v>
      </c>
      <c r="I191">
        <v>95834.366911570745</v>
      </c>
      <c r="J191" s="27">
        <v>0.22779682400000001</v>
      </c>
      <c r="K191" s="1">
        <v>0</v>
      </c>
      <c r="L191" s="1">
        <v>0</v>
      </c>
    </row>
    <row r="192" spans="1:12" x14ac:dyDescent="0.25">
      <c r="A192" s="1">
        <v>2</v>
      </c>
      <c r="B192" s="3" t="s">
        <v>1612</v>
      </c>
      <c r="C192" s="3" t="s">
        <v>1708</v>
      </c>
      <c r="D192" s="1" t="s">
        <v>1713</v>
      </c>
      <c r="E192" s="1" t="s">
        <v>1714</v>
      </c>
      <c r="F192" s="1">
        <v>1</v>
      </c>
      <c r="G192" s="1">
        <v>638</v>
      </c>
      <c r="H192" s="10">
        <v>419.81381119999998</v>
      </c>
      <c r="I192">
        <v>143162.60790426613</v>
      </c>
      <c r="J192" s="27">
        <v>0.2472777615</v>
      </c>
      <c r="K192" s="1">
        <v>0</v>
      </c>
      <c r="L192" s="1">
        <v>0</v>
      </c>
    </row>
    <row r="193" spans="1:12" x14ac:dyDescent="0.25">
      <c r="A193" s="1">
        <v>1</v>
      </c>
      <c r="B193" s="3" t="s">
        <v>1612</v>
      </c>
      <c r="C193" s="3" t="s">
        <v>1715</v>
      </c>
      <c r="D193" s="1" t="s">
        <v>1716</v>
      </c>
      <c r="E193" s="1" t="s">
        <v>1717</v>
      </c>
      <c r="F193" s="1">
        <v>1</v>
      </c>
      <c r="G193" s="1">
        <v>129</v>
      </c>
      <c r="H193" s="10">
        <v>165.33591279999999</v>
      </c>
      <c r="I193">
        <v>15779.984407027841</v>
      </c>
      <c r="J193" s="27">
        <v>0.259992893</v>
      </c>
      <c r="K193" s="1">
        <v>0</v>
      </c>
      <c r="L193" s="1">
        <v>0</v>
      </c>
    </row>
    <row r="194" spans="1:12" x14ac:dyDescent="0.25">
      <c r="A194" s="1">
        <v>1</v>
      </c>
      <c r="B194" s="3" t="s">
        <v>1612</v>
      </c>
      <c r="C194" s="3" t="s">
        <v>1715</v>
      </c>
      <c r="D194" s="1" t="s">
        <v>1718</v>
      </c>
      <c r="E194" s="1" t="s">
        <v>1719</v>
      </c>
      <c r="F194" s="1">
        <v>1</v>
      </c>
      <c r="G194" s="1">
        <v>112</v>
      </c>
      <c r="H194" s="10">
        <v>168.0962652</v>
      </c>
      <c r="I194">
        <v>18223.76927070061</v>
      </c>
      <c r="J194" s="27">
        <v>0.27612341200000001</v>
      </c>
      <c r="K194" s="1">
        <v>0</v>
      </c>
      <c r="L194" s="1">
        <v>0</v>
      </c>
    </row>
    <row r="195" spans="1:12" x14ac:dyDescent="0.25">
      <c r="A195" s="1">
        <v>3</v>
      </c>
      <c r="B195" s="3" t="s">
        <v>1612</v>
      </c>
      <c r="C195" s="3" t="s">
        <v>1720</v>
      </c>
      <c r="D195" s="1" t="s">
        <v>1721</v>
      </c>
      <c r="E195" s="1" t="s">
        <v>1722</v>
      </c>
      <c r="F195" s="1">
        <v>1</v>
      </c>
      <c r="G195" s="1">
        <v>116</v>
      </c>
      <c r="H195" s="10">
        <v>202.3783426</v>
      </c>
      <c r="I195">
        <v>39295.978072975144</v>
      </c>
      <c r="J195" s="27">
        <v>0.23664590066666669</v>
      </c>
      <c r="K195" s="1">
        <v>0</v>
      </c>
      <c r="L195" s="1">
        <v>0</v>
      </c>
    </row>
    <row r="196" spans="1:12" x14ac:dyDescent="0.25">
      <c r="A196" s="1">
        <v>4</v>
      </c>
      <c r="B196" s="3" t="s">
        <v>1612</v>
      </c>
      <c r="C196" s="3" t="s">
        <v>1720</v>
      </c>
      <c r="D196" s="1" t="s">
        <v>1723</v>
      </c>
      <c r="E196" s="1" t="s">
        <v>1724</v>
      </c>
      <c r="F196" s="1">
        <v>1</v>
      </c>
      <c r="G196" s="1">
        <v>167</v>
      </c>
      <c r="H196" s="10">
        <v>293.48649742499998</v>
      </c>
      <c r="I196">
        <v>87074.111213553639</v>
      </c>
      <c r="J196" s="27">
        <v>0.23436464625</v>
      </c>
      <c r="K196" s="1">
        <v>0</v>
      </c>
      <c r="L196" s="1">
        <v>0</v>
      </c>
    </row>
    <row r="197" spans="1:12" x14ac:dyDescent="0.25">
      <c r="A197" s="1">
        <v>4</v>
      </c>
      <c r="B197" s="3" t="s">
        <v>1612</v>
      </c>
      <c r="C197" s="3" t="s">
        <v>1720</v>
      </c>
      <c r="D197" s="1" t="s">
        <v>1725</v>
      </c>
      <c r="E197" s="1" t="s">
        <v>1726</v>
      </c>
      <c r="F197" s="1">
        <v>1</v>
      </c>
      <c r="G197" s="1">
        <v>77.8</v>
      </c>
      <c r="H197" s="10">
        <v>193.49326919999999</v>
      </c>
      <c r="I197">
        <v>37858.277615130202</v>
      </c>
      <c r="J197" s="27">
        <v>0.24072095399999999</v>
      </c>
      <c r="K197" s="1">
        <v>0</v>
      </c>
      <c r="L197" s="1">
        <v>0</v>
      </c>
    </row>
    <row r="198" spans="1:12" x14ac:dyDescent="0.25">
      <c r="A198" s="1">
        <v>3</v>
      </c>
      <c r="B198" s="3" t="s">
        <v>1612</v>
      </c>
      <c r="C198" s="3" t="s">
        <v>1720</v>
      </c>
      <c r="D198" s="1" t="s">
        <v>1727</v>
      </c>
      <c r="E198" s="1" t="s">
        <v>1728</v>
      </c>
      <c r="F198" s="1">
        <v>1</v>
      </c>
      <c r="G198" s="1">
        <v>54.2</v>
      </c>
      <c r="H198" s="10">
        <v>170.78504989999999</v>
      </c>
      <c r="I198">
        <v>27912.475771770987</v>
      </c>
      <c r="J198" s="27">
        <v>0.23623975466666669</v>
      </c>
      <c r="K198" s="1">
        <v>0</v>
      </c>
      <c r="L198" s="1">
        <v>0</v>
      </c>
    </row>
    <row r="199" spans="1:12" x14ac:dyDescent="0.25">
      <c r="A199" s="1">
        <v>2</v>
      </c>
      <c r="B199" s="3" t="s">
        <v>1612</v>
      </c>
      <c r="C199" s="3" t="s">
        <v>1720</v>
      </c>
      <c r="D199" s="1" t="s">
        <v>1729</v>
      </c>
      <c r="E199" s="1" t="s">
        <v>1730</v>
      </c>
      <c r="F199" s="1">
        <v>1</v>
      </c>
      <c r="G199" s="1">
        <v>65.3</v>
      </c>
      <c r="H199" s="10">
        <v>151.58783819999999</v>
      </c>
      <c r="I199">
        <v>23746.91572606521</v>
      </c>
      <c r="J199" s="27">
        <v>0.23534547550000001</v>
      </c>
      <c r="K199" s="1">
        <v>0</v>
      </c>
      <c r="L199" s="1">
        <v>0</v>
      </c>
    </row>
    <row r="200" spans="1:12" x14ac:dyDescent="0.25">
      <c r="A200" s="1">
        <v>3</v>
      </c>
      <c r="B200" s="3" t="s">
        <v>1612</v>
      </c>
      <c r="C200" s="3" t="s">
        <v>1720</v>
      </c>
      <c r="D200" s="1" t="s">
        <v>1731</v>
      </c>
      <c r="E200" s="1" t="s">
        <v>1732</v>
      </c>
      <c r="F200" s="1">
        <v>1</v>
      </c>
      <c r="G200" s="1">
        <v>111</v>
      </c>
      <c r="H200" s="10">
        <v>160.20180780000001</v>
      </c>
      <c r="I200">
        <v>26911.447612108732</v>
      </c>
      <c r="J200" s="27">
        <v>0.2484399663333334</v>
      </c>
      <c r="K200" s="1">
        <v>0</v>
      </c>
      <c r="L200" s="1">
        <v>0</v>
      </c>
    </row>
    <row r="201" spans="1:12" x14ac:dyDescent="0.25">
      <c r="A201" s="1">
        <v>1</v>
      </c>
      <c r="B201" s="3" t="s">
        <v>1612</v>
      </c>
      <c r="C201" s="3" t="s">
        <v>1720</v>
      </c>
      <c r="D201" s="1" t="s">
        <v>1733</v>
      </c>
      <c r="E201" s="1" t="s">
        <v>1734</v>
      </c>
      <c r="F201" s="1">
        <v>1</v>
      </c>
      <c r="G201" s="1">
        <v>1023</v>
      </c>
      <c r="H201" s="10">
        <v>886.24422630000004</v>
      </c>
      <c r="I201">
        <v>790103.68646220921</v>
      </c>
      <c r="J201" s="27">
        <v>0.26375559100000001</v>
      </c>
      <c r="K201" s="1">
        <v>0</v>
      </c>
      <c r="L201" s="1">
        <v>0</v>
      </c>
    </row>
    <row r="202" spans="1:12" x14ac:dyDescent="0.25">
      <c r="A202" s="1">
        <v>2</v>
      </c>
      <c r="B202" s="3" t="s">
        <v>1612</v>
      </c>
      <c r="C202" s="3" t="s">
        <v>1720</v>
      </c>
      <c r="D202" s="1" t="s">
        <v>1735</v>
      </c>
      <c r="E202" s="1" t="s">
        <v>1736</v>
      </c>
      <c r="F202" s="1">
        <v>1</v>
      </c>
      <c r="G202" s="1">
        <v>289</v>
      </c>
      <c r="H202" s="10">
        <v>417.46984824999998</v>
      </c>
      <c r="I202">
        <v>177808.35486200871</v>
      </c>
      <c r="J202" s="27">
        <v>0.24759143850000001</v>
      </c>
      <c r="K202" s="1">
        <v>0</v>
      </c>
      <c r="L202" s="1">
        <v>0</v>
      </c>
    </row>
    <row r="203" spans="1:12" x14ac:dyDescent="0.25">
      <c r="A203" s="1">
        <v>4</v>
      </c>
      <c r="B203" s="3" t="s">
        <v>1612</v>
      </c>
      <c r="C203" s="3" t="s">
        <v>1720</v>
      </c>
      <c r="D203" s="1" t="s">
        <v>1737</v>
      </c>
      <c r="E203" s="1" t="s">
        <v>1738</v>
      </c>
      <c r="F203" s="1">
        <v>1</v>
      </c>
      <c r="G203" s="1">
        <v>556</v>
      </c>
      <c r="H203" s="10">
        <v>682.32889352500001</v>
      </c>
      <c r="I203">
        <v>475222.80612077715</v>
      </c>
      <c r="J203" s="27">
        <v>0.24829765749999999</v>
      </c>
      <c r="K203" s="1">
        <v>0</v>
      </c>
      <c r="L203" s="1">
        <v>0</v>
      </c>
    </row>
    <row r="204" spans="1:12" x14ac:dyDescent="0.25">
      <c r="A204" s="1">
        <v>4</v>
      </c>
      <c r="B204" s="3" t="s">
        <v>1612</v>
      </c>
      <c r="C204" s="3" t="s">
        <v>1720</v>
      </c>
      <c r="D204" s="1" t="s">
        <v>1739</v>
      </c>
      <c r="E204" s="1" t="s">
        <v>1740</v>
      </c>
      <c r="F204" s="1">
        <v>1</v>
      </c>
      <c r="G204" s="1">
        <v>375</v>
      </c>
      <c r="H204" s="10">
        <v>494.69936280000002</v>
      </c>
      <c r="I204">
        <v>248251.03407719484</v>
      </c>
      <c r="J204" s="27">
        <v>0.24286399224999999</v>
      </c>
      <c r="K204" s="1">
        <v>0</v>
      </c>
      <c r="L204" s="1">
        <v>0</v>
      </c>
    </row>
    <row r="205" spans="1:12" x14ac:dyDescent="0.25">
      <c r="A205" s="1">
        <v>3</v>
      </c>
      <c r="B205" s="2" t="s">
        <v>1612</v>
      </c>
      <c r="C205" s="3" t="s">
        <v>1720</v>
      </c>
      <c r="D205" s="1" t="s">
        <v>1741</v>
      </c>
      <c r="E205" s="1" t="s">
        <v>1742</v>
      </c>
      <c r="F205" s="1">
        <v>1</v>
      </c>
      <c r="G205" s="1">
        <v>561</v>
      </c>
      <c r="H205" s="10">
        <v>597.01103376666674</v>
      </c>
      <c r="I205">
        <v>355128.38540221157</v>
      </c>
      <c r="J205" s="27">
        <v>0.24684511200000001</v>
      </c>
      <c r="K205" s="1">
        <v>0</v>
      </c>
      <c r="L205" s="1">
        <v>0</v>
      </c>
    </row>
    <row r="206" spans="1:12" x14ac:dyDescent="0.25">
      <c r="A206" s="1">
        <v>3</v>
      </c>
      <c r="B206" s="3" t="s">
        <v>1612</v>
      </c>
      <c r="C206" s="3" t="s">
        <v>1720</v>
      </c>
      <c r="D206" s="1" t="s">
        <v>1743</v>
      </c>
      <c r="E206" s="1" t="s">
        <v>1744</v>
      </c>
      <c r="F206" s="1">
        <v>1</v>
      </c>
      <c r="G206" s="1">
        <v>471</v>
      </c>
      <c r="H206" s="10">
        <v>590.28149653333332</v>
      </c>
      <c r="I206">
        <v>342962.99606512941</v>
      </c>
      <c r="J206" s="27">
        <v>0.24665079233333331</v>
      </c>
      <c r="K206" s="1">
        <v>0</v>
      </c>
      <c r="L206" s="1">
        <v>0</v>
      </c>
    </row>
    <row r="207" spans="1:12" x14ac:dyDescent="0.25">
      <c r="A207" s="1">
        <v>1</v>
      </c>
      <c r="B207" s="3" t="s">
        <v>1612</v>
      </c>
      <c r="C207" s="3" t="s">
        <v>1720</v>
      </c>
      <c r="D207" s="1" t="s">
        <v>1745</v>
      </c>
      <c r="E207" s="1" t="s">
        <v>1746</v>
      </c>
      <c r="F207" s="1">
        <v>1</v>
      </c>
      <c r="G207" s="1">
        <v>946</v>
      </c>
      <c r="H207" s="10">
        <v>862.42618189999996</v>
      </c>
      <c r="I207">
        <v>645463.73207638506</v>
      </c>
      <c r="J207" s="27">
        <v>0.238884503</v>
      </c>
      <c r="K207" s="1">
        <v>0</v>
      </c>
      <c r="L207" s="1">
        <v>0</v>
      </c>
    </row>
    <row r="208" spans="1:12" x14ac:dyDescent="0.25">
      <c r="A208" s="1">
        <v>1</v>
      </c>
      <c r="B208" s="2" t="s">
        <v>1612</v>
      </c>
      <c r="C208" s="3" t="s">
        <v>1720</v>
      </c>
      <c r="D208" s="1" t="s">
        <v>1747</v>
      </c>
      <c r="E208" s="1" t="s">
        <v>1748</v>
      </c>
      <c r="F208" s="1">
        <v>1</v>
      </c>
      <c r="G208" s="1">
        <v>500</v>
      </c>
      <c r="H208" s="10">
        <v>510.7596102</v>
      </c>
      <c r="I208">
        <v>236303.61588459395</v>
      </c>
      <c r="J208" s="27">
        <v>0.24261942</v>
      </c>
      <c r="K208" s="1">
        <v>0</v>
      </c>
      <c r="L208" s="1">
        <v>0</v>
      </c>
    </row>
    <row r="209" spans="1:12" x14ac:dyDescent="0.25">
      <c r="A209" s="1">
        <v>2</v>
      </c>
      <c r="B209" s="3" t="s">
        <v>1612</v>
      </c>
      <c r="C209" s="3" t="s">
        <v>1720</v>
      </c>
      <c r="D209" s="1" t="s">
        <v>1749</v>
      </c>
      <c r="E209" s="1" t="s">
        <v>1750</v>
      </c>
      <c r="F209" s="1">
        <v>1</v>
      </c>
      <c r="G209" s="1">
        <v>1249</v>
      </c>
      <c r="H209" s="10">
        <v>1002.0844916999999</v>
      </c>
      <c r="I209">
        <v>907860.06310500507</v>
      </c>
      <c r="J209" s="27">
        <v>0.24791632450000001</v>
      </c>
      <c r="K209" s="1">
        <v>0</v>
      </c>
      <c r="L209" s="1">
        <v>0</v>
      </c>
    </row>
    <row r="210" spans="1:12" x14ac:dyDescent="0.25">
      <c r="A210" s="1">
        <v>3</v>
      </c>
      <c r="B210" s="3" t="s">
        <v>1612</v>
      </c>
      <c r="C210" s="3" t="s">
        <v>1720</v>
      </c>
      <c r="D210" s="1" t="s">
        <v>1751</v>
      </c>
      <c r="E210" s="1" t="s">
        <v>1752</v>
      </c>
      <c r="F210" s="1">
        <v>1</v>
      </c>
      <c r="G210" s="1">
        <v>1488</v>
      </c>
      <c r="H210" s="10">
        <v>1042.9942252999999</v>
      </c>
      <c r="I210">
        <v>1032213.5031994571</v>
      </c>
      <c r="J210" s="27">
        <v>0.24358592500000001</v>
      </c>
      <c r="K210" s="1">
        <v>0</v>
      </c>
      <c r="L210" s="1">
        <v>0</v>
      </c>
    </row>
    <row r="211" spans="1:12" x14ac:dyDescent="0.25">
      <c r="A211" s="1">
        <v>1</v>
      </c>
      <c r="B211" s="3" t="s">
        <v>1612</v>
      </c>
      <c r="C211" s="3" t="s">
        <v>1720</v>
      </c>
      <c r="D211" s="1" t="s">
        <v>1753</v>
      </c>
      <c r="E211" s="1" t="s">
        <v>1754</v>
      </c>
      <c r="F211" s="1">
        <v>1</v>
      </c>
      <c r="G211" s="1">
        <v>256</v>
      </c>
      <c r="H211" s="10">
        <v>418.89964129999998</v>
      </c>
      <c r="I211">
        <v>170619.38704015239</v>
      </c>
      <c r="J211" s="27">
        <v>0.240131599</v>
      </c>
      <c r="K211" s="1">
        <v>0</v>
      </c>
      <c r="L211" s="1">
        <v>0</v>
      </c>
    </row>
    <row r="212" spans="1:12" x14ac:dyDescent="0.25">
      <c r="A212" s="1">
        <v>2</v>
      </c>
      <c r="B212" s="3" t="s">
        <v>1612</v>
      </c>
      <c r="C212" s="3" t="s">
        <v>1720</v>
      </c>
      <c r="D212" s="1" t="s">
        <v>1755</v>
      </c>
      <c r="E212" s="1" t="s">
        <v>1756</v>
      </c>
      <c r="F212" s="1">
        <v>1</v>
      </c>
      <c r="G212" s="1">
        <v>879</v>
      </c>
      <c r="H212" s="10">
        <v>846.77121534999992</v>
      </c>
      <c r="I212">
        <v>687534.98552426859</v>
      </c>
      <c r="J212" s="27">
        <v>0.24877479799999999</v>
      </c>
      <c r="K212" s="1">
        <v>0</v>
      </c>
      <c r="L212" s="1">
        <v>0</v>
      </c>
    </row>
    <row r="213" spans="1:12" x14ac:dyDescent="0.25">
      <c r="A213" s="1">
        <v>2</v>
      </c>
      <c r="B213" s="2" t="s">
        <v>1612</v>
      </c>
      <c r="C213" s="3" t="s">
        <v>1720</v>
      </c>
      <c r="D213" s="1" t="s">
        <v>1757</v>
      </c>
      <c r="E213" s="1" t="s">
        <v>1758</v>
      </c>
      <c r="F213" s="1">
        <v>1</v>
      </c>
      <c r="G213" s="1">
        <v>200</v>
      </c>
      <c r="H213" s="10">
        <v>264.05067554999999</v>
      </c>
      <c r="I213">
        <v>62589.94454175562</v>
      </c>
      <c r="J213" s="27">
        <v>0.25239869300000001</v>
      </c>
      <c r="K213" s="1">
        <v>0</v>
      </c>
      <c r="L213" s="1">
        <v>0</v>
      </c>
    </row>
    <row r="214" spans="1:12" x14ac:dyDescent="0.25">
      <c r="A214" s="1">
        <v>2</v>
      </c>
      <c r="B214" s="3" t="s">
        <v>1612</v>
      </c>
      <c r="C214" s="3" t="s">
        <v>1720</v>
      </c>
      <c r="D214" s="1" t="s">
        <v>1759</v>
      </c>
      <c r="E214" s="1" t="s">
        <v>1760</v>
      </c>
      <c r="F214" s="1">
        <v>1</v>
      </c>
      <c r="G214" s="1">
        <v>280</v>
      </c>
      <c r="H214" s="10">
        <v>336.46091374999997</v>
      </c>
      <c r="I214">
        <v>114885.76044157754</v>
      </c>
      <c r="J214" s="27">
        <v>0.24234338699999999</v>
      </c>
      <c r="K214" s="1">
        <v>0</v>
      </c>
      <c r="L214" s="1">
        <v>0</v>
      </c>
    </row>
    <row r="215" spans="1:12" x14ac:dyDescent="0.25">
      <c r="A215" s="1">
        <v>2</v>
      </c>
      <c r="B215" s="3" t="s">
        <v>1612</v>
      </c>
      <c r="C215" s="2" t="s">
        <v>1720</v>
      </c>
      <c r="D215" s="1" t="s">
        <v>1761</v>
      </c>
      <c r="E215" s="1" t="s">
        <v>1762</v>
      </c>
      <c r="F215" s="1">
        <v>1</v>
      </c>
      <c r="G215" s="1">
        <v>284</v>
      </c>
      <c r="H215" s="10">
        <v>335.38808015000001</v>
      </c>
      <c r="I215">
        <v>104835.87672855791</v>
      </c>
      <c r="J215" s="27">
        <v>0.255196488</v>
      </c>
      <c r="K215" s="1">
        <v>0</v>
      </c>
      <c r="L215" s="1">
        <v>0</v>
      </c>
    </row>
    <row r="216" spans="1:12" x14ac:dyDescent="0.25">
      <c r="A216" s="1">
        <v>2</v>
      </c>
      <c r="B216" s="3" t="s">
        <v>1612</v>
      </c>
      <c r="C216" s="2" t="s">
        <v>1720</v>
      </c>
      <c r="D216" s="1" t="s">
        <v>1763</v>
      </c>
      <c r="E216" s="1" t="s">
        <v>1764</v>
      </c>
      <c r="F216" s="1">
        <v>1</v>
      </c>
      <c r="G216" s="1">
        <v>1323</v>
      </c>
      <c r="H216" s="10">
        <v>823.18727895000006</v>
      </c>
      <c r="I216">
        <v>673625.61955865356</v>
      </c>
      <c r="J216" s="27">
        <v>0.24513159949999999</v>
      </c>
      <c r="K216" s="1">
        <v>0</v>
      </c>
      <c r="L216" s="1">
        <v>0</v>
      </c>
    </row>
    <row r="217" spans="1:12" x14ac:dyDescent="0.25">
      <c r="A217" s="1">
        <v>4</v>
      </c>
      <c r="B217" s="3" t="s">
        <v>1612</v>
      </c>
      <c r="C217" s="3" t="s">
        <v>1720</v>
      </c>
      <c r="D217" s="1" t="s">
        <v>1765</v>
      </c>
      <c r="E217" s="1" t="s">
        <v>1766</v>
      </c>
      <c r="F217" s="1">
        <v>1</v>
      </c>
      <c r="G217" s="1">
        <v>870</v>
      </c>
      <c r="H217" s="10">
        <v>713.89065370000003</v>
      </c>
      <c r="I217">
        <v>478638.8317089082</v>
      </c>
      <c r="J217" s="27">
        <v>0.24648016850000001</v>
      </c>
      <c r="K217" s="1">
        <v>0</v>
      </c>
      <c r="L217" s="1">
        <v>0</v>
      </c>
    </row>
    <row r="218" spans="1:12" x14ac:dyDescent="0.25">
      <c r="A218" s="1">
        <v>1</v>
      </c>
      <c r="B218" s="2" t="s">
        <v>1612</v>
      </c>
      <c r="C218" s="3" t="s">
        <v>1720</v>
      </c>
      <c r="D218" s="1" t="s">
        <v>1767</v>
      </c>
      <c r="E218" s="1" t="s">
        <v>1768</v>
      </c>
      <c r="F218" s="1">
        <v>1</v>
      </c>
      <c r="G218" s="1">
        <v>187</v>
      </c>
      <c r="H218" s="10">
        <v>224.2322523</v>
      </c>
      <c r="I218">
        <v>46479.817822827514</v>
      </c>
      <c r="J218" s="27">
        <v>0.23483336399999999</v>
      </c>
      <c r="K218" s="1">
        <v>0</v>
      </c>
      <c r="L218" s="1">
        <v>0</v>
      </c>
    </row>
    <row r="219" spans="1:12" x14ac:dyDescent="0.25">
      <c r="A219" s="1">
        <v>1</v>
      </c>
      <c r="B219" s="3" t="s">
        <v>1612</v>
      </c>
      <c r="C219" s="3" t="s">
        <v>1720</v>
      </c>
      <c r="D219" s="1" t="s">
        <v>1769</v>
      </c>
      <c r="E219" s="1" t="s">
        <v>1770</v>
      </c>
      <c r="F219" s="1">
        <v>1</v>
      </c>
      <c r="G219" s="1">
        <v>377</v>
      </c>
      <c r="H219" s="10">
        <v>406.20074879999999</v>
      </c>
      <c r="I219">
        <v>179656.82358388649</v>
      </c>
      <c r="J219" s="27">
        <v>0.249914727</v>
      </c>
      <c r="K219" s="1">
        <v>0</v>
      </c>
      <c r="L219" s="1">
        <v>0</v>
      </c>
    </row>
    <row r="220" spans="1:12" x14ac:dyDescent="0.25">
      <c r="A220" s="1">
        <v>5</v>
      </c>
      <c r="B220" s="3" t="s">
        <v>1612</v>
      </c>
      <c r="C220" s="3" t="s">
        <v>1720</v>
      </c>
      <c r="D220" s="1" t="s">
        <v>1771</v>
      </c>
      <c r="E220" s="1" t="s">
        <v>1772</v>
      </c>
      <c r="F220" s="1">
        <v>1</v>
      </c>
      <c r="G220" s="1">
        <v>394</v>
      </c>
      <c r="H220" s="10">
        <v>424.03252892</v>
      </c>
      <c r="I220">
        <v>191575.18328579987</v>
      </c>
      <c r="J220" s="27">
        <v>0.25593193380000001</v>
      </c>
      <c r="K220" s="1">
        <v>0</v>
      </c>
      <c r="L220" s="1">
        <v>0</v>
      </c>
    </row>
    <row r="221" spans="1:12" x14ac:dyDescent="0.25">
      <c r="A221" s="1">
        <v>1</v>
      </c>
      <c r="B221" s="3" t="s">
        <v>1612</v>
      </c>
      <c r="C221" s="3" t="s">
        <v>1720</v>
      </c>
      <c r="D221" s="1" t="s">
        <v>1773</v>
      </c>
      <c r="E221" s="1" t="s">
        <v>1774</v>
      </c>
      <c r="F221" s="1">
        <v>1</v>
      </c>
      <c r="G221" s="1">
        <v>254</v>
      </c>
      <c r="H221" s="10">
        <v>389.04729600000002</v>
      </c>
      <c r="I221">
        <v>183305.40772843227</v>
      </c>
      <c r="J221" s="27">
        <v>0.235134705</v>
      </c>
      <c r="K221" s="1">
        <v>0</v>
      </c>
      <c r="L221" s="1">
        <v>0</v>
      </c>
    </row>
    <row r="222" spans="1:12" x14ac:dyDescent="0.25">
      <c r="A222" s="1">
        <v>1</v>
      </c>
      <c r="B222" s="2" t="s">
        <v>1612</v>
      </c>
      <c r="C222" s="3" t="s">
        <v>1720</v>
      </c>
      <c r="D222" s="1" t="s">
        <v>1775</v>
      </c>
      <c r="E222" s="1" t="s">
        <v>1776</v>
      </c>
      <c r="F222" s="1">
        <v>1</v>
      </c>
      <c r="G222" s="1">
        <v>57</v>
      </c>
      <c r="H222" s="10">
        <v>94.570938470000002</v>
      </c>
      <c r="I222">
        <v>10870.685460450548</v>
      </c>
      <c r="J222" s="27">
        <v>0.23735768300000001</v>
      </c>
      <c r="K222" s="1">
        <v>0</v>
      </c>
      <c r="L222" s="1">
        <v>0</v>
      </c>
    </row>
    <row r="223" spans="1:12" x14ac:dyDescent="0.25">
      <c r="A223" s="1">
        <v>3</v>
      </c>
      <c r="B223" s="3" t="s">
        <v>1612</v>
      </c>
      <c r="C223" s="3" t="s">
        <v>1720</v>
      </c>
      <c r="D223" s="1" t="s">
        <v>1777</v>
      </c>
      <c r="E223" s="1" t="s">
        <v>1778</v>
      </c>
      <c r="F223" s="1">
        <v>1</v>
      </c>
      <c r="G223" s="1">
        <v>120</v>
      </c>
      <c r="H223" s="10">
        <v>200.81834613333331</v>
      </c>
      <c r="I223">
        <v>47096.57541084379</v>
      </c>
      <c r="J223" s="27">
        <v>0.2189945983333334</v>
      </c>
      <c r="K223" s="1">
        <v>0</v>
      </c>
      <c r="L223" s="1">
        <v>0</v>
      </c>
    </row>
    <row r="224" spans="1:12" x14ac:dyDescent="0.25">
      <c r="A224" s="1">
        <v>1</v>
      </c>
      <c r="B224" s="3" t="s">
        <v>1612</v>
      </c>
      <c r="C224" s="3" t="s">
        <v>1720</v>
      </c>
      <c r="D224" s="1" t="s">
        <v>1779</v>
      </c>
      <c r="E224" s="1" t="s">
        <v>1780</v>
      </c>
      <c r="F224" s="1">
        <v>1</v>
      </c>
      <c r="G224" s="1">
        <v>49.3</v>
      </c>
      <c r="H224" s="10">
        <v>85.730379549999995</v>
      </c>
      <c r="I224">
        <v>9279.1389182698294</v>
      </c>
      <c r="J224" s="27">
        <v>0.22682759399999999</v>
      </c>
      <c r="K224" s="1">
        <v>0</v>
      </c>
      <c r="L224" s="1">
        <v>0</v>
      </c>
    </row>
    <row r="225" spans="1:12" x14ac:dyDescent="0.25">
      <c r="A225" s="1">
        <v>6</v>
      </c>
      <c r="B225" s="2" t="s">
        <v>1612</v>
      </c>
      <c r="C225" s="3" t="s">
        <v>1720</v>
      </c>
      <c r="D225" s="1" t="s">
        <v>1781</v>
      </c>
      <c r="E225" s="1" t="s">
        <v>1782</v>
      </c>
      <c r="F225" s="1">
        <v>1</v>
      </c>
      <c r="G225" s="1">
        <v>655</v>
      </c>
      <c r="H225" s="10">
        <v>564.22316134999994</v>
      </c>
      <c r="I225">
        <v>354521.35556247941</v>
      </c>
      <c r="J225" s="27">
        <v>0.25341159299999999</v>
      </c>
      <c r="K225" s="1">
        <v>0</v>
      </c>
      <c r="L225" s="1">
        <v>0</v>
      </c>
    </row>
    <row r="226" spans="1:12" x14ac:dyDescent="0.25">
      <c r="A226" s="1">
        <v>2</v>
      </c>
      <c r="B226" s="2" t="s">
        <v>1612</v>
      </c>
      <c r="C226" s="3" t="s">
        <v>1720</v>
      </c>
      <c r="D226" s="1" t="s">
        <v>1783</v>
      </c>
      <c r="E226" s="1" t="s">
        <v>1784</v>
      </c>
      <c r="F226" s="1">
        <v>1</v>
      </c>
      <c r="G226" s="1">
        <v>112</v>
      </c>
      <c r="H226" s="10">
        <v>162.31666265000001</v>
      </c>
      <c r="I226">
        <v>30222.033767794754</v>
      </c>
      <c r="J226" s="27">
        <v>0.2238414265</v>
      </c>
      <c r="K226" s="1">
        <v>0</v>
      </c>
      <c r="L226" s="1">
        <v>0</v>
      </c>
    </row>
    <row r="227" spans="1:12" x14ac:dyDescent="0.25">
      <c r="A227" s="1">
        <v>3</v>
      </c>
      <c r="B227" s="2" t="s">
        <v>1612</v>
      </c>
      <c r="C227" s="3" t="s">
        <v>1720</v>
      </c>
      <c r="D227" s="1" t="s">
        <v>1785</v>
      </c>
      <c r="E227" s="1" t="s">
        <v>1786</v>
      </c>
      <c r="F227" s="1">
        <v>1</v>
      </c>
      <c r="G227" s="1">
        <v>149</v>
      </c>
      <c r="H227" s="10">
        <v>195.62175680000001</v>
      </c>
      <c r="I227">
        <v>44488.460021425119</v>
      </c>
      <c r="J227" s="27">
        <v>0.24235278466666671</v>
      </c>
      <c r="K227" s="1">
        <v>0</v>
      </c>
      <c r="L227" s="1">
        <v>0</v>
      </c>
    </row>
    <row r="228" spans="1:12" x14ac:dyDescent="0.25">
      <c r="A228" s="1">
        <v>3</v>
      </c>
      <c r="B228" s="2" t="s">
        <v>1612</v>
      </c>
      <c r="C228" s="3" t="s">
        <v>1720</v>
      </c>
      <c r="D228" s="1" t="s">
        <v>1787</v>
      </c>
      <c r="E228" s="1" t="s">
        <v>1788</v>
      </c>
      <c r="F228" s="1">
        <v>1</v>
      </c>
      <c r="G228" s="1">
        <v>175</v>
      </c>
      <c r="H228" s="10">
        <v>266.7261383</v>
      </c>
      <c r="I228">
        <v>82875.235173837747</v>
      </c>
      <c r="J228" s="27">
        <v>0.23340622866666669</v>
      </c>
      <c r="K228" s="1">
        <v>0</v>
      </c>
      <c r="L228" s="1">
        <v>0</v>
      </c>
    </row>
    <row r="229" spans="1:12" x14ac:dyDescent="0.25">
      <c r="A229" s="1">
        <v>12</v>
      </c>
      <c r="B229" s="3" t="s">
        <v>1612</v>
      </c>
      <c r="C229" s="3" t="s">
        <v>1720</v>
      </c>
      <c r="D229" s="1" t="s">
        <v>1789</v>
      </c>
      <c r="E229" s="1" t="s">
        <v>1790</v>
      </c>
      <c r="F229" s="1">
        <v>1</v>
      </c>
      <c r="G229" s="1">
        <v>120</v>
      </c>
      <c r="H229" s="10">
        <v>222.76591399166671</v>
      </c>
      <c r="I229">
        <v>55410.306830916568</v>
      </c>
      <c r="J229" s="27">
        <v>0.23795172216666671</v>
      </c>
      <c r="K229" s="1">
        <v>0</v>
      </c>
      <c r="L229" s="1">
        <v>0</v>
      </c>
    </row>
    <row r="230" spans="1:12" x14ac:dyDescent="0.25">
      <c r="A230" s="1">
        <v>2</v>
      </c>
      <c r="B230" s="3" t="s">
        <v>1612</v>
      </c>
      <c r="C230" s="3" t="s">
        <v>1720</v>
      </c>
      <c r="D230" s="1" t="s">
        <v>1791</v>
      </c>
      <c r="E230" s="1" t="s">
        <v>1792</v>
      </c>
      <c r="F230" s="1">
        <v>1</v>
      </c>
      <c r="G230" s="1">
        <v>149</v>
      </c>
      <c r="H230" s="10">
        <v>204.47063284999999</v>
      </c>
      <c r="I230">
        <v>44662.714369195797</v>
      </c>
      <c r="J230" s="27">
        <v>0.234046379</v>
      </c>
      <c r="K230" s="1">
        <v>0</v>
      </c>
      <c r="L230" s="1">
        <v>0</v>
      </c>
    </row>
    <row r="231" spans="1:12" x14ac:dyDescent="0.25">
      <c r="A231" s="1">
        <v>2</v>
      </c>
      <c r="B231" s="3" t="s">
        <v>1612</v>
      </c>
      <c r="C231" s="3" t="s">
        <v>1720</v>
      </c>
      <c r="D231" s="1" t="s">
        <v>1793</v>
      </c>
      <c r="E231" s="1" t="s">
        <v>1794</v>
      </c>
      <c r="F231" s="1">
        <v>1</v>
      </c>
      <c r="G231" s="1">
        <v>470</v>
      </c>
      <c r="H231" s="10">
        <v>436.19509935000002</v>
      </c>
      <c r="I231">
        <v>238493.20201256525</v>
      </c>
      <c r="J231" s="27">
        <v>0.22973111700000001</v>
      </c>
      <c r="K231" s="1">
        <v>0</v>
      </c>
      <c r="L231" s="1">
        <v>0</v>
      </c>
    </row>
    <row r="232" spans="1:12" x14ac:dyDescent="0.25">
      <c r="A232" s="1">
        <v>1</v>
      </c>
      <c r="B232" s="2" t="s">
        <v>1612</v>
      </c>
      <c r="C232" s="3" t="s">
        <v>1720</v>
      </c>
      <c r="D232" s="1" t="s">
        <v>1795</v>
      </c>
      <c r="E232" s="1" t="s">
        <v>1796</v>
      </c>
      <c r="F232" s="1">
        <v>1</v>
      </c>
      <c r="G232" s="1">
        <v>233</v>
      </c>
      <c r="H232" s="10">
        <v>269.84425099999999</v>
      </c>
      <c r="I232">
        <v>79504.893303012606</v>
      </c>
      <c r="J232" s="27">
        <v>0.21779548000000001</v>
      </c>
      <c r="K232" s="1">
        <v>0</v>
      </c>
      <c r="L232" s="1">
        <v>0</v>
      </c>
    </row>
    <row r="233" spans="1:12" x14ac:dyDescent="0.25">
      <c r="A233" s="1">
        <v>2</v>
      </c>
      <c r="B233" s="3" t="s">
        <v>1612</v>
      </c>
      <c r="C233" s="3" t="s">
        <v>1720</v>
      </c>
      <c r="D233" s="1" t="s">
        <v>1797</v>
      </c>
      <c r="E233" s="1" t="s">
        <v>1798</v>
      </c>
      <c r="F233" s="1">
        <v>1</v>
      </c>
      <c r="G233" s="1">
        <v>110</v>
      </c>
      <c r="H233" s="10">
        <v>203.99449759999999</v>
      </c>
      <c r="I233">
        <v>47173.378453074598</v>
      </c>
      <c r="J233" s="27">
        <v>0.220010648</v>
      </c>
      <c r="K233" s="1">
        <v>0</v>
      </c>
      <c r="L233" s="1">
        <v>0</v>
      </c>
    </row>
    <row r="234" spans="1:12" x14ac:dyDescent="0.25">
      <c r="A234" s="1">
        <v>3</v>
      </c>
      <c r="B234" s="3" t="s">
        <v>1612</v>
      </c>
      <c r="C234" s="3" t="s">
        <v>1720</v>
      </c>
      <c r="D234" s="1" t="s">
        <v>1799</v>
      </c>
      <c r="E234" s="1" t="s">
        <v>1800</v>
      </c>
      <c r="F234" s="1">
        <v>1</v>
      </c>
      <c r="G234" s="1">
        <v>208</v>
      </c>
      <c r="H234" s="10">
        <v>257.93066073333341</v>
      </c>
      <c r="I234">
        <v>83411.968159403681</v>
      </c>
      <c r="J234" s="27">
        <v>0.2313384173333333</v>
      </c>
      <c r="K234" s="1">
        <v>0</v>
      </c>
      <c r="L234" s="1">
        <v>0</v>
      </c>
    </row>
    <row r="235" spans="1:12" x14ac:dyDescent="0.25">
      <c r="A235" s="1">
        <v>2</v>
      </c>
      <c r="B235" s="3" t="s">
        <v>1612</v>
      </c>
      <c r="C235" s="3" t="s">
        <v>1720</v>
      </c>
      <c r="D235" s="1" t="s">
        <v>1801</v>
      </c>
      <c r="E235" s="1" t="s">
        <v>1802</v>
      </c>
      <c r="F235" s="1">
        <v>1</v>
      </c>
      <c r="G235" s="1">
        <v>198</v>
      </c>
      <c r="H235" s="10">
        <v>305.99928605000002</v>
      </c>
      <c r="I235">
        <v>90510.204996769695</v>
      </c>
      <c r="J235" s="27">
        <v>0.23776762000000001</v>
      </c>
      <c r="K235" s="1">
        <v>0</v>
      </c>
      <c r="L235" s="1">
        <v>0</v>
      </c>
    </row>
    <row r="236" spans="1:12" x14ac:dyDescent="0.25">
      <c r="A236" s="1">
        <v>3</v>
      </c>
      <c r="B236" s="2" t="s">
        <v>1612</v>
      </c>
      <c r="C236" s="2" t="s">
        <v>1803</v>
      </c>
      <c r="D236" s="1" t="s">
        <v>1804</v>
      </c>
      <c r="E236" s="1" t="s">
        <v>1805</v>
      </c>
      <c r="F236" s="1">
        <v>1</v>
      </c>
      <c r="G236" s="1">
        <v>161</v>
      </c>
      <c r="H236" s="10">
        <v>226.79879973333331</v>
      </c>
      <c r="I236">
        <v>44666.459053744657</v>
      </c>
      <c r="J236" s="27">
        <v>0.2262865613333333</v>
      </c>
      <c r="K236" s="1">
        <v>0</v>
      </c>
      <c r="L236" s="1">
        <v>0</v>
      </c>
    </row>
    <row r="237" spans="1:12" x14ac:dyDescent="0.25">
      <c r="A237" s="1">
        <v>1</v>
      </c>
      <c r="B237" s="3" t="s">
        <v>1612</v>
      </c>
      <c r="C237" s="3" t="s">
        <v>1803</v>
      </c>
      <c r="D237" s="1" t="s">
        <v>1806</v>
      </c>
      <c r="E237" s="1" t="s">
        <v>1807</v>
      </c>
      <c r="F237" s="1">
        <v>1</v>
      </c>
      <c r="G237" s="1">
        <v>170</v>
      </c>
      <c r="H237" s="10">
        <v>223.20424679999999</v>
      </c>
      <c r="I237">
        <v>44448.992776280968</v>
      </c>
      <c r="J237" s="27">
        <v>0.22042763000000001</v>
      </c>
      <c r="K237" s="1">
        <v>0</v>
      </c>
      <c r="L237" s="1">
        <v>0</v>
      </c>
    </row>
    <row r="238" spans="1:12" x14ac:dyDescent="0.25">
      <c r="A238" s="1">
        <v>6</v>
      </c>
      <c r="B238" s="3" t="s">
        <v>1612</v>
      </c>
      <c r="C238" s="3" t="s">
        <v>1803</v>
      </c>
      <c r="D238" s="1" t="s">
        <v>1808</v>
      </c>
      <c r="E238" s="1" t="s">
        <v>1809</v>
      </c>
      <c r="F238" s="1">
        <v>1</v>
      </c>
      <c r="G238" s="1">
        <v>302</v>
      </c>
      <c r="H238" s="10">
        <v>285.94658098333332</v>
      </c>
      <c r="I238">
        <v>68717.261981537915</v>
      </c>
      <c r="J238" s="27">
        <v>0.24494504916666671</v>
      </c>
      <c r="K238" s="1">
        <v>0</v>
      </c>
      <c r="L238" s="1">
        <v>0</v>
      </c>
    </row>
    <row r="239" spans="1:12" x14ac:dyDescent="0.25">
      <c r="A239" s="1">
        <v>2</v>
      </c>
      <c r="B239" s="3" t="s">
        <v>1612</v>
      </c>
      <c r="C239" s="3" t="s">
        <v>1810</v>
      </c>
      <c r="D239" s="1" t="s">
        <v>1811</v>
      </c>
      <c r="E239" s="1" t="s">
        <v>1812</v>
      </c>
      <c r="F239" s="1">
        <v>1</v>
      </c>
      <c r="G239" s="1">
        <v>48</v>
      </c>
      <c r="H239" s="10">
        <v>63.747229560000001</v>
      </c>
      <c r="I239">
        <v>3321.0097422464519</v>
      </c>
      <c r="J239" s="27">
        <v>0.25258343249999998</v>
      </c>
      <c r="K239" s="1">
        <v>0</v>
      </c>
      <c r="L239" s="1">
        <v>0</v>
      </c>
    </row>
    <row r="240" spans="1:12" x14ac:dyDescent="0.25">
      <c r="A240" s="1">
        <v>5</v>
      </c>
      <c r="B240" s="3" t="s">
        <v>1612</v>
      </c>
      <c r="C240" s="3" t="s">
        <v>1810</v>
      </c>
      <c r="D240" s="1" t="s">
        <v>1813</v>
      </c>
      <c r="E240" s="1" t="s">
        <v>1814</v>
      </c>
      <c r="F240" s="1">
        <v>1</v>
      </c>
      <c r="G240" s="1">
        <v>40.4</v>
      </c>
      <c r="H240" s="10">
        <v>61.530266114</v>
      </c>
      <c r="I240">
        <v>2993.1714115336845</v>
      </c>
      <c r="J240" s="27">
        <v>0.25069679680000001</v>
      </c>
      <c r="K240" s="1">
        <v>0</v>
      </c>
      <c r="L240" s="1">
        <v>0</v>
      </c>
    </row>
    <row r="241" spans="1:12" x14ac:dyDescent="0.25">
      <c r="A241" s="1">
        <v>4</v>
      </c>
      <c r="B241" s="3" t="s">
        <v>1612</v>
      </c>
      <c r="C241" s="3" t="s">
        <v>1810</v>
      </c>
      <c r="D241" s="1" t="s">
        <v>1815</v>
      </c>
      <c r="E241" s="1" t="s">
        <v>1816</v>
      </c>
      <c r="F241" s="1">
        <v>1</v>
      </c>
      <c r="G241" s="1">
        <v>216</v>
      </c>
      <c r="H241" s="10">
        <v>147.64390947499999</v>
      </c>
      <c r="I241">
        <v>18437.001945063697</v>
      </c>
      <c r="J241" s="27">
        <v>0.23431241024999999</v>
      </c>
      <c r="K241" s="1">
        <v>0</v>
      </c>
      <c r="L241" s="1">
        <v>0</v>
      </c>
    </row>
    <row r="242" spans="1:12" x14ac:dyDescent="0.25">
      <c r="A242" s="1">
        <v>3</v>
      </c>
      <c r="B242" s="2" t="s">
        <v>1612</v>
      </c>
      <c r="C242" s="3" t="s">
        <v>1810</v>
      </c>
      <c r="D242" s="1" t="s">
        <v>1817</v>
      </c>
      <c r="E242" s="1" t="s">
        <v>1818</v>
      </c>
      <c r="F242" s="1">
        <v>1</v>
      </c>
      <c r="G242" s="1">
        <v>138</v>
      </c>
      <c r="H242" s="10">
        <v>104.145552</v>
      </c>
      <c r="I242">
        <v>9218.8107258322216</v>
      </c>
      <c r="J242" s="27">
        <v>0.2293426763333333</v>
      </c>
      <c r="K242" s="1">
        <v>0</v>
      </c>
      <c r="L242" s="1">
        <v>0</v>
      </c>
    </row>
    <row r="243" spans="1:12" x14ac:dyDescent="0.25">
      <c r="A243" s="1">
        <v>6</v>
      </c>
      <c r="B243" s="2" t="s">
        <v>1612</v>
      </c>
      <c r="C243" s="2" t="s">
        <v>1810</v>
      </c>
      <c r="D243" s="1" t="s">
        <v>1819</v>
      </c>
      <c r="E243" s="1" t="s">
        <v>1820</v>
      </c>
      <c r="F243" s="1">
        <v>1</v>
      </c>
      <c r="G243" s="1">
        <v>135</v>
      </c>
      <c r="H243" s="10">
        <v>125.8011133</v>
      </c>
      <c r="I243">
        <v>12158.267914271928</v>
      </c>
      <c r="J243" s="27">
        <v>0.23070994533333331</v>
      </c>
      <c r="K243" s="1">
        <v>0</v>
      </c>
      <c r="L243" s="1">
        <v>0</v>
      </c>
    </row>
    <row r="244" spans="1:12" x14ac:dyDescent="0.25">
      <c r="A244" s="1">
        <v>1</v>
      </c>
      <c r="B244" s="2" t="s">
        <v>1612</v>
      </c>
      <c r="C244" s="3" t="s">
        <v>1810</v>
      </c>
      <c r="D244" s="1" t="s">
        <v>1821</v>
      </c>
      <c r="E244" s="1" t="s">
        <v>1822</v>
      </c>
      <c r="F244" s="1">
        <v>1</v>
      </c>
      <c r="G244" s="1">
        <v>164</v>
      </c>
      <c r="H244" s="10">
        <v>176.82101779999999</v>
      </c>
      <c r="I244">
        <v>27996.242785060407</v>
      </c>
      <c r="J244" s="27">
        <v>0.25162005500000001</v>
      </c>
      <c r="K244" s="1">
        <v>0</v>
      </c>
      <c r="L244" s="1">
        <v>0</v>
      </c>
    </row>
    <row r="245" spans="1:12" x14ac:dyDescent="0.25">
      <c r="A245" s="1">
        <v>2</v>
      </c>
      <c r="B245" s="3" t="s">
        <v>1612</v>
      </c>
      <c r="C245" s="2" t="s">
        <v>1810</v>
      </c>
      <c r="D245" s="1" t="s">
        <v>1823</v>
      </c>
      <c r="E245" s="1" t="s">
        <v>1824</v>
      </c>
      <c r="F245" s="1">
        <v>0</v>
      </c>
      <c r="G245" s="1">
        <v>58.7</v>
      </c>
      <c r="H245" s="10">
        <v>80.364222400000003</v>
      </c>
      <c r="I245">
        <v>5548.0868871014736</v>
      </c>
      <c r="J245" s="27">
        <v>0.233584866</v>
      </c>
      <c r="K245" s="1">
        <v>0</v>
      </c>
      <c r="L245" s="1">
        <v>0</v>
      </c>
    </row>
    <row r="246" spans="1:12" x14ac:dyDescent="0.25">
      <c r="A246" s="1">
        <v>4</v>
      </c>
      <c r="B246" s="3" t="s">
        <v>1612</v>
      </c>
      <c r="C246" s="3" t="s">
        <v>1810</v>
      </c>
      <c r="D246" s="1" t="s">
        <v>1825</v>
      </c>
      <c r="E246" s="1" t="s">
        <v>1826</v>
      </c>
      <c r="F246" s="1">
        <v>1</v>
      </c>
      <c r="G246" s="1">
        <v>51.3</v>
      </c>
      <c r="H246" s="10">
        <v>74.086797224999998</v>
      </c>
      <c r="I246">
        <v>4667.9500044636334</v>
      </c>
      <c r="J246" s="27">
        <v>0.2320174935</v>
      </c>
      <c r="K246" s="1">
        <v>0</v>
      </c>
      <c r="L246" s="1">
        <v>0</v>
      </c>
    </row>
    <row r="247" spans="1:12" x14ac:dyDescent="0.25">
      <c r="A247" s="1">
        <v>5</v>
      </c>
      <c r="B247" s="2" t="s">
        <v>1612</v>
      </c>
      <c r="C247" s="3" t="s">
        <v>1810</v>
      </c>
      <c r="D247" s="1" t="s">
        <v>1827</v>
      </c>
      <c r="E247" s="1" t="s">
        <v>1828</v>
      </c>
      <c r="F247" s="1">
        <v>1</v>
      </c>
      <c r="G247" s="1">
        <v>59.7</v>
      </c>
      <c r="H247" s="10">
        <v>70.607131281999997</v>
      </c>
      <c r="I247">
        <v>4180.8196575423672</v>
      </c>
      <c r="J247" s="27">
        <v>0.23686176719999999</v>
      </c>
      <c r="K247" s="1">
        <v>0</v>
      </c>
      <c r="L247" s="1">
        <v>0</v>
      </c>
    </row>
    <row r="248" spans="1:12" x14ac:dyDescent="0.25">
      <c r="A248" s="1">
        <v>1</v>
      </c>
      <c r="B248" s="3" t="s">
        <v>1612</v>
      </c>
      <c r="C248" s="2" t="s">
        <v>1810</v>
      </c>
      <c r="D248" s="1" t="s">
        <v>1829</v>
      </c>
      <c r="E248" s="1" t="s">
        <v>1830</v>
      </c>
      <c r="F248" s="1">
        <v>1</v>
      </c>
      <c r="G248" s="1">
        <v>43.5</v>
      </c>
      <c r="H248" s="10">
        <v>81.459807690000005</v>
      </c>
      <c r="I248">
        <v>5496.4116926228453</v>
      </c>
      <c r="J248" s="27">
        <v>0.22679179699999999</v>
      </c>
      <c r="K248" s="1">
        <v>0</v>
      </c>
      <c r="L248" s="1">
        <v>0</v>
      </c>
    </row>
    <row r="249" spans="1:12" x14ac:dyDescent="0.25">
      <c r="A249" s="1">
        <v>3</v>
      </c>
      <c r="B249" s="3" t="s">
        <v>1612</v>
      </c>
      <c r="C249" s="3" t="s">
        <v>1810</v>
      </c>
      <c r="D249" s="1" t="s">
        <v>1831</v>
      </c>
      <c r="E249" s="1" t="s">
        <v>1832</v>
      </c>
      <c r="F249" s="1">
        <v>1</v>
      </c>
      <c r="G249" s="1">
        <v>148</v>
      </c>
      <c r="H249" s="10">
        <v>127.2437098333333</v>
      </c>
      <c r="I249">
        <v>14400.197251443158</v>
      </c>
      <c r="J249" s="27">
        <v>0.22400958233333329</v>
      </c>
      <c r="K249" s="1">
        <v>0</v>
      </c>
      <c r="L249" s="1">
        <v>0</v>
      </c>
    </row>
    <row r="250" spans="1:12" x14ac:dyDescent="0.25">
      <c r="A250" s="1">
        <v>3</v>
      </c>
      <c r="B250" s="3" t="s">
        <v>1612</v>
      </c>
      <c r="C250" s="3" t="s">
        <v>1810</v>
      </c>
      <c r="D250" s="1" t="s">
        <v>1833</v>
      </c>
      <c r="E250" s="1" t="s">
        <v>1834</v>
      </c>
      <c r="F250" s="1">
        <v>1</v>
      </c>
      <c r="G250" s="1">
        <v>48.9</v>
      </c>
      <c r="H250" s="10">
        <v>67.677740990000004</v>
      </c>
      <c r="I250">
        <v>3932.9721794649013</v>
      </c>
      <c r="J250" s="27">
        <v>0.2302002346666667</v>
      </c>
      <c r="K250" s="1">
        <v>0</v>
      </c>
      <c r="L250" s="1">
        <v>0</v>
      </c>
    </row>
    <row r="251" spans="1:12" x14ac:dyDescent="0.25">
      <c r="A251" s="1">
        <v>5</v>
      </c>
      <c r="B251" s="3" t="s">
        <v>1612</v>
      </c>
      <c r="C251" s="3" t="s">
        <v>1810</v>
      </c>
      <c r="D251" s="1" t="s">
        <v>1835</v>
      </c>
      <c r="E251" s="1" t="s">
        <v>1836</v>
      </c>
      <c r="F251" s="1">
        <v>1</v>
      </c>
      <c r="G251" s="1">
        <v>60.9</v>
      </c>
      <c r="H251" s="10">
        <v>83.767915220000006</v>
      </c>
      <c r="I251">
        <v>5985.3568040771979</v>
      </c>
      <c r="J251" s="27">
        <v>0.2398462948</v>
      </c>
      <c r="K251" s="1">
        <v>0</v>
      </c>
      <c r="L251" s="1">
        <v>0</v>
      </c>
    </row>
    <row r="252" spans="1:12" x14ac:dyDescent="0.25">
      <c r="A252" s="1">
        <v>3</v>
      </c>
      <c r="B252" s="3" t="s">
        <v>1612</v>
      </c>
      <c r="C252" s="3" t="s">
        <v>1810</v>
      </c>
      <c r="D252" s="1" t="s">
        <v>1837</v>
      </c>
      <c r="E252" s="1" t="s">
        <v>1838</v>
      </c>
      <c r="F252" s="1">
        <v>1</v>
      </c>
      <c r="G252" s="1">
        <v>29.1</v>
      </c>
      <c r="H252" s="10">
        <v>50.642484090000004</v>
      </c>
      <c r="I252">
        <v>2176.9443883491467</v>
      </c>
      <c r="J252" s="27">
        <v>0.24177238433333331</v>
      </c>
      <c r="K252" s="1">
        <v>0</v>
      </c>
      <c r="L252" s="1">
        <v>0</v>
      </c>
    </row>
    <row r="253" spans="1:12" x14ac:dyDescent="0.25">
      <c r="A253" s="1">
        <v>6</v>
      </c>
      <c r="B253" s="3" t="s">
        <v>1612</v>
      </c>
      <c r="C253" s="3" t="s">
        <v>1810</v>
      </c>
      <c r="D253" s="1" t="s">
        <v>1839</v>
      </c>
      <c r="E253" s="1" t="s">
        <v>1840</v>
      </c>
      <c r="F253" s="1">
        <v>1</v>
      </c>
      <c r="G253" s="1">
        <v>65</v>
      </c>
      <c r="H253" s="10">
        <v>78.628793518333339</v>
      </c>
      <c r="I253">
        <v>5284.1629729063525</v>
      </c>
      <c r="J253" s="27">
        <v>0.24296883466666669</v>
      </c>
      <c r="K253" s="1">
        <v>0</v>
      </c>
      <c r="L253" s="1">
        <v>0</v>
      </c>
    </row>
    <row r="254" spans="1:12" x14ac:dyDescent="0.25">
      <c r="A254" s="1">
        <v>1</v>
      </c>
      <c r="B254" s="3" t="s">
        <v>1612</v>
      </c>
      <c r="C254" s="3" t="s">
        <v>1810</v>
      </c>
      <c r="D254" s="1" t="s">
        <v>1841</v>
      </c>
      <c r="E254" s="1" t="s">
        <v>1842</v>
      </c>
      <c r="F254" s="1">
        <v>1</v>
      </c>
      <c r="G254" s="1">
        <v>21.1</v>
      </c>
      <c r="H254" s="10">
        <v>50.671681450000001</v>
      </c>
      <c r="I254">
        <v>2096.405036803797</v>
      </c>
      <c r="J254" s="27">
        <v>0.24511955899999999</v>
      </c>
      <c r="K254" s="1">
        <v>0</v>
      </c>
      <c r="L254" s="1">
        <v>0</v>
      </c>
    </row>
    <row r="255" spans="1:12" x14ac:dyDescent="0.25">
      <c r="A255" s="1">
        <v>3</v>
      </c>
      <c r="B255" s="3" t="s">
        <v>1612</v>
      </c>
      <c r="C255" s="3" t="s">
        <v>1810</v>
      </c>
      <c r="D255" s="1" t="s">
        <v>1843</v>
      </c>
      <c r="E255" s="1" t="s">
        <v>1844</v>
      </c>
      <c r="F255" s="1">
        <v>1</v>
      </c>
      <c r="G255" s="1">
        <v>23.8</v>
      </c>
      <c r="H255" s="10">
        <v>44.005399359999998</v>
      </c>
      <c r="I255">
        <v>1570.334565283873</v>
      </c>
      <c r="J255" s="27">
        <v>0.24405366033333331</v>
      </c>
      <c r="K255" s="1">
        <v>0</v>
      </c>
      <c r="L255" s="1">
        <v>0</v>
      </c>
    </row>
    <row r="256" spans="1:12" x14ac:dyDescent="0.25">
      <c r="A256" s="1">
        <v>2</v>
      </c>
      <c r="B256" s="2" t="s">
        <v>1612</v>
      </c>
      <c r="C256" s="2" t="s">
        <v>1810</v>
      </c>
      <c r="D256" s="1" t="s">
        <v>1845</v>
      </c>
      <c r="E256" s="1" t="s">
        <v>1846</v>
      </c>
      <c r="F256" s="1">
        <v>1</v>
      </c>
      <c r="G256" s="1">
        <v>106</v>
      </c>
      <c r="H256" s="10">
        <v>78.868564495000001</v>
      </c>
      <c r="I256">
        <v>4757.1018894055242</v>
      </c>
      <c r="J256" s="27">
        <v>0.2478859175</v>
      </c>
      <c r="K256" s="1">
        <v>0</v>
      </c>
      <c r="L256" s="1">
        <v>0</v>
      </c>
    </row>
    <row r="257" spans="1:12" x14ac:dyDescent="0.25">
      <c r="A257" s="1">
        <v>5</v>
      </c>
      <c r="B257" s="3" t="s">
        <v>1612</v>
      </c>
      <c r="C257" s="3" t="s">
        <v>1810</v>
      </c>
      <c r="D257" s="1" t="s">
        <v>1847</v>
      </c>
      <c r="E257" s="1" t="s">
        <v>1848</v>
      </c>
      <c r="F257" s="1">
        <v>1</v>
      </c>
      <c r="G257" s="1">
        <v>27.5</v>
      </c>
      <c r="H257" s="10">
        <v>45.979411499999998</v>
      </c>
      <c r="I257">
        <v>1732.4245447628725</v>
      </c>
      <c r="J257" s="27">
        <v>0.2338208302</v>
      </c>
      <c r="K257" s="1">
        <v>0</v>
      </c>
      <c r="L257" s="1">
        <v>0</v>
      </c>
    </row>
    <row r="258" spans="1:12" x14ac:dyDescent="0.25">
      <c r="A258" s="1">
        <v>5</v>
      </c>
      <c r="B258" s="2" t="s">
        <v>1612</v>
      </c>
      <c r="C258" s="3" t="s">
        <v>1810</v>
      </c>
      <c r="D258" s="1" t="s">
        <v>1849</v>
      </c>
      <c r="E258" s="1" t="s">
        <v>1850</v>
      </c>
      <c r="F258" s="1">
        <v>1</v>
      </c>
      <c r="G258" s="1">
        <v>27.2</v>
      </c>
      <c r="H258" s="10">
        <v>50.414458602000003</v>
      </c>
      <c r="I258">
        <v>2129.4548512187785</v>
      </c>
      <c r="J258" s="27">
        <v>0.23378339519999999</v>
      </c>
      <c r="K258" s="1">
        <v>0</v>
      </c>
      <c r="L258" s="1">
        <v>0</v>
      </c>
    </row>
    <row r="259" spans="1:12" x14ac:dyDescent="0.25">
      <c r="A259" s="1">
        <v>1</v>
      </c>
      <c r="B259" s="3" t="s">
        <v>1612</v>
      </c>
      <c r="C259" s="3" t="s">
        <v>1810</v>
      </c>
      <c r="D259" s="1" t="s">
        <v>1851</v>
      </c>
      <c r="E259" s="1" t="s">
        <v>1852</v>
      </c>
      <c r="F259" s="1">
        <v>1</v>
      </c>
      <c r="G259" s="1">
        <v>30.2</v>
      </c>
      <c r="H259" s="10">
        <v>43.678924539999997</v>
      </c>
      <c r="I259">
        <v>1597.4534232970989</v>
      </c>
      <c r="J259" s="27">
        <v>0.25228758099999998</v>
      </c>
      <c r="K259" s="1">
        <v>0</v>
      </c>
      <c r="L259" s="1">
        <v>0</v>
      </c>
    </row>
    <row r="260" spans="1:12" x14ac:dyDescent="0.25">
      <c r="A260" s="1">
        <v>3</v>
      </c>
      <c r="B260" s="2" t="s">
        <v>1612</v>
      </c>
      <c r="C260" s="3" t="s">
        <v>1810</v>
      </c>
      <c r="D260" s="1" t="s">
        <v>1853</v>
      </c>
      <c r="E260" s="1" t="s">
        <v>1854</v>
      </c>
      <c r="F260" s="1">
        <v>1</v>
      </c>
      <c r="G260" s="1">
        <v>23</v>
      </c>
      <c r="H260" s="10">
        <v>53.644914190000001</v>
      </c>
      <c r="I260">
        <v>2273.4326152757435</v>
      </c>
      <c r="J260" s="27">
        <v>0.241479691</v>
      </c>
      <c r="K260" s="1">
        <v>0</v>
      </c>
      <c r="L260" s="1">
        <v>0</v>
      </c>
    </row>
    <row r="261" spans="1:12" x14ac:dyDescent="0.25">
      <c r="A261" s="1">
        <v>2</v>
      </c>
      <c r="B261" s="3" t="s">
        <v>1612</v>
      </c>
      <c r="C261" s="3" t="s">
        <v>1810</v>
      </c>
      <c r="D261" s="1" t="s">
        <v>1855</v>
      </c>
      <c r="E261" s="1" t="s">
        <v>1856</v>
      </c>
      <c r="F261" s="1">
        <v>1</v>
      </c>
      <c r="G261" s="1">
        <v>192</v>
      </c>
      <c r="H261" s="10">
        <v>166.7161998</v>
      </c>
      <c r="I261">
        <v>24960.149581446793</v>
      </c>
      <c r="J261" s="27">
        <v>0.23115876699999999</v>
      </c>
      <c r="K261" s="1">
        <v>0</v>
      </c>
      <c r="L261" s="1">
        <v>0</v>
      </c>
    </row>
    <row r="262" spans="1:12" x14ac:dyDescent="0.25">
      <c r="A262" s="1">
        <v>4</v>
      </c>
      <c r="B262" s="2" t="s">
        <v>1612</v>
      </c>
      <c r="C262" s="3" t="s">
        <v>1810</v>
      </c>
      <c r="D262" s="1" t="s">
        <v>1857</v>
      </c>
      <c r="E262" s="1" t="s">
        <v>1858</v>
      </c>
      <c r="F262" s="1">
        <v>1</v>
      </c>
      <c r="G262" s="1">
        <v>240</v>
      </c>
      <c r="H262" s="10">
        <v>264.09079739999999</v>
      </c>
      <c r="I262">
        <v>56700.523240427348</v>
      </c>
      <c r="J262" s="27">
        <v>0.24722555874999999</v>
      </c>
      <c r="K262" s="1">
        <v>0</v>
      </c>
      <c r="L262" s="1">
        <v>0</v>
      </c>
    </row>
    <row r="263" spans="1:12" x14ac:dyDescent="0.25">
      <c r="A263" s="1">
        <v>1</v>
      </c>
      <c r="B263" s="3" t="s">
        <v>1612</v>
      </c>
      <c r="C263" s="3" t="s">
        <v>1810</v>
      </c>
      <c r="D263" s="1" t="s">
        <v>1859</v>
      </c>
      <c r="E263" s="1" t="s">
        <v>1860</v>
      </c>
      <c r="F263" s="1">
        <v>1</v>
      </c>
      <c r="G263" s="1">
        <v>34</v>
      </c>
      <c r="H263" s="10">
        <v>51.834519010000001</v>
      </c>
      <c r="I263">
        <v>2380.1747840266094</v>
      </c>
      <c r="J263" s="27">
        <v>0.24036527599999999</v>
      </c>
      <c r="K263" s="1">
        <v>0</v>
      </c>
      <c r="L263" s="1">
        <v>0</v>
      </c>
    </row>
    <row r="264" spans="1:12" x14ac:dyDescent="0.25">
      <c r="A264" s="1">
        <v>3</v>
      </c>
      <c r="B264" s="3" t="s">
        <v>1612</v>
      </c>
      <c r="C264" s="2" t="s">
        <v>1810</v>
      </c>
      <c r="D264" s="1" t="s">
        <v>1861</v>
      </c>
      <c r="E264" s="1" t="s">
        <v>1862</v>
      </c>
      <c r="F264" s="1">
        <v>1</v>
      </c>
      <c r="G264" s="1">
        <v>113</v>
      </c>
      <c r="H264" s="10">
        <v>98.431586346666663</v>
      </c>
      <c r="I264">
        <v>7332.500975607375</v>
      </c>
      <c r="J264" s="27">
        <v>0.25369654833333333</v>
      </c>
      <c r="K264" s="1">
        <v>0</v>
      </c>
      <c r="L264" s="1">
        <v>0</v>
      </c>
    </row>
    <row r="265" spans="1:12" x14ac:dyDescent="0.25">
      <c r="A265" s="1">
        <v>2</v>
      </c>
      <c r="B265" s="3" t="s">
        <v>1612</v>
      </c>
      <c r="C265" s="3" t="s">
        <v>1810</v>
      </c>
      <c r="D265" s="1" t="s">
        <v>1863</v>
      </c>
      <c r="E265" s="1" t="s">
        <v>1864</v>
      </c>
      <c r="F265" s="1">
        <v>0</v>
      </c>
      <c r="G265" s="1">
        <v>159</v>
      </c>
      <c r="H265" s="10">
        <v>138.15949800000001</v>
      </c>
      <c r="I265">
        <v>15044.901694639475</v>
      </c>
      <c r="J265" s="27">
        <v>0.26469515100000002</v>
      </c>
      <c r="K265" s="1">
        <v>0</v>
      </c>
      <c r="L265" s="1">
        <v>0</v>
      </c>
    </row>
    <row r="266" spans="1:12" x14ac:dyDescent="0.25">
      <c r="A266" s="1">
        <v>2</v>
      </c>
      <c r="B266" s="3" t="s">
        <v>1612</v>
      </c>
      <c r="C266" s="3" t="s">
        <v>1810</v>
      </c>
      <c r="D266" s="1" t="s">
        <v>1865</v>
      </c>
      <c r="E266" s="1" t="s">
        <v>1866</v>
      </c>
      <c r="F266" s="1">
        <v>1</v>
      </c>
      <c r="G266" s="1">
        <v>184</v>
      </c>
      <c r="H266" s="10">
        <v>131.14168330000001</v>
      </c>
      <c r="I266">
        <v>13082.800004123465</v>
      </c>
      <c r="J266" s="27">
        <v>0.24895811849999999</v>
      </c>
      <c r="K266" s="1">
        <v>0</v>
      </c>
      <c r="L266" s="1">
        <v>0</v>
      </c>
    </row>
    <row r="267" spans="1:12" x14ac:dyDescent="0.25">
      <c r="A267" s="1">
        <v>2</v>
      </c>
      <c r="B267" s="3" t="s">
        <v>1612</v>
      </c>
      <c r="C267" s="3" t="s">
        <v>1810</v>
      </c>
      <c r="D267" s="1" t="s">
        <v>1867</v>
      </c>
      <c r="E267" s="1" t="s">
        <v>1868</v>
      </c>
      <c r="F267" s="1">
        <v>1</v>
      </c>
      <c r="G267" s="1">
        <v>121</v>
      </c>
      <c r="H267" s="10">
        <v>122.7453654</v>
      </c>
      <c r="I267">
        <v>10502.77804693275</v>
      </c>
      <c r="J267" s="27">
        <v>0.24278657200000001</v>
      </c>
      <c r="K267" s="1">
        <v>0</v>
      </c>
      <c r="L267" s="1">
        <v>0</v>
      </c>
    </row>
    <row r="268" spans="1:12" x14ac:dyDescent="0.25">
      <c r="A268" s="1">
        <v>1</v>
      </c>
      <c r="B268" s="3" t="s">
        <v>1612</v>
      </c>
      <c r="C268" s="3" t="s">
        <v>1810</v>
      </c>
      <c r="D268" s="1" t="s">
        <v>1869</v>
      </c>
      <c r="E268" s="1" t="s">
        <v>1870</v>
      </c>
      <c r="F268" s="1">
        <v>1</v>
      </c>
      <c r="G268" s="1">
        <v>112</v>
      </c>
      <c r="H268" s="10">
        <v>129.03471160000001</v>
      </c>
      <c r="I268">
        <v>11301.878187377075</v>
      </c>
      <c r="J268" s="27">
        <v>0.25836239300000002</v>
      </c>
      <c r="K268" s="1">
        <v>0</v>
      </c>
      <c r="L268" s="1">
        <v>0</v>
      </c>
    </row>
    <row r="269" spans="1:12" x14ac:dyDescent="0.25">
      <c r="A269" s="1">
        <v>3</v>
      </c>
      <c r="B269" s="3" t="s">
        <v>1612</v>
      </c>
      <c r="C269" s="3" t="s">
        <v>1810</v>
      </c>
      <c r="D269" s="1" t="s">
        <v>1871</v>
      </c>
      <c r="E269" s="1" t="s">
        <v>1872</v>
      </c>
      <c r="F269" s="1">
        <v>1</v>
      </c>
      <c r="G269" s="1">
        <v>113</v>
      </c>
      <c r="H269" s="10">
        <v>112.8411954666667</v>
      </c>
      <c r="I269">
        <v>9541.0369871535531</v>
      </c>
      <c r="J269" s="27">
        <v>0.25591918233333327</v>
      </c>
      <c r="K269" s="1">
        <v>0</v>
      </c>
      <c r="L269" s="1">
        <v>0</v>
      </c>
    </row>
    <row r="270" spans="1:12" x14ac:dyDescent="0.25">
      <c r="A270" s="1">
        <v>1</v>
      </c>
      <c r="B270" s="3" t="s">
        <v>1612</v>
      </c>
      <c r="C270" s="3" t="s">
        <v>1810</v>
      </c>
      <c r="D270" s="1" t="s">
        <v>1873</v>
      </c>
      <c r="E270" s="1" t="s">
        <v>1874</v>
      </c>
      <c r="F270" s="1">
        <v>1</v>
      </c>
      <c r="G270" s="1">
        <v>127</v>
      </c>
      <c r="H270" s="10">
        <v>129.64699400000001</v>
      </c>
      <c r="I270">
        <v>14036.138275640005</v>
      </c>
      <c r="J270" s="27">
        <v>0.22966534999999999</v>
      </c>
      <c r="K270" s="1">
        <v>0</v>
      </c>
      <c r="L270" s="1">
        <v>0</v>
      </c>
    </row>
    <row r="271" spans="1:12" x14ac:dyDescent="0.25">
      <c r="A271" s="1">
        <v>4</v>
      </c>
      <c r="B271" s="3" t="s">
        <v>1612</v>
      </c>
      <c r="C271" s="2" t="s">
        <v>1810</v>
      </c>
      <c r="D271" s="1" t="s">
        <v>1875</v>
      </c>
      <c r="E271" s="1" t="s">
        <v>1876</v>
      </c>
      <c r="F271" s="1">
        <v>1</v>
      </c>
      <c r="G271" s="1">
        <v>116</v>
      </c>
      <c r="H271" s="10">
        <v>130.94340042499999</v>
      </c>
      <c r="I271">
        <v>15281.318546998838</v>
      </c>
      <c r="J271" s="27">
        <v>0.23368515200000001</v>
      </c>
      <c r="K271" s="1">
        <v>0</v>
      </c>
      <c r="L271" s="1">
        <v>0</v>
      </c>
    </row>
    <row r="272" spans="1:12" x14ac:dyDescent="0.25">
      <c r="A272" s="1">
        <v>5</v>
      </c>
      <c r="B272" s="3" t="s">
        <v>1612</v>
      </c>
      <c r="C272" s="3" t="s">
        <v>1810</v>
      </c>
      <c r="D272" s="1" t="s">
        <v>1877</v>
      </c>
      <c r="E272" s="1" t="s">
        <v>1878</v>
      </c>
      <c r="F272" s="1">
        <v>1</v>
      </c>
      <c r="G272" s="1">
        <v>116</v>
      </c>
      <c r="H272" s="10">
        <v>118.22330098</v>
      </c>
      <c r="I272">
        <v>11474.953771190005</v>
      </c>
      <c r="J272" s="27">
        <v>0.23868767199999999</v>
      </c>
      <c r="K272" s="1">
        <v>0</v>
      </c>
      <c r="L272" s="1">
        <v>0</v>
      </c>
    </row>
    <row r="273" spans="1:12" x14ac:dyDescent="0.25">
      <c r="A273" s="1">
        <v>9</v>
      </c>
      <c r="B273" s="3" t="s">
        <v>1612</v>
      </c>
      <c r="C273" s="3" t="s">
        <v>1810</v>
      </c>
      <c r="D273" s="1" t="s">
        <v>1879</v>
      </c>
      <c r="E273" s="1" t="s">
        <v>1880</v>
      </c>
      <c r="F273" s="1">
        <v>1</v>
      </c>
      <c r="G273" s="1">
        <v>109</v>
      </c>
      <c r="H273" s="10">
        <v>120.137934</v>
      </c>
      <c r="I273">
        <v>11390.112205261672</v>
      </c>
      <c r="J273" s="27">
        <v>0.24079433466666669</v>
      </c>
      <c r="K273" s="1">
        <v>0</v>
      </c>
      <c r="L273" s="1">
        <v>0</v>
      </c>
    </row>
    <row r="274" spans="1:12" x14ac:dyDescent="0.25">
      <c r="A274" s="1">
        <v>4</v>
      </c>
      <c r="B274" s="2" t="s">
        <v>1612</v>
      </c>
      <c r="C274" s="3" t="s">
        <v>1810</v>
      </c>
      <c r="D274" s="1" t="s">
        <v>1881</v>
      </c>
      <c r="E274" s="1" t="s">
        <v>1882</v>
      </c>
      <c r="F274" s="1">
        <v>1</v>
      </c>
      <c r="G274" s="1">
        <v>391</v>
      </c>
      <c r="H274" s="10">
        <v>283.17053767499999</v>
      </c>
      <c r="I274">
        <v>65530.013183835006</v>
      </c>
      <c r="J274" s="27">
        <v>0.23346691050000001</v>
      </c>
      <c r="K274" s="1">
        <v>0</v>
      </c>
      <c r="L274" s="1">
        <v>0</v>
      </c>
    </row>
    <row r="275" spans="1:12" x14ac:dyDescent="0.25">
      <c r="A275" s="1">
        <v>1</v>
      </c>
      <c r="B275" s="3" t="s">
        <v>1612</v>
      </c>
      <c r="C275" s="3" t="s">
        <v>1810</v>
      </c>
      <c r="D275" s="1" t="s">
        <v>1883</v>
      </c>
      <c r="E275" s="1" t="s">
        <v>1884</v>
      </c>
      <c r="F275" s="1">
        <v>1</v>
      </c>
      <c r="G275" s="1">
        <v>276</v>
      </c>
      <c r="H275" s="10">
        <v>245.18268040000001</v>
      </c>
      <c r="I275">
        <v>57328.612411531351</v>
      </c>
      <c r="J275" s="27">
        <v>0.24292119600000001</v>
      </c>
      <c r="K275" s="1">
        <v>0</v>
      </c>
      <c r="L275" s="1">
        <v>0</v>
      </c>
    </row>
    <row r="276" spans="1:12" x14ac:dyDescent="0.25">
      <c r="A276" s="1">
        <v>6</v>
      </c>
      <c r="B276" s="3" t="s">
        <v>1612</v>
      </c>
      <c r="C276" s="3" t="s">
        <v>1810</v>
      </c>
      <c r="D276" s="1" t="s">
        <v>1885</v>
      </c>
      <c r="E276" s="1" t="s">
        <v>1886</v>
      </c>
      <c r="F276" s="1">
        <v>1</v>
      </c>
      <c r="G276" s="1">
        <v>330</v>
      </c>
      <c r="H276" s="10">
        <v>204.07463145</v>
      </c>
      <c r="I276">
        <v>34925.675919258894</v>
      </c>
      <c r="J276" s="27">
        <v>0.23553637350000001</v>
      </c>
      <c r="K276" s="1">
        <v>0</v>
      </c>
      <c r="L276" s="1">
        <v>0</v>
      </c>
    </row>
    <row r="277" spans="1:12" x14ac:dyDescent="0.25">
      <c r="A277" s="1">
        <v>4</v>
      </c>
      <c r="B277" s="3" t="s">
        <v>1612</v>
      </c>
      <c r="C277" s="3" t="s">
        <v>1810</v>
      </c>
      <c r="D277" s="1" t="s">
        <v>1887</v>
      </c>
      <c r="E277" s="1" t="s">
        <v>1888</v>
      </c>
      <c r="F277" s="1">
        <v>1</v>
      </c>
      <c r="G277" s="1">
        <v>46.7</v>
      </c>
      <c r="H277" s="10">
        <v>78.577719524999992</v>
      </c>
      <c r="I277">
        <v>4231.3413470076157</v>
      </c>
      <c r="J277" s="27">
        <v>0.25502908925000001</v>
      </c>
      <c r="K277" s="1">
        <v>0</v>
      </c>
      <c r="L277" s="1">
        <v>0</v>
      </c>
    </row>
    <row r="278" spans="1:12" x14ac:dyDescent="0.25">
      <c r="A278" s="1">
        <v>1</v>
      </c>
      <c r="B278" s="3" t="s">
        <v>1612</v>
      </c>
      <c r="C278" s="2" t="s">
        <v>1810</v>
      </c>
      <c r="D278" s="1" t="s">
        <v>1889</v>
      </c>
      <c r="E278" s="1" t="s">
        <v>1890</v>
      </c>
      <c r="F278" s="1">
        <v>1</v>
      </c>
      <c r="G278" s="1">
        <v>642</v>
      </c>
      <c r="H278" s="10">
        <v>412.72133439999999</v>
      </c>
      <c r="I278">
        <v>148068.42229762784</v>
      </c>
      <c r="J278" s="27">
        <v>0.237631338</v>
      </c>
      <c r="K278" s="1">
        <v>0</v>
      </c>
      <c r="L278" s="1">
        <v>0</v>
      </c>
    </row>
    <row r="279" spans="1:12" x14ac:dyDescent="0.25">
      <c r="A279" s="1">
        <v>1</v>
      </c>
      <c r="B279" s="3" t="s">
        <v>1612</v>
      </c>
      <c r="C279" s="3" t="s">
        <v>1810</v>
      </c>
      <c r="D279" s="1" t="s">
        <v>1891</v>
      </c>
      <c r="E279" s="1" t="s">
        <v>1892</v>
      </c>
      <c r="F279" s="1">
        <v>1</v>
      </c>
      <c r="G279" s="1">
        <v>869</v>
      </c>
      <c r="H279" s="10">
        <v>480.11870210000001</v>
      </c>
      <c r="I279">
        <v>202255.13465585685</v>
      </c>
      <c r="J279" s="27">
        <v>0.20840889200000001</v>
      </c>
      <c r="K279" s="1">
        <v>0</v>
      </c>
      <c r="L279" s="1">
        <v>0</v>
      </c>
    </row>
    <row r="280" spans="1:12" x14ac:dyDescent="0.25">
      <c r="A280" s="1">
        <v>3</v>
      </c>
      <c r="B280" s="3" t="s">
        <v>1612</v>
      </c>
      <c r="C280" s="3" t="s">
        <v>1810</v>
      </c>
      <c r="D280" s="1" t="s">
        <v>1893</v>
      </c>
      <c r="E280" s="1" t="s">
        <v>1894</v>
      </c>
      <c r="F280" s="1">
        <v>1</v>
      </c>
      <c r="G280" s="1">
        <v>792</v>
      </c>
      <c r="H280" s="10">
        <v>552.36288360000003</v>
      </c>
      <c r="I280">
        <v>288568.51615407958</v>
      </c>
      <c r="J280" s="27">
        <v>0.23661263533333329</v>
      </c>
      <c r="K280" s="1">
        <v>0</v>
      </c>
      <c r="L280" s="1">
        <v>0</v>
      </c>
    </row>
    <row r="281" spans="1:12" x14ac:dyDescent="0.25">
      <c r="A281" s="1">
        <v>5</v>
      </c>
      <c r="B281" s="3" t="s">
        <v>1612</v>
      </c>
      <c r="C281" s="3" t="s">
        <v>1810</v>
      </c>
      <c r="D281" s="1" t="s">
        <v>1895</v>
      </c>
      <c r="E281" s="1" t="s">
        <v>1896</v>
      </c>
      <c r="F281" s="1">
        <v>1</v>
      </c>
      <c r="G281" s="1">
        <v>404</v>
      </c>
      <c r="H281" s="10">
        <v>300.03412206000002</v>
      </c>
      <c r="I281">
        <v>82774.224823246041</v>
      </c>
      <c r="J281" s="27">
        <v>0.24030613440000001</v>
      </c>
      <c r="K281" s="1">
        <v>0</v>
      </c>
      <c r="L281" s="1">
        <v>0</v>
      </c>
    </row>
    <row r="282" spans="1:12" x14ac:dyDescent="0.25">
      <c r="A282" s="1">
        <v>5</v>
      </c>
      <c r="B282" s="2" t="s">
        <v>1612</v>
      </c>
      <c r="C282" s="3" t="s">
        <v>1810</v>
      </c>
      <c r="D282" s="1" t="s">
        <v>1897</v>
      </c>
      <c r="E282" s="1" t="s">
        <v>1898</v>
      </c>
      <c r="F282" s="1">
        <v>1</v>
      </c>
      <c r="G282" s="1">
        <v>428</v>
      </c>
      <c r="H282" s="10">
        <v>275.83617795999999</v>
      </c>
      <c r="I282">
        <v>65760.626345807454</v>
      </c>
      <c r="J282" s="27">
        <v>0.22343000299999999</v>
      </c>
      <c r="K282" s="1">
        <v>0</v>
      </c>
      <c r="L282" s="1">
        <v>0</v>
      </c>
    </row>
    <row r="283" spans="1:12" x14ac:dyDescent="0.25">
      <c r="A283" s="1">
        <v>7</v>
      </c>
      <c r="B283" s="3" t="s">
        <v>1612</v>
      </c>
      <c r="C283" s="3" t="s">
        <v>1810</v>
      </c>
      <c r="D283" s="1" t="s">
        <v>1899</v>
      </c>
      <c r="E283" s="1" t="s">
        <v>1900</v>
      </c>
      <c r="F283" s="1">
        <v>1</v>
      </c>
      <c r="G283" s="1">
        <v>62.2</v>
      </c>
      <c r="H283" s="10">
        <v>81.094930297142852</v>
      </c>
      <c r="I283">
        <v>5684.2831565732613</v>
      </c>
      <c r="J283" s="27">
        <v>0.22775280471428569</v>
      </c>
      <c r="K283" s="1">
        <v>0</v>
      </c>
      <c r="L283" s="1">
        <v>0</v>
      </c>
    </row>
    <row r="284" spans="1:12" x14ac:dyDescent="0.25">
      <c r="A284" s="1">
        <v>11</v>
      </c>
      <c r="B284" s="3" t="s">
        <v>1612</v>
      </c>
      <c r="C284" s="3" t="s">
        <v>1810</v>
      </c>
      <c r="D284" s="1" t="s">
        <v>1901</v>
      </c>
      <c r="E284" s="1" t="s">
        <v>1902</v>
      </c>
      <c r="F284" s="1">
        <v>1</v>
      </c>
      <c r="G284" s="1">
        <v>39</v>
      </c>
      <c r="H284" s="10">
        <v>61.345556815454543</v>
      </c>
      <c r="I284">
        <v>3176.9470493701774</v>
      </c>
      <c r="J284" s="27">
        <v>0.2337332058181818</v>
      </c>
      <c r="K284" s="1">
        <v>0</v>
      </c>
      <c r="L284" s="1">
        <v>0</v>
      </c>
    </row>
    <row r="285" spans="1:12" x14ac:dyDescent="0.25">
      <c r="A285" s="1">
        <v>4</v>
      </c>
      <c r="B285" s="3" t="s">
        <v>1612</v>
      </c>
      <c r="C285" s="3" t="s">
        <v>1810</v>
      </c>
      <c r="D285" s="1" t="s">
        <v>1903</v>
      </c>
      <c r="E285" s="1" t="s">
        <v>1904</v>
      </c>
      <c r="F285" s="1">
        <v>1</v>
      </c>
      <c r="G285" s="1">
        <v>102</v>
      </c>
      <c r="H285" s="10">
        <v>134.691285725</v>
      </c>
      <c r="I285">
        <v>14880.490625821998</v>
      </c>
      <c r="J285" s="27">
        <v>0.24122914174999999</v>
      </c>
      <c r="K285" s="1">
        <v>0</v>
      </c>
      <c r="L285" s="1">
        <v>0</v>
      </c>
    </row>
    <row r="286" spans="1:12" x14ac:dyDescent="0.25">
      <c r="A286" s="1">
        <v>5</v>
      </c>
      <c r="B286" s="3" t="s">
        <v>1612</v>
      </c>
      <c r="C286" s="3" t="s">
        <v>1810</v>
      </c>
      <c r="D286" s="1" t="s">
        <v>1905</v>
      </c>
      <c r="E286" s="1" t="s">
        <v>1906</v>
      </c>
      <c r="F286" s="1">
        <v>1</v>
      </c>
      <c r="G286" s="1">
        <v>219</v>
      </c>
      <c r="H286" s="10">
        <v>159.97237186000001</v>
      </c>
      <c r="I286">
        <v>15672.447516801723</v>
      </c>
      <c r="J286" s="27">
        <v>0.253509861</v>
      </c>
      <c r="K286" s="1">
        <v>0</v>
      </c>
      <c r="L286" s="1">
        <v>0</v>
      </c>
    </row>
    <row r="287" spans="1:12" x14ac:dyDescent="0.25">
      <c r="A287" s="1">
        <v>2</v>
      </c>
      <c r="B287" s="3" t="s">
        <v>1612</v>
      </c>
      <c r="C287" s="3" t="s">
        <v>1810</v>
      </c>
      <c r="D287" s="1" t="s">
        <v>1907</v>
      </c>
      <c r="E287" s="1" t="s">
        <v>1908</v>
      </c>
      <c r="F287" s="1">
        <v>1</v>
      </c>
      <c r="G287" s="1">
        <v>68.099999999999994</v>
      </c>
      <c r="H287" s="10">
        <v>81.399816165000004</v>
      </c>
      <c r="I287">
        <v>5387.4601233128287</v>
      </c>
      <c r="J287" s="27">
        <v>0.24296414099999999</v>
      </c>
      <c r="K287" s="1">
        <v>0</v>
      </c>
      <c r="L287" s="1">
        <v>0</v>
      </c>
    </row>
    <row r="288" spans="1:12" x14ac:dyDescent="0.25">
      <c r="A288" s="1">
        <v>5</v>
      </c>
      <c r="B288" s="3" t="s">
        <v>1612</v>
      </c>
      <c r="C288" s="3" t="s">
        <v>1810</v>
      </c>
      <c r="D288" s="1" t="s">
        <v>1909</v>
      </c>
      <c r="E288" s="1" t="s">
        <v>1910</v>
      </c>
      <c r="F288" s="1">
        <v>1</v>
      </c>
      <c r="G288" s="1">
        <v>77.5</v>
      </c>
      <c r="H288" s="10">
        <v>136.62566774000001</v>
      </c>
      <c r="I288">
        <v>15945.079752088304</v>
      </c>
      <c r="J288" s="27">
        <v>0.2430677366</v>
      </c>
      <c r="K288" s="1">
        <v>0</v>
      </c>
      <c r="L288" s="1">
        <v>0</v>
      </c>
    </row>
    <row r="289" spans="1:12" x14ac:dyDescent="0.25">
      <c r="A289" s="1">
        <v>3</v>
      </c>
      <c r="B289" s="3" t="s">
        <v>1612</v>
      </c>
      <c r="C289" s="3" t="s">
        <v>1810</v>
      </c>
      <c r="D289" s="1" t="s">
        <v>1911</v>
      </c>
      <c r="E289" s="1" t="s">
        <v>1912</v>
      </c>
      <c r="F289" s="1">
        <v>1</v>
      </c>
      <c r="G289" s="1">
        <v>73</v>
      </c>
      <c r="H289" s="10">
        <v>87.843932573333333</v>
      </c>
      <c r="I289">
        <v>6419.6277509757301</v>
      </c>
      <c r="J289" s="27">
        <v>0.25045919799999999</v>
      </c>
      <c r="K289" s="1">
        <v>0</v>
      </c>
      <c r="L289" s="1">
        <v>0</v>
      </c>
    </row>
    <row r="290" spans="1:12" x14ac:dyDescent="0.25">
      <c r="A290" s="1">
        <v>4</v>
      </c>
      <c r="B290" s="3" t="s">
        <v>1612</v>
      </c>
      <c r="C290" s="3" t="s">
        <v>1810</v>
      </c>
      <c r="D290" s="1" t="s">
        <v>1913</v>
      </c>
      <c r="E290" s="1" t="s">
        <v>1914</v>
      </c>
      <c r="F290" s="1">
        <v>1</v>
      </c>
      <c r="G290" s="1">
        <v>153</v>
      </c>
      <c r="H290" s="10">
        <v>194.31299275000001</v>
      </c>
      <c r="I290">
        <v>32161.65042297597</v>
      </c>
      <c r="J290" s="27">
        <v>0.24701244824999999</v>
      </c>
      <c r="K290" s="1">
        <v>0</v>
      </c>
      <c r="L290" s="1">
        <v>0</v>
      </c>
    </row>
    <row r="291" spans="1:12" x14ac:dyDescent="0.25">
      <c r="A291" s="1">
        <v>1</v>
      </c>
      <c r="B291" s="3" t="s">
        <v>1612</v>
      </c>
      <c r="C291" s="3" t="s">
        <v>1810</v>
      </c>
      <c r="D291" s="1" t="s">
        <v>1915</v>
      </c>
      <c r="E291" s="1" t="s">
        <v>1916</v>
      </c>
      <c r="F291" s="1">
        <v>1</v>
      </c>
      <c r="G291" s="1">
        <v>187</v>
      </c>
      <c r="H291" s="10">
        <v>172.28914109999999</v>
      </c>
      <c r="I291">
        <v>26572.209124925059</v>
      </c>
      <c r="J291" s="27">
        <v>0.23833637999999999</v>
      </c>
      <c r="K291" s="1">
        <v>0</v>
      </c>
      <c r="L291" s="1">
        <v>0</v>
      </c>
    </row>
    <row r="292" spans="1:12" x14ac:dyDescent="0.25">
      <c r="A292" s="1">
        <v>5</v>
      </c>
      <c r="B292" s="3" t="s">
        <v>1612</v>
      </c>
      <c r="C292" s="3" t="s">
        <v>1810</v>
      </c>
      <c r="D292" s="1" t="s">
        <v>1917</v>
      </c>
      <c r="E292" s="1" t="s">
        <v>1918</v>
      </c>
      <c r="F292" s="1">
        <v>1</v>
      </c>
      <c r="G292" s="1">
        <v>71.400000000000006</v>
      </c>
      <c r="H292" s="10">
        <v>112.23994949999999</v>
      </c>
      <c r="I292">
        <v>10204.070106713689</v>
      </c>
      <c r="J292" s="27">
        <v>0.2484737028</v>
      </c>
      <c r="K292" s="1">
        <v>0</v>
      </c>
      <c r="L292" s="1">
        <v>0</v>
      </c>
    </row>
    <row r="293" spans="1:12" x14ac:dyDescent="0.25">
      <c r="A293" s="1">
        <v>1</v>
      </c>
      <c r="B293" s="3" t="s">
        <v>1612</v>
      </c>
      <c r="C293" s="3" t="s">
        <v>1810</v>
      </c>
      <c r="D293" s="1" t="s">
        <v>1919</v>
      </c>
      <c r="E293" s="1" t="s">
        <v>1920</v>
      </c>
      <c r="F293" s="1">
        <v>1</v>
      </c>
      <c r="G293" s="1">
        <v>48.4</v>
      </c>
      <c r="H293" s="10">
        <v>84.322762580000003</v>
      </c>
      <c r="I293">
        <v>6495.7520544165709</v>
      </c>
      <c r="J293" s="27">
        <v>0.24244285099999999</v>
      </c>
      <c r="K293" s="1">
        <v>0</v>
      </c>
      <c r="L293" s="1">
        <v>0</v>
      </c>
    </row>
    <row r="294" spans="1:12" x14ac:dyDescent="0.25">
      <c r="A294" s="1">
        <v>4</v>
      </c>
      <c r="B294" s="3" t="s">
        <v>1612</v>
      </c>
      <c r="C294" s="3" t="s">
        <v>1810</v>
      </c>
      <c r="D294" s="1" t="s">
        <v>1921</v>
      </c>
      <c r="E294" s="1" t="s">
        <v>1922</v>
      </c>
      <c r="F294" s="1">
        <v>1</v>
      </c>
      <c r="G294" s="1">
        <v>77.5</v>
      </c>
      <c r="H294" s="10">
        <v>100.230129205</v>
      </c>
      <c r="I294">
        <v>8316.7433495344121</v>
      </c>
      <c r="J294" s="27">
        <v>0.24359863474999999</v>
      </c>
      <c r="K294" s="1">
        <v>0</v>
      </c>
      <c r="L294" s="1">
        <v>0</v>
      </c>
    </row>
    <row r="295" spans="1:12" x14ac:dyDescent="0.25">
      <c r="A295" s="1">
        <v>3</v>
      </c>
      <c r="B295" s="2" t="s">
        <v>1612</v>
      </c>
      <c r="C295" s="3" t="s">
        <v>1810</v>
      </c>
      <c r="D295" s="1" t="s">
        <v>1923</v>
      </c>
      <c r="E295" s="1" t="s">
        <v>1924</v>
      </c>
      <c r="F295" s="1">
        <v>1</v>
      </c>
      <c r="G295" s="1">
        <v>129</v>
      </c>
      <c r="H295" s="10">
        <v>135.59074709999999</v>
      </c>
      <c r="I295">
        <v>14445.030751502129</v>
      </c>
      <c r="J295" s="27">
        <v>0.24744415466666669</v>
      </c>
      <c r="K295" s="1">
        <v>0</v>
      </c>
      <c r="L295" s="1">
        <v>0</v>
      </c>
    </row>
    <row r="296" spans="1:12" x14ac:dyDescent="0.25">
      <c r="A296" s="1">
        <v>4</v>
      </c>
      <c r="B296" s="2" t="s">
        <v>1612</v>
      </c>
      <c r="C296" s="3" t="s">
        <v>1810</v>
      </c>
      <c r="D296" s="1" t="s">
        <v>1925</v>
      </c>
      <c r="E296" s="1" t="s">
        <v>1926</v>
      </c>
      <c r="F296" s="1">
        <v>1</v>
      </c>
      <c r="G296" s="1">
        <v>56.3</v>
      </c>
      <c r="H296" s="10">
        <v>80.066279497500005</v>
      </c>
      <c r="I296">
        <v>5503.065796840212</v>
      </c>
      <c r="J296" s="27">
        <v>0.23901272800000001</v>
      </c>
      <c r="K296" s="1">
        <v>0</v>
      </c>
      <c r="L296" s="1">
        <v>0</v>
      </c>
    </row>
    <row r="297" spans="1:12" x14ac:dyDescent="0.25">
      <c r="A297" s="1">
        <v>2</v>
      </c>
      <c r="B297" s="3" t="s">
        <v>1612</v>
      </c>
      <c r="C297" s="3" t="s">
        <v>1810</v>
      </c>
      <c r="D297" s="1" t="s">
        <v>1927</v>
      </c>
      <c r="E297" s="1" t="s">
        <v>1928</v>
      </c>
      <c r="F297" s="1">
        <v>1</v>
      </c>
      <c r="G297" s="1">
        <v>78.8</v>
      </c>
      <c r="H297" s="10">
        <v>85.965572355000006</v>
      </c>
      <c r="I297">
        <v>6074.5116890121681</v>
      </c>
      <c r="J297" s="27">
        <v>0.23569306500000001</v>
      </c>
      <c r="K297" s="1">
        <v>0</v>
      </c>
      <c r="L297" s="1">
        <v>0</v>
      </c>
    </row>
    <row r="298" spans="1:12" x14ac:dyDescent="0.25">
      <c r="A298" s="1">
        <v>1</v>
      </c>
      <c r="B298" s="2" t="s">
        <v>1612</v>
      </c>
      <c r="C298" s="3" t="s">
        <v>1929</v>
      </c>
      <c r="D298" s="1" t="s">
        <v>1930</v>
      </c>
      <c r="E298" s="1" t="s">
        <v>1931</v>
      </c>
      <c r="F298" s="1">
        <v>1</v>
      </c>
      <c r="G298" s="1">
        <v>1421</v>
      </c>
      <c r="H298" s="10">
        <v>849.51268990000005</v>
      </c>
      <c r="I298">
        <v>648302.25329471508</v>
      </c>
      <c r="J298" s="27">
        <v>0.24841980999999999</v>
      </c>
      <c r="K298" s="1">
        <v>0</v>
      </c>
      <c r="L298" s="1">
        <v>0</v>
      </c>
    </row>
    <row r="299" spans="1:12" x14ac:dyDescent="0.25">
      <c r="A299" s="1">
        <v>1</v>
      </c>
      <c r="B299" s="3" t="s">
        <v>1612</v>
      </c>
      <c r="C299" s="3" t="s">
        <v>1929</v>
      </c>
      <c r="D299" s="1" t="s">
        <v>1932</v>
      </c>
      <c r="E299" s="1" t="s">
        <v>1933</v>
      </c>
      <c r="F299" s="1">
        <v>1</v>
      </c>
      <c r="G299" s="1">
        <v>1409</v>
      </c>
      <c r="H299" s="10">
        <v>933.14436120000005</v>
      </c>
      <c r="I299">
        <v>797950.18129453575</v>
      </c>
      <c r="J299" s="27">
        <v>0.24522237099999999</v>
      </c>
      <c r="K299" s="1">
        <v>0</v>
      </c>
      <c r="L299" s="1">
        <v>0</v>
      </c>
    </row>
    <row r="300" spans="1:12" x14ac:dyDescent="0.25">
      <c r="A300" s="1">
        <v>8</v>
      </c>
      <c r="B300" s="3" t="s">
        <v>1612</v>
      </c>
      <c r="C300" s="2" t="s">
        <v>1929</v>
      </c>
      <c r="D300" s="1" t="s">
        <v>1934</v>
      </c>
      <c r="E300" s="1" t="s">
        <v>1935</v>
      </c>
      <c r="F300" s="1">
        <v>1</v>
      </c>
      <c r="G300" s="1">
        <v>307</v>
      </c>
      <c r="H300" s="10">
        <v>382.07858470000002</v>
      </c>
      <c r="I300">
        <v>151526.85154093403</v>
      </c>
      <c r="J300" s="27">
        <v>0.23605309125000001</v>
      </c>
      <c r="K300" s="1">
        <v>0</v>
      </c>
      <c r="L300" s="1">
        <v>0</v>
      </c>
    </row>
    <row r="301" spans="1:12" x14ac:dyDescent="0.25">
      <c r="A301" s="1">
        <v>6</v>
      </c>
      <c r="B301" s="3" t="s">
        <v>1612</v>
      </c>
      <c r="C301" s="3" t="s">
        <v>1929</v>
      </c>
      <c r="D301" s="1" t="s">
        <v>1936</v>
      </c>
      <c r="E301" s="1" t="s">
        <v>1937</v>
      </c>
      <c r="F301" s="1">
        <v>1</v>
      </c>
      <c r="G301" s="1">
        <v>478</v>
      </c>
      <c r="H301" s="10">
        <v>492.70548616666667</v>
      </c>
      <c r="I301">
        <v>259579.05029544432</v>
      </c>
      <c r="J301" s="27">
        <v>0.24588516733333329</v>
      </c>
      <c r="K301" s="1">
        <v>0</v>
      </c>
      <c r="L301" s="1">
        <v>0</v>
      </c>
    </row>
    <row r="302" spans="1:12" x14ac:dyDescent="0.25">
      <c r="A302" s="1">
        <v>2</v>
      </c>
      <c r="B302" s="3" t="s">
        <v>1612</v>
      </c>
      <c r="C302" s="3" t="s">
        <v>1929</v>
      </c>
      <c r="D302" s="1" t="s">
        <v>1938</v>
      </c>
      <c r="E302" s="1" t="s">
        <v>1939</v>
      </c>
      <c r="F302" s="1">
        <v>1</v>
      </c>
      <c r="G302" s="1">
        <v>740</v>
      </c>
      <c r="H302" s="10">
        <v>600.75347050000005</v>
      </c>
      <c r="I302">
        <v>334496.70044680015</v>
      </c>
      <c r="J302" s="27">
        <v>0.2362969825</v>
      </c>
      <c r="K302" s="1">
        <v>0</v>
      </c>
      <c r="L302" s="1">
        <v>0</v>
      </c>
    </row>
    <row r="303" spans="1:12" x14ac:dyDescent="0.25">
      <c r="A303" s="1">
        <v>1</v>
      </c>
      <c r="B303" s="3" t="s">
        <v>1612</v>
      </c>
      <c r="C303" s="3" t="s">
        <v>1940</v>
      </c>
      <c r="D303" s="1" t="s">
        <v>1941</v>
      </c>
      <c r="E303" s="1" t="s">
        <v>1942</v>
      </c>
      <c r="F303" s="1">
        <v>1</v>
      </c>
      <c r="G303" s="1">
        <v>115</v>
      </c>
      <c r="H303" s="10">
        <v>119.05529660000001</v>
      </c>
      <c r="I303">
        <v>11423.549788000684</v>
      </c>
      <c r="J303" s="27">
        <v>0.25461053700000003</v>
      </c>
      <c r="K303" s="1">
        <v>0</v>
      </c>
      <c r="L303" s="1">
        <v>0</v>
      </c>
    </row>
    <row r="304" spans="1:12" x14ac:dyDescent="0.25">
      <c r="A304" s="1">
        <v>1</v>
      </c>
      <c r="B304" s="3" t="s">
        <v>1612</v>
      </c>
      <c r="C304" s="3" t="s">
        <v>1943</v>
      </c>
      <c r="D304" s="1" t="s">
        <v>1944</v>
      </c>
      <c r="E304" s="1" t="s">
        <v>1945</v>
      </c>
      <c r="F304" s="1">
        <v>1</v>
      </c>
      <c r="G304" s="1">
        <v>70</v>
      </c>
      <c r="H304" s="10">
        <v>59.232664030000002</v>
      </c>
      <c r="I304">
        <v>1817.9760716888795</v>
      </c>
      <c r="J304" s="27">
        <v>0.26202170800000002</v>
      </c>
      <c r="K304" s="1">
        <v>0</v>
      </c>
      <c r="L304" s="1">
        <v>0</v>
      </c>
    </row>
    <row r="305" spans="1:12" x14ac:dyDescent="0.25">
      <c r="A305" s="1">
        <v>2</v>
      </c>
      <c r="B305" s="3" t="s">
        <v>1612</v>
      </c>
      <c r="C305" s="3" t="s">
        <v>1943</v>
      </c>
      <c r="D305" s="1" t="s">
        <v>1946</v>
      </c>
      <c r="E305" s="1" t="s">
        <v>1947</v>
      </c>
      <c r="F305" s="1">
        <v>1</v>
      </c>
      <c r="G305" s="1">
        <v>109</v>
      </c>
      <c r="H305" s="10">
        <v>89.396412384999991</v>
      </c>
      <c r="I305">
        <v>5382.2419948843644</v>
      </c>
      <c r="J305" s="27">
        <v>0.27411941699999998</v>
      </c>
      <c r="K305" s="1">
        <v>0</v>
      </c>
      <c r="L305" s="1">
        <v>0</v>
      </c>
    </row>
    <row r="306" spans="1:12" x14ac:dyDescent="0.25">
      <c r="A306" s="1">
        <v>1</v>
      </c>
      <c r="B306" s="3" t="s">
        <v>1948</v>
      </c>
      <c r="C306" s="3" t="s">
        <v>1949</v>
      </c>
      <c r="D306" s="1" t="s">
        <v>1950</v>
      </c>
      <c r="E306" s="1" t="s">
        <v>1951</v>
      </c>
      <c r="F306" s="1">
        <v>1</v>
      </c>
      <c r="G306" s="1">
        <v>3180</v>
      </c>
      <c r="H306" s="10">
        <v>1872.634468</v>
      </c>
      <c r="I306">
        <v>2699928.4660502323</v>
      </c>
      <c r="J306" s="27">
        <v>0.26123474400000002</v>
      </c>
      <c r="K306" s="1">
        <v>0</v>
      </c>
      <c r="L306" s="1">
        <v>0</v>
      </c>
    </row>
    <row r="307" spans="1:12" x14ac:dyDescent="0.25">
      <c r="A307" s="1">
        <v>2</v>
      </c>
      <c r="B307" s="3" t="s">
        <v>1952</v>
      </c>
      <c r="C307" s="2" t="s">
        <v>1953</v>
      </c>
      <c r="D307" s="1" t="s">
        <v>1954</v>
      </c>
      <c r="E307" s="1" t="s">
        <v>1955</v>
      </c>
      <c r="F307" s="1">
        <v>0</v>
      </c>
      <c r="G307" s="1">
        <v>155</v>
      </c>
      <c r="H307" s="10">
        <v>143.64649829999999</v>
      </c>
      <c r="I307">
        <v>11830.613578413202</v>
      </c>
      <c r="J307" s="27">
        <v>0.25524301999999999</v>
      </c>
      <c r="K307" s="1">
        <v>0</v>
      </c>
      <c r="L307" s="1">
        <v>0</v>
      </c>
    </row>
    <row r="308" spans="1:12" x14ac:dyDescent="0.25">
      <c r="A308" s="1">
        <v>1</v>
      </c>
      <c r="B308" s="2" t="s">
        <v>1952</v>
      </c>
      <c r="C308" s="3" t="s">
        <v>1953</v>
      </c>
      <c r="D308" s="1" t="s">
        <v>1956</v>
      </c>
      <c r="E308" s="1" t="s">
        <v>1957</v>
      </c>
      <c r="F308" s="1">
        <v>1</v>
      </c>
      <c r="G308" s="1">
        <v>588</v>
      </c>
      <c r="H308" s="10">
        <v>493.03493429999997</v>
      </c>
      <c r="I308">
        <v>155612.16147883379</v>
      </c>
      <c r="J308" s="27">
        <v>0.25170845600000002</v>
      </c>
      <c r="K308" s="1">
        <v>0</v>
      </c>
      <c r="L308" s="1">
        <v>0</v>
      </c>
    </row>
    <row r="309" spans="1:12" x14ac:dyDescent="0.25">
      <c r="A309" s="1">
        <v>4</v>
      </c>
      <c r="B309" s="3" t="s">
        <v>1952</v>
      </c>
      <c r="C309" s="3" t="s">
        <v>1953</v>
      </c>
      <c r="D309" s="1" t="s">
        <v>1958</v>
      </c>
      <c r="E309" s="1" t="s">
        <v>1959</v>
      </c>
      <c r="F309" s="1">
        <v>1</v>
      </c>
      <c r="G309" s="1">
        <v>136</v>
      </c>
      <c r="H309" s="10">
        <v>152.889315025</v>
      </c>
      <c r="I309">
        <v>13099.901271877958</v>
      </c>
      <c r="J309" s="27">
        <v>0.26177164375</v>
      </c>
      <c r="K309" s="1">
        <v>0</v>
      </c>
      <c r="L309" s="1">
        <v>0</v>
      </c>
    </row>
    <row r="310" spans="1:12" x14ac:dyDescent="0.25">
      <c r="A310" s="1">
        <v>3</v>
      </c>
      <c r="B310" s="3" t="s">
        <v>1952</v>
      </c>
      <c r="C310" s="3" t="s">
        <v>1953</v>
      </c>
      <c r="D310" s="1" t="s">
        <v>1960</v>
      </c>
      <c r="E310" s="1" t="s">
        <v>1961</v>
      </c>
      <c r="F310" s="1">
        <v>1</v>
      </c>
      <c r="G310" s="1">
        <v>118</v>
      </c>
      <c r="H310" s="10">
        <v>167.9808386</v>
      </c>
      <c r="I310">
        <v>16171.314488844604</v>
      </c>
      <c r="J310" s="27">
        <v>0.26427860166666672</v>
      </c>
      <c r="K310" s="1">
        <v>0</v>
      </c>
      <c r="L310" s="1">
        <v>0</v>
      </c>
    </row>
    <row r="311" spans="1:12" x14ac:dyDescent="0.25">
      <c r="A311" s="1">
        <v>2</v>
      </c>
      <c r="B311" s="3" t="s">
        <v>1952</v>
      </c>
      <c r="C311" s="2" t="s">
        <v>1953</v>
      </c>
      <c r="D311" s="1" t="s">
        <v>1962</v>
      </c>
      <c r="E311" s="1" t="s">
        <v>1963</v>
      </c>
      <c r="F311" s="1">
        <v>0</v>
      </c>
      <c r="G311" s="1">
        <v>420</v>
      </c>
      <c r="H311" s="10">
        <v>333.94568005000002</v>
      </c>
      <c r="I311">
        <v>63391.822072781004</v>
      </c>
      <c r="J311" s="27">
        <v>0.245057992</v>
      </c>
      <c r="K311" s="1">
        <v>0</v>
      </c>
      <c r="L311" s="1">
        <v>0</v>
      </c>
    </row>
    <row r="312" spans="1:12" x14ac:dyDescent="0.25">
      <c r="A312" s="1">
        <v>6</v>
      </c>
      <c r="B312" s="2" t="s">
        <v>1952</v>
      </c>
      <c r="C312" s="3" t="s">
        <v>1953</v>
      </c>
      <c r="D312" s="1" t="s">
        <v>1964</v>
      </c>
      <c r="E312" s="1" t="s">
        <v>1965</v>
      </c>
      <c r="F312" s="1">
        <v>1</v>
      </c>
      <c r="G312" s="1">
        <v>340</v>
      </c>
      <c r="H312" s="10">
        <v>258.76093488333328</v>
      </c>
      <c r="I312">
        <v>45619.701756836912</v>
      </c>
      <c r="J312" s="27">
        <v>0.2487152278333333</v>
      </c>
      <c r="K312" s="1">
        <v>0</v>
      </c>
      <c r="L312" s="1">
        <v>0</v>
      </c>
    </row>
    <row r="313" spans="1:12" x14ac:dyDescent="0.25">
      <c r="A313" s="1">
        <v>1</v>
      </c>
      <c r="B313" s="3" t="s">
        <v>1952</v>
      </c>
      <c r="C313" s="2" t="s">
        <v>1953</v>
      </c>
      <c r="D313" s="1" t="s">
        <v>1966</v>
      </c>
      <c r="E313" s="1" t="s">
        <v>1967</v>
      </c>
      <c r="F313" s="1">
        <v>1</v>
      </c>
      <c r="G313" s="1">
        <v>490</v>
      </c>
      <c r="H313" s="10">
        <v>352.79766310000002</v>
      </c>
      <c r="I313">
        <v>80276.501510158472</v>
      </c>
      <c r="J313" s="27">
        <v>0.246416361</v>
      </c>
      <c r="K313" s="1">
        <v>0</v>
      </c>
      <c r="L313" s="1">
        <v>0</v>
      </c>
    </row>
    <row r="314" spans="1:12" x14ac:dyDescent="0.25">
      <c r="A314" s="1">
        <v>1</v>
      </c>
      <c r="B314" s="3" t="s">
        <v>1952</v>
      </c>
      <c r="C314" s="3" t="s">
        <v>1953</v>
      </c>
      <c r="D314" s="1" t="s">
        <v>1968</v>
      </c>
      <c r="E314" s="1" t="s">
        <v>1969</v>
      </c>
      <c r="F314" s="1">
        <v>1</v>
      </c>
      <c r="G314" s="1">
        <v>239</v>
      </c>
      <c r="H314" s="10">
        <v>254.9121117</v>
      </c>
      <c r="I314">
        <v>48955.858053221251</v>
      </c>
      <c r="J314" s="27">
        <v>0.24701209900000001</v>
      </c>
      <c r="K314" s="1">
        <v>0</v>
      </c>
      <c r="L314" s="1">
        <v>0</v>
      </c>
    </row>
    <row r="315" spans="1:12" x14ac:dyDescent="0.25">
      <c r="A315" s="1">
        <v>1</v>
      </c>
      <c r="B315" s="2" t="s">
        <v>1952</v>
      </c>
      <c r="C315" s="3" t="s">
        <v>1953</v>
      </c>
      <c r="D315" s="1" t="s">
        <v>1970</v>
      </c>
      <c r="E315" s="1" t="s">
        <v>1971</v>
      </c>
      <c r="F315" s="1">
        <v>1</v>
      </c>
      <c r="G315" s="1">
        <v>47.5</v>
      </c>
      <c r="H315" s="10">
        <v>65.445270010000002</v>
      </c>
      <c r="I315">
        <v>2127.5542539181884</v>
      </c>
      <c r="J315" s="27">
        <v>0.23450737199999999</v>
      </c>
      <c r="K315" s="1">
        <v>0</v>
      </c>
      <c r="L315" s="1">
        <v>0</v>
      </c>
    </row>
    <row r="316" spans="1:12" x14ac:dyDescent="0.25">
      <c r="A316" s="1">
        <v>4</v>
      </c>
      <c r="B316" s="3" t="s">
        <v>1952</v>
      </c>
      <c r="C316" s="3" t="s">
        <v>1953</v>
      </c>
      <c r="D316" s="1" t="s">
        <v>1972</v>
      </c>
      <c r="E316" s="1" t="s">
        <v>1973</v>
      </c>
      <c r="F316" s="1">
        <v>1</v>
      </c>
      <c r="G316" s="1">
        <v>37</v>
      </c>
      <c r="H316" s="10">
        <v>57.544575434999999</v>
      </c>
      <c r="I316">
        <v>1742.2067768973418</v>
      </c>
      <c r="J316" s="27">
        <v>0.25253334524999999</v>
      </c>
      <c r="K316" s="1">
        <v>0</v>
      </c>
      <c r="L316" s="1">
        <v>0</v>
      </c>
    </row>
    <row r="317" spans="1:12" x14ac:dyDescent="0.25">
      <c r="A317" s="1">
        <v>1</v>
      </c>
      <c r="B317" s="2" t="s">
        <v>1952</v>
      </c>
      <c r="C317" s="2" t="s">
        <v>1953</v>
      </c>
      <c r="D317" s="1" t="s">
        <v>1974</v>
      </c>
      <c r="E317" s="1" t="s">
        <v>1975</v>
      </c>
      <c r="F317" s="1">
        <v>1</v>
      </c>
      <c r="G317" s="1">
        <v>47</v>
      </c>
      <c r="H317" s="10">
        <v>58.080054439999998</v>
      </c>
      <c r="I317">
        <v>1726.7760208401346</v>
      </c>
      <c r="J317" s="27">
        <v>0.23966206500000001</v>
      </c>
      <c r="K317" s="1">
        <v>0</v>
      </c>
      <c r="L317" s="1">
        <v>0</v>
      </c>
    </row>
    <row r="318" spans="1:12" x14ac:dyDescent="0.25">
      <c r="A318" s="1">
        <v>4</v>
      </c>
      <c r="B318" s="3" t="s">
        <v>1952</v>
      </c>
      <c r="C318" s="2" t="s">
        <v>1953</v>
      </c>
      <c r="D318" s="1" t="s">
        <v>1976</v>
      </c>
      <c r="E318" s="1" t="s">
        <v>1977</v>
      </c>
      <c r="F318" s="1">
        <v>1</v>
      </c>
      <c r="G318" s="1">
        <v>45.6</v>
      </c>
      <c r="H318" s="10">
        <v>60.461213055000002</v>
      </c>
      <c r="I318">
        <v>1907.3607078012719</v>
      </c>
      <c r="J318" s="27">
        <v>0.25805592599999999</v>
      </c>
      <c r="K318" s="1">
        <v>0</v>
      </c>
      <c r="L318" s="1">
        <v>0</v>
      </c>
    </row>
    <row r="319" spans="1:12" x14ac:dyDescent="0.25">
      <c r="A319" s="1">
        <v>3</v>
      </c>
      <c r="B319" s="2" t="s">
        <v>1952</v>
      </c>
      <c r="C319" s="2" t="s">
        <v>1953</v>
      </c>
      <c r="D319" s="1" t="s">
        <v>1978</v>
      </c>
      <c r="E319" s="1" t="s">
        <v>1979</v>
      </c>
      <c r="F319" s="1">
        <v>1</v>
      </c>
      <c r="G319" s="1">
        <v>395</v>
      </c>
      <c r="H319" s="10">
        <v>376.76594286666671</v>
      </c>
      <c r="I319">
        <v>82027.936994318967</v>
      </c>
      <c r="J319" s="27">
        <v>0.2542561513333334</v>
      </c>
      <c r="K319" s="1">
        <v>0</v>
      </c>
      <c r="L319" s="1">
        <v>0</v>
      </c>
    </row>
    <row r="320" spans="1:12" x14ac:dyDescent="0.25">
      <c r="A320" s="1">
        <v>3</v>
      </c>
      <c r="B320" s="3" t="s">
        <v>1952</v>
      </c>
      <c r="C320" s="3" t="s">
        <v>1953</v>
      </c>
      <c r="D320" s="1" t="s">
        <v>1980</v>
      </c>
      <c r="E320" s="1" t="s">
        <v>1981</v>
      </c>
      <c r="F320" s="1">
        <v>1</v>
      </c>
      <c r="G320" s="1">
        <v>652</v>
      </c>
      <c r="H320" s="10">
        <v>388.41754296666659</v>
      </c>
      <c r="I320">
        <v>92589.526812000156</v>
      </c>
      <c r="J320" s="27">
        <v>0.24919264366666671</v>
      </c>
      <c r="K320" s="1">
        <v>0</v>
      </c>
      <c r="L320" s="1">
        <v>0</v>
      </c>
    </row>
    <row r="321" spans="1:12" x14ac:dyDescent="0.25">
      <c r="A321" s="1">
        <v>1</v>
      </c>
      <c r="B321" s="3" t="s">
        <v>1952</v>
      </c>
      <c r="C321" s="2" t="s">
        <v>1953</v>
      </c>
      <c r="D321" s="1" t="s">
        <v>1982</v>
      </c>
      <c r="E321" s="1" t="s">
        <v>1983</v>
      </c>
      <c r="F321" s="1">
        <v>0</v>
      </c>
      <c r="G321" s="1">
        <v>124</v>
      </c>
      <c r="H321" s="10">
        <v>143.38541470000001</v>
      </c>
      <c r="I321">
        <v>12019.921402850261</v>
      </c>
      <c r="J321" s="27">
        <v>0.25827497599999999</v>
      </c>
      <c r="K321" s="1">
        <v>0</v>
      </c>
      <c r="L321" s="1">
        <v>0</v>
      </c>
    </row>
    <row r="322" spans="1:12" x14ac:dyDescent="0.25">
      <c r="A322" s="1">
        <v>1</v>
      </c>
      <c r="B322" s="3" t="s">
        <v>1952</v>
      </c>
      <c r="C322" s="3" t="s">
        <v>1953</v>
      </c>
      <c r="D322" s="1" t="s">
        <v>1984</v>
      </c>
      <c r="E322" s="1" t="s">
        <v>1985</v>
      </c>
      <c r="F322" s="1">
        <v>1</v>
      </c>
      <c r="G322" s="1">
        <v>91.2</v>
      </c>
      <c r="H322" s="10">
        <v>98.793961469999999</v>
      </c>
      <c r="I322">
        <v>5676.0047645852637</v>
      </c>
      <c r="J322" s="27">
        <v>0.26739008399999997</v>
      </c>
      <c r="K322" s="1">
        <v>0</v>
      </c>
      <c r="L322" s="1">
        <v>0</v>
      </c>
    </row>
    <row r="323" spans="1:12" x14ac:dyDescent="0.25">
      <c r="A323" s="1">
        <v>1</v>
      </c>
      <c r="B323" s="3" t="s">
        <v>1952</v>
      </c>
      <c r="C323" s="3" t="s">
        <v>1953</v>
      </c>
      <c r="D323" s="1" t="s">
        <v>1986</v>
      </c>
      <c r="E323" s="1" t="s">
        <v>1987</v>
      </c>
      <c r="F323" s="1">
        <v>1</v>
      </c>
      <c r="G323" s="1">
        <v>254</v>
      </c>
      <c r="H323" s="10">
        <v>163.6135032</v>
      </c>
      <c r="I323">
        <v>15359.813179331626</v>
      </c>
      <c r="J323" s="27">
        <v>0.26353948700000002</v>
      </c>
      <c r="K323" s="1">
        <v>0</v>
      </c>
      <c r="L323" s="1">
        <v>0</v>
      </c>
    </row>
    <row r="324" spans="1:12" x14ac:dyDescent="0.25">
      <c r="A324" s="1">
        <v>1</v>
      </c>
      <c r="B324" s="2" t="s">
        <v>1952</v>
      </c>
      <c r="C324" s="2" t="s">
        <v>1953</v>
      </c>
      <c r="D324" s="1" t="s">
        <v>1988</v>
      </c>
      <c r="E324" s="1" t="s">
        <v>1989</v>
      </c>
      <c r="F324" s="1">
        <v>1</v>
      </c>
      <c r="G324" s="1">
        <v>115</v>
      </c>
      <c r="H324" s="10">
        <v>148.3555787</v>
      </c>
      <c r="I324">
        <v>12247.351763560671</v>
      </c>
      <c r="J324" s="27">
        <v>0.25144695900000003</v>
      </c>
      <c r="K324" s="1">
        <v>0</v>
      </c>
      <c r="L324" s="1">
        <v>0</v>
      </c>
    </row>
    <row r="325" spans="1:12" x14ac:dyDescent="0.25">
      <c r="A325" s="1">
        <v>1</v>
      </c>
      <c r="B325" s="3" t="s">
        <v>1952</v>
      </c>
      <c r="C325" s="3" t="s">
        <v>1953</v>
      </c>
      <c r="D325" s="1" t="s">
        <v>1990</v>
      </c>
      <c r="E325" s="1" t="s">
        <v>1991</v>
      </c>
      <c r="F325" s="1">
        <v>0</v>
      </c>
      <c r="G325" s="1">
        <v>95.2</v>
      </c>
      <c r="H325" s="10">
        <v>182.98023079999999</v>
      </c>
      <c r="I325">
        <v>16081.58367374565</v>
      </c>
      <c r="J325" s="27">
        <v>0.249056257</v>
      </c>
      <c r="K325" s="1">
        <v>0</v>
      </c>
      <c r="L325" s="1">
        <v>0</v>
      </c>
    </row>
    <row r="326" spans="1:12" x14ac:dyDescent="0.25">
      <c r="A326" s="1">
        <v>1</v>
      </c>
      <c r="B326" s="3" t="s">
        <v>1952</v>
      </c>
      <c r="C326" s="3" t="s">
        <v>1953</v>
      </c>
      <c r="D326" s="1" t="s">
        <v>1992</v>
      </c>
      <c r="E326" s="1" t="s">
        <v>1993</v>
      </c>
      <c r="F326" s="1">
        <v>1</v>
      </c>
      <c r="G326" s="1">
        <v>653</v>
      </c>
      <c r="H326" s="10">
        <v>471.13313210000001</v>
      </c>
      <c r="I326">
        <v>130584.19978427241</v>
      </c>
      <c r="J326" s="27">
        <v>0.25452362499999998</v>
      </c>
      <c r="K326" s="1">
        <v>0</v>
      </c>
      <c r="L326" s="1">
        <v>0</v>
      </c>
    </row>
    <row r="327" spans="1:12" x14ac:dyDescent="0.25">
      <c r="A327" s="1">
        <v>1</v>
      </c>
      <c r="B327" s="3" t="s">
        <v>1952</v>
      </c>
      <c r="C327" s="3" t="s">
        <v>1953</v>
      </c>
      <c r="D327" s="1" t="s">
        <v>1994</v>
      </c>
      <c r="E327" s="1" t="s">
        <v>1995</v>
      </c>
      <c r="F327" s="1">
        <v>1</v>
      </c>
      <c r="G327" s="1">
        <v>159</v>
      </c>
      <c r="H327" s="10">
        <v>157.6835245</v>
      </c>
      <c r="I327">
        <v>13102.619420098101</v>
      </c>
      <c r="J327" s="27">
        <v>0.25350657500000001</v>
      </c>
      <c r="K327" s="1">
        <v>0</v>
      </c>
      <c r="L327" s="1">
        <v>0</v>
      </c>
    </row>
    <row r="328" spans="1:12" x14ac:dyDescent="0.25">
      <c r="A328" s="1">
        <v>2</v>
      </c>
      <c r="B328" s="3" t="s">
        <v>1952</v>
      </c>
      <c r="C328" s="3" t="s">
        <v>1953</v>
      </c>
      <c r="D328" s="1" t="s">
        <v>1996</v>
      </c>
      <c r="E328" s="1" t="s">
        <v>1997</v>
      </c>
      <c r="F328" s="1">
        <v>1</v>
      </c>
      <c r="G328" s="1">
        <v>157</v>
      </c>
      <c r="H328" s="10">
        <v>162.02445969999999</v>
      </c>
      <c r="I328">
        <v>13444.673300558725</v>
      </c>
      <c r="J328" s="27">
        <v>0.24967558200000001</v>
      </c>
      <c r="K328" s="1">
        <v>0</v>
      </c>
      <c r="L328" s="1">
        <v>0</v>
      </c>
    </row>
    <row r="329" spans="1:12" x14ac:dyDescent="0.25">
      <c r="A329" s="1">
        <v>1</v>
      </c>
      <c r="B329" s="3" t="s">
        <v>1952</v>
      </c>
      <c r="C329" s="3" t="s">
        <v>1953</v>
      </c>
      <c r="D329" s="1" t="s">
        <v>1998</v>
      </c>
      <c r="E329" s="1" t="s">
        <v>1999</v>
      </c>
      <c r="F329" s="1">
        <v>1</v>
      </c>
      <c r="G329" s="1">
        <v>161</v>
      </c>
      <c r="H329" s="10">
        <v>154.87452970000001</v>
      </c>
      <c r="I329">
        <v>13719.295259672186</v>
      </c>
      <c r="J329" s="27">
        <v>0.268932279</v>
      </c>
      <c r="K329" s="1">
        <v>0</v>
      </c>
      <c r="L329" s="1">
        <v>0</v>
      </c>
    </row>
    <row r="330" spans="1:12" x14ac:dyDescent="0.25">
      <c r="A330" s="1">
        <v>2</v>
      </c>
      <c r="B330" s="3" t="s">
        <v>1952</v>
      </c>
      <c r="C330" s="3" t="s">
        <v>1953</v>
      </c>
      <c r="D330" s="1" t="s">
        <v>2000</v>
      </c>
      <c r="E330" s="1" t="s">
        <v>2001</v>
      </c>
      <c r="F330" s="1">
        <v>1</v>
      </c>
      <c r="G330" s="1">
        <v>448</v>
      </c>
      <c r="H330" s="10">
        <v>297.48784814999999</v>
      </c>
      <c r="I330">
        <v>50974.330360310989</v>
      </c>
      <c r="J330" s="27">
        <v>0.257347887</v>
      </c>
      <c r="K330" s="1">
        <v>0</v>
      </c>
      <c r="L330" s="1">
        <v>0</v>
      </c>
    </row>
    <row r="331" spans="1:12" x14ac:dyDescent="0.25">
      <c r="A331" s="1">
        <v>3</v>
      </c>
      <c r="B331" s="3" t="s">
        <v>1952</v>
      </c>
      <c r="C331" s="3" t="s">
        <v>1953</v>
      </c>
      <c r="D331" s="1" t="s">
        <v>2002</v>
      </c>
      <c r="E331" s="1" t="s">
        <v>2003</v>
      </c>
      <c r="F331" s="1">
        <v>1</v>
      </c>
      <c r="G331" s="1">
        <v>237</v>
      </c>
      <c r="H331" s="10">
        <v>211.44946573333331</v>
      </c>
      <c r="I331">
        <v>28340.540115003911</v>
      </c>
      <c r="J331" s="27">
        <v>0.25580248533333327</v>
      </c>
      <c r="K331" s="1">
        <v>0</v>
      </c>
      <c r="L331" s="1">
        <v>0</v>
      </c>
    </row>
    <row r="332" spans="1:12" x14ac:dyDescent="0.25">
      <c r="A332" s="1">
        <v>1</v>
      </c>
      <c r="B332" s="3" t="s">
        <v>1952</v>
      </c>
      <c r="C332" s="3" t="s">
        <v>1953</v>
      </c>
      <c r="D332" s="1" t="s">
        <v>2004</v>
      </c>
      <c r="E332" s="1" t="s">
        <v>2005</v>
      </c>
      <c r="F332" s="1">
        <v>1</v>
      </c>
      <c r="G332" s="1">
        <v>81</v>
      </c>
      <c r="H332" s="10">
        <v>123.46645700000001</v>
      </c>
      <c r="I332">
        <v>8831.242316734857</v>
      </c>
      <c r="J332" s="27">
        <v>0.25278183700000001</v>
      </c>
      <c r="K332" s="1">
        <v>0</v>
      </c>
      <c r="L332" s="1">
        <v>0</v>
      </c>
    </row>
    <row r="333" spans="1:12" x14ac:dyDescent="0.25">
      <c r="A333" s="1">
        <v>1</v>
      </c>
      <c r="B333" s="3" t="s">
        <v>1952</v>
      </c>
      <c r="C333" s="3" t="s">
        <v>1953</v>
      </c>
      <c r="D333" s="1" t="s">
        <v>2006</v>
      </c>
      <c r="E333" s="1" t="s">
        <v>2007</v>
      </c>
      <c r="F333" s="1">
        <v>1</v>
      </c>
      <c r="G333" s="1">
        <v>61.8</v>
      </c>
      <c r="H333" s="10">
        <v>81.407685740000005</v>
      </c>
      <c r="I333">
        <v>3825.6632943148065</v>
      </c>
      <c r="J333" s="27">
        <v>0.24052375400000001</v>
      </c>
      <c r="K333" s="1">
        <v>0</v>
      </c>
      <c r="L333" s="1">
        <v>0</v>
      </c>
    </row>
    <row r="334" spans="1:12" x14ac:dyDescent="0.25">
      <c r="A334" s="1">
        <v>2</v>
      </c>
      <c r="B334" s="2" t="s">
        <v>1952</v>
      </c>
      <c r="C334" s="3" t="s">
        <v>1953</v>
      </c>
      <c r="D334" s="1" t="s">
        <v>2008</v>
      </c>
      <c r="E334" s="1" t="s">
        <v>2009</v>
      </c>
      <c r="F334" s="1">
        <v>1</v>
      </c>
      <c r="G334" s="1">
        <v>204</v>
      </c>
      <c r="H334" s="10">
        <v>146.70833815</v>
      </c>
      <c r="I334">
        <v>13769.083579045282</v>
      </c>
      <c r="J334" s="27">
        <v>0.24526700749999999</v>
      </c>
      <c r="K334" s="1">
        <v>0</v>
      </c>
      <c r="L334" s="1">
        <v>0</v>
      </c>
    </row>
    <row r="335" spans="1:12" x14ac:dyDescent="0.25">
      <c r="A335" s="1">
        <v>4</v>
      </c>
      <c r="B335" s="2" t="s">
        <v>1952</v>
      </c>
      <c r="C335" s="2" t="s">
        <v>1953</v>
      </c>
      <c r="D335" s="1" t="s">
        <v>1275</v>
      </c>
      <c r="E335" s="1" t="s">
        <v>2010</v>
      </c>
      <c r="F335" s="1">
        <v>1</v>
      </c>
      <c r="G335" s="1">
        <v>332</v>
      </c>
      <c r="H335" s="10">
        <v>268.37688667499998</v>
      </c>
      <c r="I335">
        <v>46243.377829869823</v>
      </c>
      <c r="J335" s="27">
        <v>0.24515598675</v>
      </c>
      <c r="K335" s="1">
        <v>0</v>
      </c>
      <c r="L335" s="1">
        <v>0</v>
      </c>
    </row>
    <row r="336" spans="1:12" x14ac:dyDescent="0.25">
      <c r="A336" s="1">
        <v>2</v>
      </c>
      <c r="B336" s="3" t="s">
        <v>1952</v>
      </c>
      <c r="C336" s="3" t="s">
        <v>1953</v>
      </c>
      <c r="D336" s="1" t="s">
        <v>2011</v>
      </c>
      <c r="E336" s="1" t="s">
        <v>2012</v>
      </c>
      <c r="F336" s="1">
        <v>1</v>
      </c>
      <c r="G336" s="1">
        <v>261</v>
      </c>
      <c r="H336" s="10">
        <v>188.42935555</v>
      </c>
      <c r="I336">
        <v>22613.585458810612</v>
      </c>
      <c r="J336" s="27">
        <v>0.2430723125</v>
      </c>
      <c r="K336" s="1">
        <v>0</v>
      </c>
      <c r="L336" s="1">
        <v>0</v>
      </c>
    </row>
    <row r="337" spans="1:12" x14ac:dyDescent="0.25">
      <c r="A337" s="1">
        <v>1</v>
      </c>
      <c r="B337" s="2" t="s">
        <v>1952</v>
      </c>
      <c r="C337" s="2" t="s">
        <v>1953</v>
      </c>
      <c r="D337" s="1" t="s">
        <v>2013</v>
      </c>
      <c r="E337" s="1" t="s">
        <v>2014</v>
      </c>
      <c r="F337" s="1">
        <v>1</v>
      </c>
      <c r="G337" s="1">
        <v>230</v>
      </c>
      <c r="H337" s="10">
        <v>224.9109267</v>
      </c>
      <c r="I337">
        <v>29295.500091394453</v>
      </c>
      <c r="J337" s="27">
        <v>0.25085051200000003</v>
      </c>
      <c r="K337" s="1">
        <v>0</v>
      </c>
      <c r="L337" s="1">
        <v>0</v>
      </c>
    </row>
    <row r="338" spans="1:12" x14ac:dyDescent="0.25">
      <c r="A338" s="1">
        <v>1</v>
      </c>
      <c r="B338" s="3" t="s">
        <v>1952</v>
      </c>
      <c r="C338" s="3" t="s">
        <v>1953</v>
      </c>
      <c r="D338" s="1" t="s">
        <v>2015</v>
      </c>
      <c r="E338" s="1" t="s">
        <v>2016</v>
      </c>
      <c r="F338" s="1">
        <v>1</v>
      </c>
      <c r="G338" s="1">
        <v>318</v>
      </c>
      <c r="H338" s="10">
        <v>249.80625989999999</v>
      </c>
      <c r="I338">
        <v>36833.902568648606</v>
      </c>
      <c r="J338" s="27">
        <v>0.22994139</v>
      </c>
      <c r="K338" s="1">
        <v>0</v>
      </c>
      <c r="L338" s="1">
        <v>0</v>
      </c>
    </row>
    <row r="339" spans="1:12" x14ac:dyDescent="0.25">
      <c r="A339" s="1">
        <v>1</v>
      </c>
      <c r="B339" s="3" t="s">
        <v>1952</v>
      </c>
      <c r="C339" s="3" t="s">
        <v>1953</v>
      </c>
      <c r="D339" s="1" t="s">
        <v>2017</v>
      </c>
      <c r="E339" s="1" t="s">
        <v>2018</v>
      </c>
      <c r="F339" s="1">
        <v>0</v>
      </c>
      <c r="G339" s="1">
        <v>135</v>
      </c>
      <c r="H339" s="10">
        <v>138.05053419999999</v>
      </c>
      <c r="I339">
        <v>10682.053822359327</v>
      </c>
      <c r="J339" s="27">
        <v>0.23997143700000001</v>
      </c>
      <c r="K339" s="1">
        <v>0</v>
      </c>
      <c r="L339" s="1">
        <v>0</v>
      </c>
    </row>
    <row r="340" spans="1:12" x14ac:dyDescent="0.25">
      <c r="A340" s="1">
        <v>1</v>
      </c>
      <c r="B340" s="3" t="s">
        <v>1952</v>
      </c>
      <c r="C340" s="3" t="s">
        <v>1953</v>
      </c>
      <c r="D340" s="1" t="s">
        <v>2019</v>
      </c>
      <c r="E340" s="1" t="s">
        <v>2020</v>
      </c>
      <c r="F340" s="1">
        <v>1</v>
      </c>
      <c r="G340" s="1">
        <v>180</v>
      </c>
      <c r="H340" s="10">
        <v>394.01496680000002</v>
      </c>
      <c r="I340">
        <v>87273.025432344104</v>
      </c>
      <c r="J340" s="27">
        <v>0.259545419</v>
      </c>
      <c r="K340" s="1">
        <v>0</v>
      </c>
      <c r="L340" s="1">
        <v>0</v>
      </c>
    </row>
    <row r="341" spans="1:12" x14ac:dyDescent="0.25">
      <c r="A341" s="1">
        <v>1</v>
      </c>
      <c r="B341" s="3" t="s">
        <v>1952</v>
      </c>
      <c r="C341" s="3" t="s">
        <v>1953</v>
      </c>
      <c r="D341" s="1" t="s">
        <v>2021</v>
      </c>
      <c r="E341" s="1" t="s">
        <v>2022</v>
      </c>
      <c r="F341" s="1">
        <v>1</v>
      </c>
      <c r="G341" s="1">
        <v>70</v>
      </c>
      <c r="H341" s="10">
        <v>83.119030679999995</v>
      </c>
      <c r="I341">
        <v>4423.8735319902444</v>
      </c>
      <c r="J341" s="27">
        <v>0.27068601199999998</v>
      </c>
      <c r="K341" s="1">
        <v>0</v>
      </c>
      <c r="L341" s="1">
        <v>0</v>
      </c>
    </row>
    <row r="342" spans="1:12" x14ac:dyDescent="0.25">
      <c r="A342" s="1">
        <v>2</v>
      </c>
      <c r="B342" s="2" t="s">
        <v>1952</v>
      </c>
      <c r="C342" s="2" t="s">
        <v>1953</v>
      </c>
      <c r="D342" s="1" t="s">
        <v>2023</v>
      </c>
      <c r="E342" s="1" t="s">
        <v>2024</v>
      </c>
      <c r="F342" s="1">
        <v>1</v>
      </c>
      <c r="G342" s="1">
        <v>93.8</v>
      </c>
      <c r="H342" s="10">
        <v>114.3514041</v>
      </c>
      <c r="I342">
        <v>7796.1053862117615</v>
      </c>
      <c r="J342" s="27">
        <v>0.2438233655</v>
      </c>
      <c r="K342" s="1">
        <v>0</v>
      </c>
      <c r="L342" s="1">
        <v>0</v>
      </c>
    </row>
    <row r="343" spans="1:12" x14ac:dyDescent="0.25">
      <c r="A343" s="1">
        <v>1</v>
      </c>
      <c r="B343" s="2" t="s">
        <v>1952</v>
      </c>
      <c r="C343" s="3" t="s">
        <v>1953</v>
      </c>
      <c r="D343" s="1" t="s">
        <v>2025</v>
      </c>
      <c r="E343" s="1" t="s">
        <v>2026</v>
      </c>
      <c r="F343" s="1">
        <v>1</v>
      </c>
      <c r="G343" s="1">
        <v>99.1</v>
      </c>
      <c r="H343" s="10">
        <v>125.6661465</v>
      </c>
      <c r="I343">
        <v>9596.8924922637834</v>
      </c>
      <c r="J343" s="27">
        <v>0.26301930699999998</v>
      </c>
      <c r="K343" s="1">
        <v>0</v>
      </c>
      <c r="L343" s="1">
        <v>0</v>
      </c>
    </row>
    <row r="344" spans="1:12" x14ac:dyDescent="0.25">
      <c r="A344" s="1">
        <v>3</v>
      </c>
      <c r="B344" s="3" t="s">
        <v>1952</v>
      </c>
      <c r="C344" s="2" t="s">
        <v>1953</v>
      </c>
      <c r="D344" s="1" t="s">
        <v>2027</v>
      </c>
      <c r="E344" s="1" t="s">
        <v>2028</v>
      </c>
      <c r="F344" s="1">
        <v>1</v>
      </c>
      <c r="G344" s="1">
        <v>118</v>
      </c>
      <c r="H344" s="10">
        <v>119.6480699333333</v>
      </c>
      <c r="I344">
        <v>8590.319011258518</v>
      </c>
      <c r="J344" s="27">
        <v>0.25639094533333329</v>
      </c>
      <c r="K344" s="1">
        <v>0</v>
      </c>
      <c r="L344" s="1">
        <v>0</v>
      </c>
    </row>
    <row r="345" spans="1:12" x14ac:dyDescent="0.25">
      <c r="A345" s="1">
        <v>2</v>
      </c>
      <c r="B345" s="3" t="s">
        <v>1952</v>
      </c>
      <c r="C345" s="3" t="s">
        <v>1953</v>
      </c>
      <c r="D345" s="1" t="s">
        <v>2029</v>
      </c>
      <c r="E345" s="1" t="s">
        <v>2030</v>
      </c>
      <c r="F345" s="1">
        <v>0</v>
      </c>
      <c r="G345" s="1">
        <v>121</v>
      </c>
      <c r="H345" s="10">
        <v>115.9059888</v>
      </c>
      <c r="I345">
        <v>7759.7599199622427</v>
      </c>
      <c r="J345" s="27">
        <v>0.266774136</v>
      </c>
      <c r="K345" s="1">
        <v>0</v>
      </c>
      <c r="L345" s="1">
        <v>0</v>
      </c>
    </row>
    <row r="346" spans="1:12" x14ac:dyDescent="0.25">
      <c r="A346" s="1">
        <v>2</v>
      </c>
      <c r="B346" s="3" t="s">
        <v>1952</v>
      </c>
      <c r="C346" s="3" t="s">
        <v>1953</v>
      </c>
      <c r="D346" s="1" t="s">
        <v>2031</v>
      </c>
      <c r="E346" s="1" t="s">
        <v>2032</v>
      </c>
      <c r="F346" s="1">
        <v>1</v>
      </c>
      <c r="G346" s="1">
        <v>159</v>
      </c>
      <c r="H346" s="10">
        <v>124.31328125</v>
      </c>
      <c r="I346">
        <v>8658.5071777328922</v>
      </c>
      <c r="J346" s="27">
        <v>0.25660125299999997</v>
      </c>
      <c r="K346" s="1">
        <v>0</v>
      </c>
      <c r="L346" s="1">
        <v>0</v>
      </c>
    </row>
    <row r="347" spans="1:12" x14ac:dyDescent="0.25">
      <c r="A347" s="1">
        <v>6</v>
      </c>
      <c r="B347" s="3" t="s">
        <v>1952</v>
      </c>
      <c r="C347" s="3" t="s">
        <v>1953</v>
      </c>
      <c r="D347" s="1" t="s">
        <v>2033</v>
      </c>
      <c r="E347" s="1" t="s">
        <v>2034</v>
      </c>
      <c r="F347" s="1">
        <v>1</v>
      </c>
      <c r="G347" s="1">
        <v>146</v>
      </c>
      <c r="H347" s="10">
        <v>185.94601754999999</v>
      </c>
      <c r="I347">
        <v>20306.028709214264</v>
      </c>
      <c r="J347" s="27">
        <v>0.24624861100000001</v>
      </c>
      <c r="K347" s="1">
        <v>0</v>
      </c>
      <c r="L347" s="1">
        <v>0</v>
      </c>
    </row>
    <row r="348" spans="1:12" x14ac:dyDescent="0.25">
      <c r="A348" s="1">
        <v>3</v>
      </c>
      <c r="B348" s="3" t="s">
        <v>1952</v>
      </c>
      <c r="C348" s="3" t="s">
        <v>1953</v>
      </c>
      <c r="D348" s="1" t="s">
        <v>2035</v>
      </c>
      <c r="E348" s="1" t="s">
        <v>2036</v>
      </c>
      <c r="F348" s="1">
        <v>1</v>
      </c>
      <c r="G348" s="1">
        <v>132</v>
      </c>
      <c r="H348" s="10">
        <v>213.22599583333329</v>
      </c>
      <c r="I348">
        <v>27977.307257840235</v>
      </c>
      <c r="J348" s="27">
        <v>0.24492570799999999</v>
      </c>
      <c r="K348" s="1">
        <v>0</v>
      </c>
      <c r="L348" s="1">
        <v>0</v>
      </c>
    </row>
    <row r="349" spans="1:12" x14ac:dyDescent="0.25">
      <c r="A349" s="1">
        <v>1</v>
      </c>
      <c r="B349" s="3" t="s">
        <v>1952</v>
      </c>
      <c r="C349" s="3" t="s">
        <v>1953</v>
      </c>
      <c r="D349" s="1" t="s">
        <v>2037</v>
      </c>
      <c r="E349" s="1" t="s">
        <v>2038</v>
      </c>
      <c r="F349" s="1">
        <v>1</v>
      </c>
      <c r="G349" s="1">
        <v>176</v>
      </c>
      <c r="H349" s="10">
        <v>191.26664</v>
      </c>
      <c r="I349">
        <v>24605.753808348753</v>
      </c>
      <c r="J349" s="27">
        <v>0.252630146</v>
      </c>
      <c r="K349" s="1">
        <v>0</v>
      </c>
      <c r="L349" s="1">
        <v>0</v>
      </c>
    </row>
    <row r="350" spans="1:12" x14ac:dyDescent="0.25">
      <c r="A350" s="1">
        <v>1</v>
      </c>
      <c r="B350" s="3" t="s">
        <v>1952</v>
      </c>
      <c r="C350" s="3" t="s">
        <v>1953</v>
      </c>
      <c r="D350" s="1" t="s">
        <v>2039</v>
      </c>
      <c r="E350" s="1" t="s">
        <v>2040</v>
      </c>
      <c r="F350" s="1">
        <v>1</v>
      </c>
      <c r="G350" s="1">
        <v>132</v>
      </c>
      <c r="H350" s="10">
        <v>153.2853892</v>
      </c>
      <c r="I350">
        <v>15578.137389227797</v>
      </c>
      <c r="J350" s="27">
        <v>0.250658824</v>
      </c>
      <c r="K350" s="1">
        <v>0</v>
      </c>
      <c r="L350" s="1">
        <v>0</v>
      </c>
    </row>
    <row r="351" spans="1:12" x14ac:dyDescent="0.25">
      <c r="A351" s="1">
        <v>2</v>
      </c>
      <c r="B351" s="3" t="s">
        <v>1952</v>
      </c>
      <c r="C351" s="3" t="s">
        <v>1953</v>
      </c>
      <c r="D351" s="1" t="s">
        <v>2041</v>
      </c>
      <c r="E351" s="1" t="s">
        <v>2042</v>
      </c>
      <c r="F351" s="1">
        <v>0</v>
      </c>
      <c r="G351" s="1">
        <v>131</v>
      </c>
      <c r="H351" s="10">
        <v>117.64577595</v>
      </c>
      <c r="I351">
        <v>8594.3127923068423</v>
      </c>
      <c r="J351" s="27">
        <v>0.24391771849999999</v>
      </c>
      <c r="K351" s="1">
        <v>0</v>
      </c>
      <c r="L351" s="1">
        <v>0</v>
      </c>
    </row>
    <row r="352" spans="1:12" x14ac:dyDescent="0.25">
      <c r="A352" s="1">
        <v>1</v>
      </c>
      <c r="B352" s="3" t="s">
        <v>1952</v>
      </c>
      <c r="C352" s="3" t="s">
        <v>1953</v>
      </c>
      <c r="D352" s="1" t="s">
        <v>2043</v>
      </c>
      <c r="E352" s="1" t="s">
        <v>2044</v>
      </c>
      <c r="F352" s="1">
        <v>1</v>
      </c>
      <c r="G352" s="1">
        <v>245</v>
      </c>
      <c r="H352" s="10">
        <v>211.64339889999999</v>
      </c>
      <c r="I352">
        <v>29114.557071227711</v>
      </c>
      <c r="J352" s="27">
        <v>0.25028059699999999</v>
      </c>
      <c r="K352" s="1">
        <v>0</v>
      </c>
      <c r="L352" s="1">
        <v>0</v>
      </c>
    </row>
    <row r="353" spans="1:12" x14ac:dyDescent="0.25">
      <c r="A353" s="1">
        <v>2</v>
      </c>
      <c r="B353" s="3" t="s">
        <v>1952</v>
      </c>
      <c r="C353" s="3" t="s">
        <v>1953</v>
      </c>
      <c r="D353" s="1" t="s">
        <v>2045</v>
      </c>
      <c r="E353" s="1" t="s">
        <v>2046</v>
      </c>
      <c r="F353" s="1">
        <v>1</v>
      </c>
      <c r="G353" s="1">
        <v>132</v>
      </c>
      <c r="H353" s="10">
        <v>140.54042955</v>
      </c>
      <c r="I353">
        <v>12097.848680138599</v>
      </c>
      <c r="J353" s="27">
        <v>0.24980416499999999</v>
      </c>
      <c r="K353" s="1">
        <v>0</v>
      </c>
      <c r="L353" s="1">
        <v>0</v>
      </c>
    </row>
    <row r="354" spans="1:12" x14ac:dyDescent="0.25">
      <c r="A354" s="1">
        <v>3</v>
      </c>
      <c r="B354" s="3" t="s">
        <v>1952</v>
      </c>
      <c r="C354" s="2" t="s">
        <v>1953</v>
      </c>
      <c r="D354" s="1" t="s">
        <v>2047</v>
      </c>
      <c r="E354" s="1" t="s">
        <v>2048</v>
      </c>
      <c r="F354" s="1">
        <v>0</v>
      </c>
      <c r="G354" s="1">
        <v>73.599999999999994</v>
      </c>
      <c r="H354" s="10">
        <v>91.415507383333335</v>
      </c>
      <c r="I354">
        <v>4793.1104735666941</v>
      </c>
      <c r="J354" s="27">
        <v>0.265154685</v>
      </c>
      <c r="K354" s="1">
        <v>0</v>
      </c>
      <c r="L354" s="1">
        <v>0</v>
      </c>
    </row>
    <row r="355" spans="1:12" x14ac:dyDescent="0.25">
      <c r="A355" s="1">
        <v>3</v>
      </c>
      <c r="B355" s="3" t="s">
        <v>1952</v>
      </c>
      <c r="C355" s="3" t="s">
        <v>1953</v>
      </c>
      <c r="D355" s="1" t="s">
        <v>2049</v>
      </c>
      <c r="E355" s="1" t="s">
        <v>2050</v>
      </c>
      <c r="F355" s="1">
        <v>1</v>
      </c>
      <c r="G355" s="1">
        <v>153</v>
      </c>
      <c r="H355" s="10">
        <v>166.75913693333331</v>
      </c>
      <c r="I355">
        <v>16981.391237777869</v>
      </c>
      <c r="J355" s="27">
        <v>0.24980353599999999</v>
      </c>
      <c r="K355" s="1">
        <v>0</v>
      </c>
      <c r="L355" s="1">
        <v>0</v>
      </c>
    </row>
    <row r="356" spans="1:12" x14ac:dyDescent="0.25">
      <c r="A356" s="1">
        <v>6</v>
      </c>
      <c r="B356" s="2" t="s">
        <v>1952</v>
      </c>
      <c r="C356" s="3" t="s">
        <v>1953</v>
      </c>
      <c r="D356" s="1" t="s">
        <v>2051</v>
      </c>
      <c r="E356" s="1" t="s">
        <v>2052</v>
      </c>
      <c r="F356" s="1">
        <v>1</v>
      </c>
      <c r="G356" s="1">
        <v>115</v>
      </c>
      <c r="H356" s="10">
        <v>119.88169705</v>
      </c>
      <c r="I356">
        <v>9066.5117016043951</v>
      </c>
      <c r="J356" s="27">
        <v>0.2467919985</v>
      </c>
      <c r="K356" s="1">
        <v>0</v>
      </c>
      <c r="L356" s="1">
        <v>0</v>
      </c>
    </row>
    <row r="357" spans="1:12" x14ac:dyDescent="0.25">
      <c r="A357" s="1">
        <v>14</v>
      </c>
      <c r="B357" s="3" t="s">
        <v>2053</v>
      </c>
      <c r="C357" s="3" t="s">
        <v>2054</v>
      </c>
      <c r="D357" s="1" t="s">
        <v>2055</v>
      </c>
      <c r="E357" s="1" t="s">
        <v>2056</v>
      </c>
      <c r="F357" s="1">
        <v>1</v>
      </c>
      <c r="G357" s="1">
        <v>27</v>
      </c>
      <c r="H357" s="10">
        <v>44.182227417142862</v>
      </c>
      <c r="I357">
        <v>1290.4011388593576</v>
      </c>
      <c r="J357" s="27">
        <v>0.268420045</v>
      </c>
      <c r="K357" s="1">
        <v>0</v>
      </c>
      <c r="L357" s="1">
        <v>0</v>
      </c>
    </row>
    <row r="358" spans="1:12" x14ac:dyDescent="0.25">
      <c r="A358" s="1">
        <v>1</v>
      </c>
      <c r="B358" s="3" t="s">
        <v>2053</v>
      </c>
      <c r="C358" s="3" t="s">
        <v>2054</v>
      </c>
      <c r="D358" s="1" t="s">
        <v>2057</v>
      </c>
      <c r="E358" s="1" t="s">
        <v>2058</v>
      </c>
      <c r="F358" s="1">
        <v>1</v>
      </c>
      <c r="G358" s="1">
        <v>34.9</v>
      </c>
      <c r="H358" s="10">
        <v>45.971361229999999</v>
      </c>
      <c r="I358">
        <v>1217.4325415059</v>
      </c>
      <c r="J358" s="27">
        <v>0.26945841700000001</v>
      </c>
      <c r="K358" s="1">
        <v>0</v>
      </c>
      <c r="L358" s="1">
        <v>0</v>
      </c>
    </row>
    <row r="359" spans="1:12" x14ac:dyDescent="0.25">
      <c r="A359" s="1">
        <v>1</v>
      </c>
      <c r="B359" s="3" t="s">
        <v>2053</v>
      </c>
      <c r="C359" s="3" t="s">
        <v>2054</v>
      </c>
      <c r="D359" s="1" t="s">
        <v>2059</v>
      </c>
      <c r="E359" s="1" t="s">
        <v>2060</v>
      </c>
      <c r="F359" s="1">
        <v>1</v>
      </c>
      <c r="G359" s="1">
        <v>43.6</v>
      </c>
      <c r="H359" s="10">
        <v>57.500873149999997</v>
      </c>
      <c r="I359">
        <v>2259.0767110557272</v>
      </c>
      <c r="J359" s="27">
        <v>0.29282197500000001</v>
      </c>
      <c r="K359" s="1">
        <v>0</v>
      </c>
      <c r="L359" s="1">
        <v>0</v>
      </c>
    </row>
    <row r="360" spans="1:12" x14ac:dyDescent="0.25">
      <c r="A360" s="1">
        <v>2</v>
      </c>
      <c r="B360" s="3" t="s">
        <v>2053</v>
      </c>
      <c r="C360" s="3" t="s">
        <v>2054</v>
      </c>
      <c r="D360" s="1" t="s">
        <v>2061</v>
      </c>
      <c r="E360" s="1" t="s">
        <v>2062</v>
      </c>
      <c r="F360" s="1">
        <v>1</v>
      </c>
      <c r="G360" s="1">
        <v>20.6</v>
      </c>
      <c r="H360" s="10">
        <v>37.802759109999997</v>
      </c>
      <c r="I360">
        <v>907.46715320549413</v>
      </c>
      <c r="J360" s="27">
        <v>0.27359499700000001</v>
      </c>
      <c r="K360" s="1">
        <v>0</v>
      </c>
      <c r="L360" s="1">
        <v>0</v>
      </c>
    </row>
    <row r="361" spans="1:12" x14ac:dyDescent="0.25">
      <c r="A361" s="1">
        <v>2</v>
      </c>
      <c r="B361" s="3" t="s">
        <v>2053</v>
      </c>
      <c r="C361" s="3" t="s">
        <v>2054</v>
      </c>
      <c r="D361" s="1" t="s">
        <v>2063</v>
      </c>
      <c r="E361" s="1" t="s">
        <v>2064</v>
      </c>
      <c r="F361" s="1">
        <v>1</v>
      </c>
      <c r="G361" s="1">
        <v>13.3</v>
      </c>
      <c r="H361" s="10">
        <v>30.373701220000001</v>
      </c>
      <c r="I361">
        <v>614.33149004996915</v>
      </c>
      <c r="J361" s="27">
        <v>0.289235403</v>
      </c>
      <c r="K361" s="1">
        <v>0</v>
      </c>
      <c r="L361" s="1">
        <v>0</v>
      </c>
    </row>
    <row r="362" spans="1:12" x14ac:dyDescent="0.25">
      <c r="A362" s="1">
        <v>5</v>
      </c>
      <c r="B362" s="3" t="s">
        <v>2053</v>
      </c>
      <c r="C362" s="3" t="s">
        <v>2054</v>
      </c>
      <c r="D362" s="1" t="s">
        <v>2065</v>
      </c>
      <c r="E362" s="1" t="s">
        <v>2066</v>
      </c>
      <c r="F362" s="1">
        <v>1</v>
      </c>
      <c r="G362" s="1">
        <v>14</v>
      </c>
      <c r="H362" s="10">
        <v>33.482809764000002</v>
      </c>
      <c r="I362">
        <v>684.47246327757966</v>
      </c>
      <c r="J362" s="27">
        <v>0.27856127000000003</v>
      </c>
      <c r="K362" s="1">
        <v>0</v>
      </c>
      <c r="L362" s="1">
        <v>0</v>
      </c>
    </row>
    <row r="363" spans="1:12" x14ac:dyDescent="0.25">
      <c r="A363" s="1">
        <v>1</v>
      </c>
      <c r="B363" s="3" t="s">
        <v>2053</v>
      </c>
      <c r="C363" s="3" t="s">
        <v>2054</v>
      </c>
      <c r="D363" s="1" t="s">
        <v>2067</v>
      </c>
      <c r="E363" s="1" t="s">
        <v>2068</v>
      </c>
      <c r="F363" s="1">
        <v>1</v>
      </c>
      <c r="G363" s="1">
        <v>17.600000000000001</v>
      </c>
      <c r="H363" s="10">
        <v>33.703833070000002</v>
      </c>
      <c r="I363">
        <v>713.37281107292927</v>
      </c>
      <c r="J363" s="27">
        <v>0.28430913600000002</v>
      </c>
      <c r="K363" s="1">
        <v>0</v>
      </c>
      <c r="L363" s="1">
        <v>0</v>
      </c>
    </row>
    <row r="364" spans="1:12" x14ac:dyDescent="0.25">
      <c r="A364" s="1">
        <v>8</v>
      </c>
      <c r="B364" s="3" t="s">
        <v>2053</v>
      </c>
      <c r="C364" s="3" t="s">
        <v>2054</v>
      </c>
      <c r="D364" s="1" t="s">
        <v>2069</v>
      </c>
      <c r="E364" s="1" t="s">
        <v>2070</v>
      </c>
      <c r="F364" s="1">
        <v>1</v>
      </c>
      <c r="G364" s="1">
        <v>33.799999999999997</v>
      </c>
      <c r="H364" s="10">
        <v>56.276348640000002</v>
      </c>
      <c r="I364">
        <v>2002.4680367834189</v>
      </c>
      <c r="J364" s="27">
        <v>0.27048417749999998</v>
      </c>
      <c r="K364" s="1">
        <v>0</v>
      </c>
      <c r="L364" s="1">
        <v>0</v>
      </c>
    </row>
    <row r="365" spans="1:12" x14ac:dyDescent="0.25">
      <c r="A365" s="1">
        <v>1</v>
      </c>
      <c r="B365" s="3" t="s">
        <v>2053</v>
      </c>
      <c r="C365" s="3" t="s">
        <v>2054</v>
      </c>
      <c r="D365" s="1" t="s">
        <v>2071</v>
      </c>
      <c r="E365" s="1" t="s">
        <v>2072</v>
      </c>
      <c r="F365" s="1">
        <v>1</v>
      </c>
      <c r="G365" s="1">
        <v>143</v>
      </c>
      <c r="H365" s="10">
        <v>161.7595097</v>
      </c>
      <c r="I365">
        <v>15995.286389417843</v>
      </c>
      <c r="J365" s="27">
        <v>0.267845375</v>
      </c>
      <c r="K365" s="1">
        <v>0</v>
      </c>
      <c r="L365" s="1">
        <v>0</v>
      </c>
    </row>
    <row r="366" spans="1:12" x14ac:dyDescent="0.25">
      <c r="A366" s="1">
        <v>2</v>
      </c>
      <c r="B366" s="3" t="s">
        <v>2053</v>
      </c>
      <c r="C366" s="3" t="s">
        <v>2054</v>
      </c>
      <c r="D366" s="1" t="s">
        <v>2073</v>
      </c>
      <c r="E366" s="1" t="s">
        <v>2074</v>
      </c>
      <c r="F366" s="1">
        <v>1</v>
      </c>
      <c r="G366" s="1">
        <v>356</v>
      </c>
      <c r="H366" s="10">
        <v>380.8577171</v>
      </c>
      <c r="I366">
        <v>91023.395031908032</v>
      </c>
      <c r="J366" s="27">
        <v>0.26018760800000001</v>
      </c>
      <c r="K366" s="1">
        <v>0</v>
      </c>
      <c r="L366" s="1">
        <v>0</v>
      </c>
    </row>
    <row r="367" spans="1:12" x14ac:dyDescent="0.25">
      <c r="A367" s="1">
        <v>2</v>
      </c>
      <c r="B367" s="2" t="s">
        <v>2053</v>
      </c>
      <c r="C367" s="2" t="s">
        <v>2054</v>
      </c>
      <c r="D367" s="1" t="s">
        <v>2075</v>
      </c>
      <c r="E367" s="1" t="s">
        <v>2076</v>
      </c>
      <c r="F367" s="1">
        <v>1</v>
      </c>
      <c r="G367" s="1">
        <v>77.5</v>
      </c>
      <c r="H367" s="10">
        <v>115.32828404999999</v>
      </c>
      <c r="I367">
        <v>8197.7941206840333</v>
      </c>
      <c r="J367" s="27">
        <v>0.2634537025</v>
      </c>
      <c r="K367" s="1">
        <v>0</v>
      </c>
      <c r="L367" s="1">
        <v>0</v>
      </c>
    </row>
    <row r="368" spans="1:12" x14ac:dyDescent="0.25">
      <c r="A368" s="1">
        <v>2</v>
      </c>
      <c r="B368" s="2" t="s">
        <v>2053</v>
      </c>
      <c r="C368" s="3" t="s">
        <v>2054</v>
      </c>
      <c r="D368" s="1" t="s">
        <v>2077</v>
      </c>
      <c r="E368" s="1" t="s">
        <v>2078</v>
      </c>
      <c r="F368" s="1">
        <v>0</v>
      </c>
      <c r="G368" s="1">
        <v>91.4</v>
      </c>
      <c r="H368" s="10">
        <v>131.86238789999999</v>
      </c>
      <c r="I368">
        <v>10462.216046071715</v>
      </c>
      <c r="J368" s="27">
        <v>0.27113883700000002</v>
      </c>
      <c r="K368" s="1">
        <v>0</v>
      </c>
      <c r="L368" s="1">
        <v>0</v>
      </c>
    </row>
    <row r="369" spans="1:12" x14ac:dyDescent="0.25">
      <c r="A369" s="1">
        <v>13</v>
      </c>
      <c r="B369" s="3" t="s">
        <v>2053</v>
      </c>
      <c r="C369" s="3" t="s">
        <v>2054</v>
      </c>
      <c r="D369" s="1" t="s">
        <v>2079</v>
      </c>
      <c r="E369" s="1" t="s">
        <v>2080</v>
      </c>
      <c r="F369" s="1">
        <v>1</v>
      </c>
      <c r="G369" s="1">
        <v>148</v>
      </c>
      <c r="H369" s="10">
        <v>184.90879268461541</v>
      </c>
      <c r="I369">
        <v>23914.386301684364</v>
      </c>
      <c r="J369" s="27">
        <v>0.2488505913846154</v>
      </c>
      <c r="K369" s="1">
        <v>0</v>
      </c>
      <c r="L369" s="1">
        <v>0</v>
      </c>
    </row>
    <row r="370" spans="1:12" x14ac:dyDescent="0.25">
      <c r="A370" s="1">
        <v>1</v>
      </c>
      <c r="B370" s="3" t="s">
        <v>2053</v>
      </c>
      <c r="C370" s="3" t="s">
        <v>2054</v>
      </c>
      <c r="D370" s="1" t="s">
        <v>2081</v>
      </c>
      <c r="E370" s="1" t="s">
        <v>2082</v>
      </c>
      <c r="F370" s="1">
        <v>1</v>
      </c>
      <c r="G370" s="1">
        <v>317</v>
      </c>
      <c r="H370" s="10">
        <v>279.59268320000001</v>
      </c>
      <c r="I370">
        <v>52881.191989471365</v>
      </c>
      <c r="J370" s="27">
        <v>0.25537326799999999</v>
      </c>
      <c r="K370" s="1">
        <v>0</v>
      </c>
      <c r="L370" s="1">
        <v>0</v>
      </c>
    </row>
    <row r="371" spans="1:12" x14ac:dyDescent="0.25">
      <c r="A371" s="1">
        <v>1</v>
      </c>
      <c r="B371" s="3" t="s">
        <v>2053</v>
      </c>
      <c r="C371" s="3" t="s">
        <v>2054</v>
      </c>
      <c r="D371" s="1" t="s">
        <v>2083</v>
      </c>
      <c r="E371" s="1" t="s">
        <v>2084</v>
      </c>
      <c r="F371" s="1">
        <v>1</v>
      </c>
      <c r="G371" s="1">
        <v>50</v>
      </c>
      <c r="H371" s="10">
        <v>104.2701778</v>
      </c>
      <c r="I371">
        <v>6160.6071326076308</v>
      </c>
      <c r="J371" s="27">
        <v>0.26897270600000001</v>
      </c>
      <c r="K371" s="1">
        <v>0</v>
      </c>
      <c r="L371" s="1">
        <v>0</v>
      </c>
    </row>
    <row r="372" spans="1:12" x14ac:dyDescent="0.25">
      <c r="A372" s="1">
        <v>3</v>
      </c>
      <c r="B372" s="3" t="s">
        <v>2053</v>
      </c>
      <c r="C372" s="3" t="s">
        <v>2054</v>
      </c>
      <c r="D372" s="1" t="s">
        <v>2085</v>
      </c>
      <c r="E372" s="1" t="s">
        <v>2086</v>
      </c>
      <c r="F372" s="1">
        <v>1</v>
      </c>
      <c r="G372" s="1">
        <v>58.9</v>
      </c>
      <c r="H372" s="10">
        <v>87.926782503333328</v>
      </c>
      <c r="I372">
        <v>4237.6352345940722</v>
      </c>
      <c r="J372" s="27">
        <v>0.25857065933333329</v>
      </c>
      <c r="K372" s="1">
        <v>0</v>
      </c>
      <c r="L372" s="1">
        <v>0</v>
      </c>
    </row>
    <row r="373" spans="1:12" x14ac:dyDescent="0.25">
      <c r="A373" s="1">
        <v>2</v>
      </c>
      <c r="B373" s="3" t="s">
        <v>2053</v>
      </c>
      <c r="C373" s="3" t="s">
        <v>2054</v>
      </c>
      <c r="D373" s="1" t="s">
        <v>2087</v>
      </c>
      <c r="E373" s="1" t="s">
        <v>2088</v>
      </c>
      <c r="F373" s="1">
        <v>1</v>
      </c>
      <c r="G373" s="1">
        <v>49.6</v>
      </c>
      <c r="H373" s="10">
        <v>63.383867289999998</v>
      </c>
      <c r="I373">
        <v>2346.5222158426177</v>
      </c>
      <c r="J373" s="27">
        <v>0.2483087575</v>
      </c>
      <c r="K373" s="1">
        <v>0</v>
      </c>
      <c r="L373" s="1">
        <v>0</v>
      </c>
    </row>
    <row r="374" spans="1:12" x14ac:dyDescent="0.25">
      <c r="A374" s="1">
        <v>1</v>
      </c>
      <c r="B374" s="2" t="s">
        <v>2053</v>
      </c>
      <c r="C374" s="3" t="s">
        <v>2054</v>
      </c>
      <c r="D374" s="1" t="s">
        <v>2089</v>
      </c>
      <c r="E374" s="1" t="s">
        <v>2090</v>
      </c>
      <c r="F374" s="1">
        <v>0</v>
      </c>
      <c r="G374" s="1">
        <v>50.3</v>
      </c>
      <c r="H374" s="10">
        <v>80.497467929999999</v>
      </c>
      <c r="I374">
        <v>3090.980249295565</v>
      </c>
      <c r="J374" s="27">
        <v>0.259712942</v>
      </c>
      <c r="K374" s="1">
        <v>0</v>
      </c>
      <c r="L374" s="1">
        <v>0</v>
      </c>
    </row>
    <row r="375" spans="1:12" x14ac:dyDescent="0.25">
      <c r="A375" s="1">
        <v>9</v>
      </c>
      <c r="B375" s="3" t="s">
        <v>2053</v>
      </c>
      <c r="C375" s="3" t="s">
        <v>2054</v>
      </c>
      <c r="D375" s="1" t="s">
        <v>2091</v>
      </c>
      <c r="E375" s="1" t="s">
        <v>2092</v>
      </c>
      <c r="F375" s="1">
        <v>1</v>
      </c>
      <c r="G375" s="1">
        <v>43.7</v>
      </c>
      <c r="H375" s="10">
        <v>72.715634616666662</v>
      </c>
      <c r="I375">
        <v>3566.14624680216</v>
      </c>
      <c r="J375" s="27">
        <v>0.26239518555555558</v>
      </c>
      <c r="K375" s="1">
        <v>0</v>
      </c>
      <c r="L375" s="1">
        <v>0</v>
      </c>
    </row>
    <row r="376" spans="1:12" x14ac:dyDescent="0.25">
      <c r="A376" s="1">
        <v>2</v>
      </c>
      <c r="B376" s="3" t="s">
        <v>2053</v>
      </c>
      <c r="C376" s="3" t="s">
        <v>2054</v>
      </c>
      <c r="D376" s="1" t="s">
        <v>1276</v>
      </c>
      <c r="E376" s="1" t="s">
        <v>2093</v>
      </c>
      <c r="F376" s="1">
        <v>1</v>
      </c>
      <c r="G376" s="1">
        <v>44.9</v>
      </c>
      <c r="H376" s="10">
        <v>82.029380970000005</v>
      </c>
      <c r="I376">
        <v>3329.2361614868705</v>
      </c>
      <c r="J376" s="27">
        <v>0.25764852150000001</v>
      </c>
      <c r="K376" s="1">
        <v>0</v>
      </c>
      <c r="L376" s="1">
        <v>0</v>
      </c>
    </row>
    <row r="377" spans="1:12" x14ac:dyDescent="0.25">
      <c r="A377" s="1">
        <v>1</v>
      </c>
      <c r="B377" s="3" t="s">
        <v>2053</v>
      </c>
      <c r="C377" s="3" t="s">
        <v>2094</v>
      </c>
      <c r="D377" s="1" t="s">
        <v>2095</v>
      </c>
      <c r="E377" s="1" t="s">
        <v>2096</v>
      </c>
      <c r="F377" s="1">
        <v>1</v>
      </c>
      <c r="G377" s="1">
        <v>110</v>
      </c>
      <c r="H377" s="10">
        <v>205.9186416</v>
      </c>
      <c r="I377">
        <v>25955.083892959803</v>
      </c>
      <c r="J377" s="27">
        <v>0.25233535200000001</v>
      </c>
      <c r="K377" s="1">
        <v>0</v>
      </c>
      <c r="L377" s="1">
        <v>0</v>
      </c>
    </row>
    <row r="378" spans="1:12" x14ac:dyDescent="0.25">
      <c r="A378" s="1">
        <v>3</v>
      </c>
      <c r="B378" s="3" t="s">
        <v>2053</v>
      </c>
      <c r="C378" s="3" t="s">
        <v>2094</v>
      </c>
      <c r="D378" s="1" t="s">
        <v>2097</v>
      </c>
      <c r="E378" s="1" t="s">
        <v>2098</v>
      </c>
      <c r="F378" s="1">
        <v>1</v>
      </c>
      <c r="G378" s="1">
        <v>146</v>
      </c>
      <c r="H378" s="10">
        <v>256.86021579999999</v>
      </c>
      <c r="I378">
        <v>45739.41586982608</v>
      </c>
      <c r="J378" s="27">
        <v>0.24707042800000001</v>
      </c>
      <c r="K378" s="1">
        <v>0</v>
      </c>
      <c r="L378" s="1">
        <v>0</v>
      </c>
    </row>
    <row r="379" spans="1:12" x14ac:dyDescent="0.25">
      <c r="A379" s="1">
        <v>2</v>
      </c>
      <c r="B379" s="3" t="s">
        <v>2053</v>
      </c>
      <c r="C379" s="3" t="s">
        <v>2094</v>
      </c>
      <c r="D379" s="1" t="s">
        <v>2099</v>
      </c>
      <c r="E379" s="1" t="s">
        <v>2100</v>
      </c>
      <c r="F379" s="1">
        <v>1</v>
      </c>
      <c r="G379" s="1">
        <v>129</v>
      </c>
      <c r="H379" s="10">
        <v>260.48575684999997</v>
      </c>
      <c r="I379">
        <v>45267.933916021007</v>
      </c>
      <c r="J379" s="27">
        <v>0.24652333900000001</v>
      </c>
      <c r="K379" s="1">
        <v>0</v>
      </c>
      <c r="L379" s="1">
        <v>0</v>
      </c>
    </row>
    <row r="380" spans="1:12" x14ac:dyDescent="0.25">
      <c r="A380" s="1">
        <v>3</v>
      </c>
      <c r="B380" s="3" t="s">
        <v>2053</v>
      </c>
      <c r="C380" s="2" t="s">
        <v>2101</v>
      </c>
      <c r="D380" s="1" t="s">
        <v>2102</v>
      </c>
      <c r="E380" s="1" t="s">
        <v>2103</v>
      </c>
      <c r="F380" s="1">
        <v>1</v>
      </c>
      <c r="G380" s="1">
        <v>56.6</v>
      </c>
      <c r="H380" s="10">
        <v>107.43623156666671</v>
      </c>
      <c r="I380">
        <v>8663.8359085926695</v>
      </c>
      <c r="J380" s="27">
        <v>0.219559956</v>
      </c>
      <c r="K380" s="1">
        <v>0</v>
      </c>
      <c r="L380" s="1">
        <v>0</v>
      </c>
    </row>
    <row r="381" spans="1:12" x14ac:dyDescent="0.25">
      <c r="A381" s="1">
        <v>1</v>
      </c>
      <c r="B381" s="2" t="s">
        <v>2053</v>
      </c>
      <c r="C381" s="3" t="s">
        <v>2101</v>
      </c>
      <c r="D381" s="1" t="s">
        <v>2104</v>
      </c>
      <c r="E381" s="1" t="s">
        <v>2105</v>
      </c>
      <c r="F381" s="1">
        <v>1</v>
      </c>
      <c r="G381" s="1">
        <v>34</v>
      </c>
      <c r="H381" s="10">
        <v>94.922978839999999</v>
      </c>
      <c r="I381">
        <v>6718.3652740532116</v>
      </c>
      <c r="J381" s="27">
        <v>0.22615705999999999</v>
      </c>
      <c r="K381" s="1">
        <v>0</v>
      </c>
      <c r="L381" s="1">
        <v>0</v>
      </c>
    </row>
    <row r="382" spans="1:12" x14ac:dyDescent="0.25">
      <c r="A382" s="1">
        <v>1</v>
      </c>
      <c r="B382" s="3" t="s">
        <v>2053</v>
      </c>
      <c r="C382" s="3" t="s">
        <v>2101</v>
      </c>
      <c r="D382" s="1" t="s">
        <v>2106</v>
      </c>
      <c r="E382" s="1" t="s">
        <v>2107</v>
      </c>
      <c r="F382" s="1">
        <v>1</v>
      </c>
      <c r="G382" s="1">
        <v>15.1</v>
      </c>
      <c r="H382" s="10">
        <v>45.203397989999999</v>
      </c>
      <c r="I382">
        <v>1214.7620254526205</v>
      </c>
      <c r="J382" s="27">
        <v>0.23693836500000001</v>
      </c>
      <c r="K382" s="1">
        <v>0</v>
      </c>
      <c r="L382" s="1">
        <v>0</v>
      </c>
    </row>
    <row r="383" spans="1:12" x14ac:dyDescent="0.25">
      <c r="A383" s="1">
        <v>2</v>
      </c>
      <c r="B383" s="3" t="s">
        <v>2053</v>
      </c>
      <c r="C383" s="2" t="s">
        <v>2101</v>
      </c>
      <c r="D383" s="1" t="s">
        <v>2108</v>
      </c>
      <c r="E383" s="1" t="s">
        <v>2109</v>
      </c>
      <c r="F383" s="1">
        <v>1</v>
      </c>
      <c r="G383" s="1">
        <v>34.799999999999997</v>
      </c>
      <c r="H383" s="10">
        <v>63.745958299999998</v>
      </c>
      <c r="I383">
        <v>2700.8819394219136</v>
      </c>
      <c r="J383" s="27">
        <v>0.22104541150000001</v>
      </c>
      <c r="K383" s="1">
        <v>0</v>
      </c>
      <c r="L383" s="1">
        <v>0</v>
      </c>
    </row>
    <row r="384" spans="1:12" x14ac:dyDescent="0.25">
      <c r="A384" s="1">
        <v>1</v>
      </c>
      <c r="B384" s="3" t="s">
        <v>2053</v>
      </c>
      <c r="C384" s="2" t="s">
        <v>2110</v>
      </c>
      <c r="D384" s="1" t="s">
        <v>2111</v>
      </c>
      <c r="E384" s="1" t="s">
        <v>2112</v>
      </c>
      <c r="F384" s="1">
        <v>1</v>
      </c>
      <c r="G384" s="1">
        <v>153</v>
      </c>
      <c r="H384" s="10">
        <v>206.9261516</v>
      </c>
      <c r="I384">
        <v>24465.461117701692</v>
      </c>
      <c r="J384" s="27">
        <v>0.27849413099999998</v>
      </c>
      <c r="K384" s="1">
        <v>0</v>
      </c>
      <c r="L384" s="1">
        <v>0</v>
      </c>
    </row>
    <row r="385" spans="1:12" x14ac:dyDescent="0.25">
      <c r="A385" s="1">
        <v>1</v>
      </c>
      <c r="B385" s="3" t="s">
        <v>2053</v>
      </c>
      <c r="C385" s="3" t="s">
        <v>2110</v>
      </c>
      <c r="D385" s="1" t="s">
        <v>2113</v>
      </c>
      <c r="E385" s="1" t="s">
        <v>2114</v>
      </c>
      <c r="F385" s="1">
        <v>1</v>
      </c>
      <c r="G385" s="1">
        <v>102</v>
      </c>
      <c r="H385" s="10">
        <v>169.64259200000001</v>
      </c>
      <c r="I385">
        <v>14691.666634054898</v>
      </c>
      <c r="J385" s="27">
        <v>0.26858332600000001</v>
      </c>
      <c r="K385" s="1">
        <v>0</v>
      </c>
      <c r="L385" s="1">
        <v>0</v>
      </c>
    </row>
    <row r="386" spans="1:12" x14ac:dyDescent="0.25">
      <c r="A386" s="1">
        <v>1</v>
      </c>
      <c r="B386" s="2" t="s">
        <v>2115</v>
      </c>
      <c r="C386" s="3" t="s">
        <v>2116</v>
      </c>
      <c r="D386" s="1" t="s">
        <v>2117</v>
      </c>
      <c r="E386" s="1" t="s">
        <v>2118</v>
      </c>
      <c r="F386" s="1">
        <v>1</v>
      </c>
      <c r="G386" s="1">
        <v>49.8</v>
      </c>
      <c r="H386" s="10">
        <v>103.0329423</v>
      </c>
      <c r="I386">
        <v>7030.8587083194734</v>
      </c>
      <c r="J386" s="27">
        <v>0.244261847</v>
      </c>
      <c r="K386" s="1">
        <v>0</v>
      </c>
      <c r="L386" s="1">
        <v>0</v>
      </c>
    </row>
    <row r="387" spans="1:12" x14ac:dyDescent="0.25">
      <c r="A387" s="1">
        <v>2</v>
      </c>
      <c r="B387" s="3" t="s">
        <v>2115</v>
      </c>
      <c r="C387" s="3" t="s">
        <v>2116</v>
      </c>
      <c r="D387" s="1" t="s">
        <v>2119</v>
      </c>
      <c r="E387" s="1" t="s">
        <v>2120</v>
      </c>
      <c r="F387" s="1">
        <v>1</v>
      </c>
      <c r="G387" s="1">
        <v>25.3</v>
      </c>
      <c r="H387" s="10">
        <v>63.546097190000012</v>
      </c>
      <c r="I387">
        <v>2168.540020831656</v>
      </c>
      <c r="J387" s="27">
        <v>0.25151140849999998</v>
      </c>
      <c r="K387" s="1">
        <v>0</v>
      </c>
      <c r="L387" s="1">
        <v>0</v>
      </c>
    </row>
    <row r="388" spans="1:12" x14ac:dyDescent="0.25">
      <c r="A388" s="1">
        <v>1</v>
      </c>
      <c r="B388" s="3" t="s">
        <v>2115</v>
      </c>
      <c r="C388" s="3" t="s">
        <v>2116</v>
      </c>
      <c r="D388" s="1" t="s">
        <v>2121</v>
      </c>
      <c r="E388" s="1" t="s">
        <v>2122</v>
      </c>
      <c r="F388" s="1">
        <v>1</v>
      </c>
      <c r="G388" s="1">
        <v>41.1</v>
      </c>
      <c r="H388" s="10">
        <v>76.867436409999996</v>
      </c>
      <c r="I388">
        <v>3351.344492739996</v>
      </c>
      <c r="J388" s="27">
        <v>0.242773084</v>
      </c>
      <c r="K388" s="1">
        <v>0</v>
      </c>
      <c r="L388" s="1">
        <v>0</v>
      </c>
    </row>
    <row r="389" spans="1:12" x14ac:dyDescent="0.25">
      <c r="A389" s="1">
        <v>1</v>
      </c>
      <c r="B389" s="3" t="s">
        <v>2115</v>
      </c>
      <c r="C389" s="3" t="s">
        <v>2116</v>
      </c>
      <c r="D389" s="1" t="s">
        <v>2123</v>
      </c>
      <c r="E389" s="1" t="s">
        <v>2124</v>
      </c>
      <c r="F389" s="1">
        <v>1</v>
      </c>
      <c r="G389" s="1">
        <v>196</v>
      </c>
      <c r="H389" s="10">
        <v>159.61409309999999</v>
      </c>
      <c r="I389">
        <v>12389.466227858395</v>
      </c>
      <c r="J389" s="27">
        <v>0.26873334599999998</v>
      </c>
      <c r="K389" s="1">
        <v>0</v>
      </c>
      <c r="L389" s="1">
        <v>0</v>
      </c>
    </row>
    <row r="390" spans="1:12" x14ac:dyDescent="0.25">
      <c r="A390" s="1">
        <v>2</v>
      </c>
      <c r="B390" s="3" t="s">
        <v>2115</v>
      </c>
      <c r="C390" s="3" t="s">
        <v>2116</v>
      </c>
      <c r="D390" s="1" t="s">
        <v>2125</v>
      </c>
      <c r="E390" s="1" t="s">
        <v>2126</v>
      </c>
      <c r="F390" s="1">
        <v>1</v>
      </c>
      <c r="G390" s="1">
        <v>769</v>
      </c>
      <c r="H390" s="10">
        <v>598.32279564999999</v>
      </c>
      <c r="I390">
        <v>136144.01672830392</v>
      </c>
      <c r="J390" s="27">
        <v>0.26528511649999997</v>
      </c>
      <c r="K390" s="1">
        <v>0</v>
      </c>
      <c r="L390" s="1">
        <v>0</v>
      </c>
    </row>
    <row r="391" spans="1:12" x14ac:dyDescent="0.25">
      <c r="A391" s="1">
        <v>1</v>
      </c>
      <c r="B391" s="3" t="s">
        <v>2115</v>
      </c>
      <c r="C391" s="3" t="s">
        <v>2116</v>
      </c>
      <c r="D391" s="1" t="s">
        <v>2127</v>
      </c>
      <c r="E391" s="1" t="s">
        <v>2128</v>
      </c>
      <c r="F391" s="1">
        <v>1</v>
      </c>
      <c r="G391" s="1">
        <v>319</v>
      </c>
      <c r="H391" s="10">
        <v>449.19107320000001</v>
      </c>
      <c r="I391">
        <v>88390.041004121871</v>
      </c>
      <c r="J391" s="27">
        <v>0.26536576699999997</v>
      </c>
      <c r="K391" s="1">
        <v>0</v>
      </c>
      <c r="L391" s="1">
        <v>0</v>
      </c>
    </row>
    <row r="392" spans="1:12" x14ac:dyDescent="0.25">
      <c r="A392" s="1">
        <v>1</v>
      </c>
      <c r="B392" s="3" t="s">
        <v>2115</v>
      </c>
      <c r="C392" s="3" t="s">
        <v>2116</v>
      </c>
      <c r="D392" s="1" t="s">
        <v>2129</v>
      </c>
      <c r="E392" s="1" t="s">
        <v>2130</v>
      </c>
      <c r="F392" s="1">
        <v>1</v>
      </c>
      <c r="G392" s="1">
        <v>136</v>
      </c>
      <c r="H392" s="10">
        <v>212.05756099999999</v>
      </c>
      <c r="I392">
        <v>20305.259363423578</v>
      </c>
      <c r="J392" s="27">
        <v>0.261780917</v>
      </c>
      <c r="K392" s="1">
        <v>0</v>
      </c>
      <c r="L392" s="1">
        <v>0</v>
      </c>
    </row>
    <row r="393" spans="1:12" x14ac:dyDescent="0.25">
      <c r="A393" s="1">
        <v>1</v>
      </c>
      <c r="B393" s="3" t="s">
        <v>2115</v>
      </c>
      <c r="C393" s="2" t="s">
        <v>2116</v>
      </c>
      <c r="D393" s="1" t="s">
        <v>2131</v>
      </c>
      <c r="E393" s="1" t="s">
        <v>2132</v>
      </c>
      <c r="F393" s="1">
        <v>1</v>
      </c>
      <c r="G393" s="1">
        <v>36.700000000000003</v>
      </c>
      <c r="H393" s="10">
        <v>95.774056799999997</v>
      </c>
      <c r="I393">
        <v>5295.6119041719312</v>
      </c>
      <c r="J393" s="27">
        <v>0.257336395</v>
      </c>
      <c r="K393" s="1">
        <v>0</v>
      </c>
      <c r="L393" s="1">
        <v>0</v>
      </c>
    </row>
    <row r="394" spans="1:12" x14ac:dyDescent="0.25">
      <c r="A394" s="1">
        <v>2</v>
      </c>
      <c r="B394" s="3" t="s">
        <v>2115</v>
      </c>
      <c r="C394" s="3" t="s">
        <v>2116</v>
      </c>
      <c r="D394" s="1" t="s">
        <v>2133</v>
      </c>
      <c r="E394" s="1" t="s">
        <v>2134</v>
      </c>
      <c r="F394" s="1">
        <v>1</v>
      </c>
      <c r="G394" s="1">
        <v>25.1</v>
      </c>
      <c r="H394" s="10">
        <v>58.409546315</v>
      </c>
      <c r="I394">
        <v>2421.1929232618008</v>
      </c>
      <c r="J394" s="27">
        <v>0.24605464499999999</v>
      </c>
      <c r="K394" s="1">
        <v>0</v>
      </c>
      <c r="L394" s="1">
        <v>0</v>
      </c>
    </row>
    <row r="395" spans="1:12" x14ac:dyDescent="0.25">
      <c r="A395" s="1">
        <v>1</v>
      </c>
      <c r="B395" s="3" t="s">
        <v>2115</v>
      </c>
      <c r="C395" s="3" t="s">
        <v>2116</v>
      </c>
      <c r="D395" s="1" t="s">
        <v>2135</v>
      </c>
      <c r="E395" s="1" t="s">
        <v>2136</v>
      </c>
      <c r="F395" s="1">
        <v>1</v>
      </c>
      <c r="G395" s="1">
        <v>23</v>
      </c>
      <c r="H395" s="10">
        <v>51.667871150000003</v>
      </c>
      <c r="I395">
        <v>1636.1489229077042</v>
      </c>
      <c r="J395" s="27">
        <v>0.23607988999999999</v>
      </c>
      <c r="K395" s="1">
        <v>0</v>
      </c>
      <c r="L395" s="1">
        <v>0</v>
      </c>
    </row>
    <row r="396" spans="1:12" x14ac:dyDescent="0.25">
      <c r="A396" s="1">
        <v>2</v>
      </c>
      <c r="B396" s="3" t="s">
        <v>2115</v>
      </c>
      <c r="C396" s="3" t="s">
        <v>2116</v>
      </c>
      <c r="D396" s="1" t="s">
        <v>2137</v>
      </c>
      <c r="E396" s="1" t="s">
        <v>2138</v>
      </c>
      <c r="F396" s="1">
        <v>1</v>
      </c>
      <c r="G396" s="1">
        <v>75.099999999999994</v>
      </c>
      <c r="H396" s="10">
        <v>191.83877095</v>
      </c>
      <c r="I396">
        <v>18918.559553532206</v>
      </c>
      <c r="J396" s="27">
        <v>0.25616360700000002</v>
      </c>
      <c r="K396" s="1">
        <v>0</v>
      </c>
      <c r="L396" s="1">
        <v>0</v>
      </c>
    </row>
    <row r="397" spans="1:12" x14ac:dyDescent="0.25">
      <c r="A397" s="1">
        <v>5</v>
      </c>
      <c r="B397" s="3" t="s">
        <v>2115</v>
      </c>
      <c r="C397" s="3" t="s">
        <v>2116</v>
      </c>
      <c r="D397" s="1" t="s">
        <v>2139</v>
      </c>
      <c r="E397" s="1" t="s">
        <v>2140</v>
      </c>
      <c r="F397" s="1">
        <v>1</v>
      </c>
      <c r="G397" s="1">
        <v>64</v>
      </c>
      <c r="H397" s="10">
        <v>119.55772588000001</v>
      </c>
      <c r="I397">
        <v>9111.3132234466593</v>
      </c>
      <c r="J397" s="27">
        <v>0.25041557640000001</v>
      </c>
      <c r="K397" s="1">
        <v>0</v>
      </c>
      <c r="L397" s="1">
        <v>0</v>
      </c>
    </row>
    <row r="398" spans="1:12" x14ac:dyDescent="0.25">
      <c r="A398" s="1">
        <v>2</v>
      </c>
      <c r="B398" s="3" t="s">
        <v>2115</v>
      </c>
      <c r="C398" s="3" t="s">
        <v>2116</v>
      </c>
      <c r="D398" s="1" t="s">
        <v>2141</v>
      </c>
      <c r="E398" s="1" t="s">
        <v>2142</v>
      </c>
      <c r="F398" s="1">
        <v>1</v>
      </c>
      <c r="G398" s="1">
        <v>50.9</v>
      </c>
      <c r="H398" s="10">
        <v>112.45791975</v>
      </c>
      <c r="I398">
        <v>7616.7520932671623</v>
      </c>
      <c r="J398" s="27">
        <v>0.2535335715</v>
      </c>
      <c r="K398" s="1">
        <v>0</v>
      </c>
      <c r="L398" s="1">
        <v>0</v>
      </c>
    </row>
    <row r="399" spans="1:12" x14ac:dyDescent="0.25">
      <c r="A399" s="1">
        <v>2</v>
      </c>
      <c r="B399" s="2" t="s">
        <v>2115</v>
      </c>
      <c r="C399" s="3" t="s">
        <v>2116</v>
      </c>
      <c r="D399" s="1" t="s">
        <v>2143</v>
      </c>
      <c r="E399" s="1" t="s">
        <v>2144</v>
      </c>
      <c r="F399" s="1">
        <v>1</v>
      </c>
      <c r="G399" s="1">
        <v>63.9</v>
      </c>
      <c r="H399" s="10">
        <v>131.1881985</v>
      </c>
      <c r="I399">
        <v>10031.018214103477</v>
      </c>
      <c r="J399" s="27">
        <v>0.2566189915</v>
      </c>
      <c r="K399" s="1">
        <v>0</v>
      </c>
      <c r="L399" s="1">
        <v>0</v>
      </c>
    </row>
    <row r="400" spans="1:12" x14ac:dyDescent="0.25">
      <c r="A400" s="1">
        <v>3</v>
      </c>
      <c r="B400" s="3" t="s">
        <v>2115</v>
      </c>
      <c r="C400" s="3" t="s">
        <v>2116</v>
      </c>
      <c r="D400" s="1" t="s">
        <v>2145</v>
      </c>
      <c r="E400" s="1" t="s">
        <v>2146</v>
      </c>
      <c r="F400" s="1">
        <v>1</v>
      </c>
      <c r="G400" s="1">
        <v>77.099999999999994</v>
      </c>
      <c r="H400" s="10">
        <v>122.6908742333333</v>
      </c>
      <c r="I400">
        <v>7055.9915832761417</v>
      </c>
      <c r="J400" s="27">
        <v>0.2616385306666667</v>
      </c>
      <c r="K400" s="1">
        <v>0</v>
      </c>
      <c r="L400" s="1">
        <v>0</v>
      </c>
    </row>
    <row r="401" spans="1:12" x14ac:dyDescent="0.25">
      <c r="A401" s="1">
        <v>3</v>
      </c>
      <c r="B401" s="3" t="s">
        <v>2115</v>
      </c>
      <c r="C401" s="3" t="s">
        <v>2116</v>
      </c>
      <c r="D401" s="1" t="s">
        <v>2147</v>
      </c>
      <c r="E401" s="1" t="s">
        <v>2148</v>
      </c>
      <c r="F401" s="1">
        <v>1</v>
      </c>
      <c r="G401" s="1">
        <v>106</v>
      </c>
      <c r="H401" s="10">
        <v>174.8052878</v>
      </c>
      <c r="I401">
        <v>21264.964494551816</v>
      </c>
      <c r="J401" s="27">
        <v>0.24150623866666671</v>
      </c>
      <c r="K401" s="1">
        <v>0</v>
      </c>
      <c r="L401" s="1">
        <v>0</v>
      </c>
    </row>
    <row r="402" spans="1:12" x14ac:dyDescent="0.25">
      <c r="A402" s="1">
        <v>2</v>
      </c>
      <c r="B402" s="3" t="s">
        <v>2115</v>
      </c>
      <c r="C402" s="3" t="s">
        <v>2116</v>
      </c>
      <c r="D402" s="1" t="s">
        <v>2149</v>
      </c>
      <c r="E402" s="1" t="s">
        <v>2150</v>
      </c>
      <c r="F402" s="1">
        <v>1</v>
      </c>
      <c r="G402" s="1">
        <v>79.7</v>
      </c>
      <c r="H402" s="10">
        <v>193.95749565</v>
      </c>
      <c r="I402">
        <v>20098.746133820128</v>
      </c>
      <c r="J402" s="27">
        <v>0.24531581650000001</v>
      </c>
      <c r="K402" s="1">
        <v>0</v>
      </c>
      <c r="L402" s="1">
        <v>0</v>
      </c>
    </row>
    <row r="403" spans="1:12" x14ac:dyDescent="0.25">
      <c r="A403" s="1">
        <v>2</v>
      </c>
      <c r="B403" s="3" t="s">
        <v>2115</v>
      </c>
      <c r="C403" s="3" t="s">
        <v>2116</v>
      </c>
      <c r="D403" s="1" t="s">
        <v>2151</v>
      </c>
      <c r="E403" s="1" t="s">
        <v>2152</v>
      </c>
      <c r="F403" s="1">
        <v>1</v>
      </c>
      <c r="G403" s="1">
        <v>119</v>
      </c>
      <c r="H403" s="10">
        <v>190.73663590000001</v>
      </c>
      <c r="I403">
        <v>25164.554684317362</v>
      </c>
      <c r="J403" s="27">
        <v>0.24495679949999999</v>
      </c>
      <c r="K403" s="1">
        <v>0</v>
      </c>
      <c r="L403" s="1">
        <v>0</v>
      </c>
    </row>
    <row r="404" spans="1:12" x14ac:dyDescent="0.25">
      <c r="A404" s="1">
        <v>1</v>
      </c>
      <c r="B404" s="2" t="s">
        <v>2115</v>
      </c>
      <c r="C404" s="2" t="s">
        <v>2116</v>
      </c>
      <c r="D404" s="1" t="s">
        <v>2153</v>
      </c>
      <c r="E404" s="1" t="s">
        <v>2154</v>
      </c>
      <c r="F404" s="1">
        <v>1</v>
      </c>
      <c r="G404" s="1">
        <v>72.599999999999994</v>
      </c>
      <c r="H404" s="10">
        <v>175.8029525</v>
      </c>
      <c r="I404">
        <v>22215.693709756699</v>
      </c>
      <c r="J404" s="27">
        <v>0.25773320199999999</v>
      </c>
      <c r="K404" s="1">
        <v>0</v>
      </c>
      <c r="L404" s="1">
        <v>0</v>
      </c>
    </row>
    <row r="405" spans="1:12" x14ac:dyDescent="0.25">
      <c r="A405" s="1">
        <v>4</v>
      </c>
      <c r="B405" s="3" t="s">
        <v>2115</v>
      </c>
      <c r="C405" s="3" t="s">
        <v>2116</v>
      </c>
      <c r="D405" s="1" t="s">
        <v>2155</v>
      </c>
      <c r="E405" s="1" t="s">
        <v>2156</v>
      </c>
      <c r="F405" s="1">
        <v>1</v>
      </c>
      <c r="G405" s="1">
        <v>217</v>
      </c>
      <c r="H405" s="10">
        <v>261.23083294999998</v>
      </c>
      <c r="I405">
        <v>38220.89828812734</v>
      </c>
      <c r="J405" s="27">
        <v>0.25371849349999998</v>
      </c>
      <c r="K405" s="1">
        <v>0</v>
      </c>
      <c r="L405" s="1">
        <v>0</v>
      </c>
    </row>
    <row r="406" spans="1:12" x14ac:dyDescent="0.25">
      <c r="A406" s="1">
        <v>1</v>
      </c>
      <c r="B406" s="3" t="s">
        <v>2115</v>
      </c>
      <c r="C406" s="2" t="s">
        <v>2116</v>
      </c>
      <c r="D406" s="1" t="s">
        <v>2157</v>
      </c>
      <c r="E406" s="1" t="s">
        <v>2158</v>
      </c>
      <c r="F406" s="1">
        <v>1</v>
      </c>
      <c r="G406" s="1">
        <v>117</v>
      </c>
      <c r="H406" s="10">
        <v>165.2603062</v>
      </c>
      <c r="I406">
        <v>18731.151205683738</v>
      </c>
      <c r="J406" s="27">
        <v>0.241050608</v>
      </c>
      <c r="K406" s="1">
        <v>0</v>
      </c>
      <c r="L406" s="1">
        <v>0</v>
      </c>
    </row>
    <row r="407" spans="1:12" x14ac:dyDescent="0.25">
      <c r="A407" s="1">
        <v>2</v>
      </c>
      <c r="B407" s="3" t="s">
        <v>2115</v>
      </c>
      <c r="C407" s="3" t="s">
        <v>2116</v>
      </c>
      <c r="D407" s="1" t="s">
        <v>2159</v>
      </c>
      <c r="E407" s="1" t="s">
        <v>2160</v>
      </c>
      <c r="F407" s="1">
        <v>1</v>
      </c>
      <c r="G407" s="1">
        <v>376</v>
      </c>
      <c r="H407" s="10">
        <v>261.18953685000002</v>
      </c>
      <c r="I407">
        <v>26725.16943257445</v>
      </c>
      <c r="J407" s="27">
        <v>0.258535923</v>
      </c>
      <c r="K407" s="1">
        <v>0</v>
      </c>
      <c r="L407" s="1">
        <v>0</v>
      </c>
    </row>
    <row r="408" spans="1:12" x14ac:dyDescent="0.25">
      <c r="A408" s="1">
        <v>2</v>
      </c>
      <c r="B408" s="3" t="s">
        <v>2115</v>
      </c>
      <c r="C408" s="3" t="s">
        <v>2116</v>
      </c>
      <c r="D408" s="1" t="s">
        <v>2161</v>
      </c>
      <c r="E408" s="1" t="s">
        <v>2162</v>
      </c>
      <c r="F408" s="1">
        <v>1</v>
      </c>
      <c r="G408" s="1">
        <v>174</v>
      </c>
      <c r="H408" s="10">
        <v>195.62847454999999</v>
      </c>
      <c r="I408">
        <v>15496.580329349579</v>
      </c>
      <c r="J408" s="27">
        <v>0.2653984445</v>
      </c>
      <c r="K408" s="1">
        <v>0</v>
      </c>
      <c r="L408" s="1">
        <v>0</v>
      </c>
    </row>
    <row r="409" spans="1:12" x14ac:dyDescent="0.25">
      <c r="A409" s="1">
        <v>1</v>
      </c>
      <c r="B409" s="2" t="s">
        <v>2115</v>
      </c>
      <c r="C409" s="3" t="s">
        <v>2116</v>
      </c>
      <c r="D409" s="1" t="s">
        <v>2163</v>
      </c>
      <c r="E409" s="1" t="s">
        <v>2164</v>
      </c>
      <c r="F409" s="1">
        <v>1</v>
      </c>
      <c r="G409" s="1">
        <v>141</v>
      </c>
      <c r="H409" s="10">
        <v>186.46111780000001</v>
      </c>
      <c r="I409">
        <v>17591.672532489622</v>
      </c>
      <c r="J409" s="27">
        <v>0.26278516499999999</v>
      </c>
      <c r="K409" s="1">
        <v>0</v>
      </c>
      <c r="L409" s="1">
        <v>0</v>
      </c>
    </row>
    <row r="410" spans="1:12" x14ac:dyDescent="0.25">
      <c r="A410" s="1">
        <v>1</v>
      </c>
      <c r="B410" s="3" t="s">
        <v>2115</v>
      </c>
      <c r="C410" s="3" t="s">
        <v>2116</v>
      </c>
      <c r="D410" s="1" t="s">
        <v>2165</v>
      </c>
      <c r="E410" s="1" t="s">
        <v>2166</v>
      </c>
      <c r="F410" s="1">
        <v>1</v>
      </c>
      <c r="G410" s="1">
        <v>100</v>
      </c>
      <c r="H410" s="10">
        <v>149.3727154</v>
      </c>
      <c r="I410">
        <v>9818.7726302480005</v>
      </c>
      <c r="J410" s="27">
        <v>0.257107529</v>
      </c>
      <c r="K410" s="1">
        <v>0</v>
      </c>
      <c r="L410" s="1">
        <v>0</v>
      </c>
    </row>
    <row r="411" spans="1:12" x14ac:dyDescent="0.25">
      <c r="A411" s="1">
        <v>1</v>
      </c>
      <c r="B411" s="2" t="s">
        <v>2115</v>
      </c>
      <c r="C411" s="3" t="s">
        <v>2116</v>
      </c>
      <c r="D411" s="1" t="s">
        <v>2167</v>
      </c>
      <c r="E411" s="1" t="s">
        <v>2168</v>
      </c>
      <c r="F411" s="1">
        <v>1</v>
      </c>
      <c r="G411" s="1">
        <v>29.7</v>
      </c>
      <c r="H411" s="10">
        <v>112.457154</v>
      </c>
      <c r="I411">
        <v>7253.2159088065146</v>
      </c>
      <c r="J411" s="27">
        <v>0.23251286700000001</v>
      </c>
      <c r="K411" s="1">
        <v>0</v>
      </c>
      <c r="L411" s="1">
        <v>0</v>
      </c>
    </row>
    <row r="412" spans="1:12" x14ac:dyDescent="0.25">
      <c r="A412" s="1">
        <v>2</v>
      </c>
      <c r="B412" s="3" t="s">
        <v>2169</v>
      </c>
      <c r="C412" s="1" t="s">
        <v>2170</v>
      </c>
      <c r="D412" s="1" t="s">
        <v>2171</v>
      </c>
      <c r="E412" s="1" t="s">
        <v>2172</v>
      </c>
      <c r="F412" s="1">
        <v>1</v>
      </c>
      <c r="G412" s="1">
        <v>210</v>
      </c>
      <c r="H412" s="10">
        <v>340.57308004999999</v>
      </c>
      <c r="I412">
        <v>57883.473563973697</v>
      </c>
      <c r="J412" s="27">
        <v>0.25300314750000003</v>
      </c>
      <c r="K412" s="1">
        <v>0</v>
      </c>
      <c r="L412" s="1">
        <v>0</v>
      </c>
    </row>
    <row r="413" spans="1:12" x14ac:dyDescent="0.25">
      <c r="A413" s="1">
        <v>2</v>
      </c>
      <c r="B413" s="3" t="s">
        <v>2173</v>
      </c>
      <c r="C413" s="3" t="s">
        <v>2174</v>
      </c>
      <c r="D413" s="1" t="s">
        <v>2175</v>
      </c>
      <c r="E413" s="1" t="s">
        <v>2176</v>
      </c>
      <c r="F413" s="1">
        <v>1</v>
      </c>
      <c r="G413" s="1">
        <v>1348</v>
      </c>
      <c r="H413" s="10">
        <v>928.92731264999998</v>
      </c>
      <c r="I413">
        <v>622696.83302986214</v>
      </c>
      <c r="J413" s="27">
        <v>0.2442871865</v>
      </c>
      <c r="K413" s="1">
        <v>0</v>
      </c>
      <c r="L413" s="1">
        <v>0</v>
      </c>
    </row>
    <row r="414" spans="1:12" x14ac:dyDescent="0.25">
      <c r="A414" s="1">
        <v>1</v>
      </c>
      <c r="B414" s="3" t="s">
        <v>2173</v>
      </c>
      <c r="C414" s="3" t="s">
        <v>2174</v>
      </c>
      <c r="D414" s="1" t="s">
        <v>2177</v>
      </c>
      <c r="E414" s="1" t="s">
        <v>2178</v>
      </c>
      <c r="F414" s="1">
        <v>1</v>
      </c>
      <c r="G414" s="1">
        <v>681</v>
      </c>
      <c r="H414" s="10">
        <v>577.68109200000004</v>
      </c>
      <c r="I414">
        <v>272671.56029850419</v>
      </c>
      <c r="J414" s="27">
        <v>0.23639075900000001</v>
      </c>
      <c r="K414" s="1">
        <v>0</v>
      </c>
      <c r="L414" s="1">
        <v>0</v>
      </c>
    </row>
    <row r="415" spans="1:12" x14ac:dyDescent="0.25">
      <c r="A415" s="1">
        <v>2</v>
      </c>
      <c r="B415" s="3" t="s">
        <v>2173</v>
      </c>
      <c r="C415" s="3" t="s">
        <v>2174</v>
      </c>
      <c r="D415" s="1" t="s">
        <v>2179</v>
      </c>
      <c r="E415" s="1" t="s">
        <v>2180</v>
      </c>
      <c r="F415" s="1">
        <v>1</v>
      </c>
      <c r="G415" s="1">
        <v>182</v>
      </c>
      <c r="H415" s="10">
        <v>301.33717100000001</v>
      </c>
      <c r="I415">
        <v>77619.508679127714</v>
      </c>
      <c r="J415" s="27">
        <v>0.24887422200000001</v>
      </c>
      <c r="K415" s="1">
        <v>0</v>
      </c>
      <c r="L415" s="1">
        <v>0</v>
      </c>
    </row>
    <row r="416" spans="1:12" x14ac:dyDescent="0.25">
      <c r="A416" s="1">
        <v>3</v>
      </c>
      <c r="B416" s="3" t="s">
        <v>2173</v>
      </c>
      <c r="C416" s="3" t="s">
        <v>2174</v>
      </c>
      <c r="D416" s="1" t="s">
        <v>2181</v>
      </c>
      <c r="E416" s="1" t="s">
        <v>2182</v>
      </c>
      <c r="F416" s="1">
        <v>1</v>
      </c>
      <c r="G416" s="1">
        <v>218</v>
      </c>
      <c r="H416" s="10">
        <v>245.8129758666667</v>
      </c>
      <c r="I416">
        <v>44641.17358959894</v>
      </c>
      <c r="J416" s="27">
        <v>0.23993033799999999</v>
      </c>
      <c r="K416" s="1">
        <v>0</v>
      </c>
      <c r="L416" s="1">
        <v>0</v>
      </c>
    </row>
    <row r="417" spans="1:12" x14ac:dyDescent="0.25">
      <c r="A417" s="1">
        <v>2</v>
      </c>
      <c r="B417" s="2" t="s">
        <v>2173</v>
      </c>
      <c r="C417" s="3" t="s">
        <v>2174</v>
      </c>
      <c r="D417" s="1" t="s">
        <v>2183</v>
      </c>
      <c r="E417" s="1" t="s">
        <v>2184</v>
      </c>
      <c r="F417" s="1">
        <v>1</v>
      </c>
      <c r="G417" s="1">
        <v>293</v>
      </c>
      <c r="H417" s="10">
        <v>282.51018875</v>
      </c>
      <c r="I417">
        <v>73823.795125626639</v>
      </c>
      <c r="J417" s="27">
        <v>0.24322207849999999</v>
      </c>
      <c r="K417" s="1">
        <v>0</v>
      </c>
      <c r="L417" s="1">
        <v>0</v>
      </c>
    </row>
    <row r="418" spans="1:12" x14ac:dyDescent="0.25">
      <c r="A418" s="1">
        <v>1</v>
      </c>
      <c r="B418" s="3" t="s">
        <v>2173</v>
      </c>
      <c r="C418" s="3" t="s">
        <v>2174</v>
      </c>
      <c r="D418" s="1" t="s">
        <v>2185</v>
      </c>
      <c r="E418" s="1" t="s">
        <v>2186</v>
      </c>
      <c r="F418" s="1">
        <v>1</v>
      </c>
      <c r="G418" s="1">
        <v>908</v>
      </c>
      <c r="H418" s="10">
        <v>553.15823220000004</v>
      </c>
      <c r="I418">
        <v>236833.97662137047</v>
      </c>
      <c r="J418" s="27">
        <v>0.22671032499999999</v>
      </c>
      <c r="K418" s="1">
        <v>0</v>
      </c>
      <c r="L418" s="1">
        <v>0</v>
      </c>
    </row>
    <row r="419" spans="1:12" x14ac:dyDescent="0.25">
      <c r="A419" s="1">
        <v>1</v>
      </c>
      <c r="B419" s="2" t="s">
        <v>2173</v>
      </c>
      <c r="C419" s="3" t="s">
        <v>2174</v>
      </c>
      <c r="D419" s="1" t="s">
        <v>2187</v>
      </c>
      <c r="E419" s="1" t="s">
        <v>2188</v>
      </c>
      <c r="F419" s="1">
        <v>1</v>
      </c>
      <c r="G419" s="1">
        <v>164</v>
      </c>
      <c r="H419" s="10">
        <v>272.19201700000002</v>
      </c>
      <c r="I419">
        <v>61082.70076969514</v>
      </c>
      <c r="J419" s="27">
        <v>0.25262306600000001</v>
      </c>
      <c r="K419" s="1">
        <v>0</v>
      </c>
      <c r="L419" s="1">
        <v>0</v>
      </c>
    </row>
    <row r="420" spans="1:12" x14ac:dyDescent="0.25">
      <c r="A420" s="1">
        <v>6</v>
      </c>
      <c r="B420" s="3" t="s">
        <v>2173</v>
      </c>
      <c r="C420" s="3" t="s">
        <v>2174</v>
      </c>
      <c r="D420" s="1" t="s">
        <v>2189</v>
      </c>
      <c r="E420" s="1" t="s">
        <v>2190</v>
      </c>
      <c r="F420" s="1">
        <v>1</v>
      </c>
      <c r="G420" s="1">
        <v>828</v>
      </c>
      <c r="H420" s="10">
        <v>686.65181640000003</v>
      </c>
      <c r="I420">
        <v>402476.59835073369</v>
      </c>
      <c r="J420" s="27">
        <v>0.24442937849999999</v>
      </c>
      <c r="K420" s="1">
        <v>0</v>
      </c>
      <c r="L420" s="1">
        <v>0</v>
      </c>
    </row>
    <row r="421" spans="1:12" x14ac:dyDescent="0.25">
      <c r="A421" s="1">
        <v>1</v>
      </c>
      <c r="B421" s="3" t="s">
        <v>2173</v>
      </c>
      <c r="C421" s="3" t="s">
        <v>2174</v>
      </c>
      <c r="D421" s="1" t="s">
        <v>2191</v>
      </c>
      <c r="E421" s="1" t="s">
        <v>2192</v>
      </c>
      <c r="F421" s="1">
        <v>1</v>
      </c>
      <c r="G421" s="1">
        <v>1752</v>
      </c>
      <c r="H421" s="10">
        <v>812.90044450000005</v>
      </c>
      <c r="I421">
        <v>511127.91808829806</v>
      </c>
      <c r="J421" s="27">
        <v>0.23554577900000001</v>
      </c>
      <c r="K421" s="1">
        <v>0</v>
      </c>
      <c r="L421" s="1">
        <v>0</v>
      </c>
    </row>
    <row r="422" spans="1:12" x14ac:dyDescent="0.25">
      <c r="A422" s="1">
        <v>4</v>
      </c>
      <c r="B422" s="3" t="s">
        <v>2173</v>
      </c>
      <c r="C422" s="2" t="s">
        <v>2174</v>
      </c>
      <c r="D422" s="1" t="s">
        <v>2193</v>
      </c>
      <c r="E422" s="1" t="s">
        <v>2194</v>
      </c>
      <c r="F422" s="1">
        <v>1</v>
      </c>
      <c r="G422" s="1">
        <v>120</v>
      </c>
      <c r="H422" s="10">
        <v>193.052924475</v>
      </c>
      <c r="I422">
        <v>29050.135747343738</v>
      </c>
      <c r="J422" s="27">
        <v>0.24024331900000001</v>
      </c>
      <c r="K422" s="1">
        <v>0</v>
      </c>
      <c r="L422" s="1">
        <v>0</v>
      </c>
    </row>
    <row r="423" spans="1:12" x14ac:dyDescent="0.25">
      <c r="A423" s="1">
        <v>2</v>
      </c>
      <c r="B423" s="3" t="s">
        <v>2173</v>
      </c>
      <c r="C423" s="3" t="s">
        <v>2174</v>
      </c>
      <c r="D423" s="1" t="s">
        <v>2195</v>
      </c>
      <c r="E423" s="1" t="s">
        <v>2196</v>
      </c>
      <c r="F423" s="1">
        <v>1</v>
      </c>
      <c r="G423" s="1">
        <v>201</v>
      </c>
      <c r="H423" s="10">
        <v>321.63888100000003</v>
      </c>
      <c r="I423">
        <v>84402.545876691496</v>
      </c>
      <c r="J423" s="27">
        <v>0.24194790199999999</v>
      </c>
      <c r="K423" s="1">
        <v>0</v>
      </c>
      <c r="L423" s="1">
        <v>0</v>
      </c>
    </row>
    <row r="424" spans="1:12" x14ac:dyDescent="0.25">
      <c r="A424" s="1">
        <v>1</v>
      </c>
      <c r="B424" s="3" t="s">
        <v>2197</v>
      </c>
      <c r="C424" s="3" t="s">
        <v>2198</v>
      </c>
      <c r="D424" s="1" t="s">
        <v>2199</v>
      </c>
      <c r="E424" s="1" t="s">
        <v>2200</v>
      </c>
      <c r="F424" s="1">
        <v>1</v>
      </c>
      <c r="G424" s="1">
        <v>493</v>
      </c>
      <c r="H424" s="10">
        <v>351.65892580000002</v>
      </c>
      <c r="I424">
        <v>52683.579754408376</v>
      </c>
      <c r="J424" s="27">
        <v>0.25411184399999998</v>
      </c>
      <c r="K424" s="1">
        <v>0</v>
      </c>
      <c r="L424" s="1">
        <v>0</v>
      </c>
    </row>
    <row r="425" spans="1:12" x14ac:dyDescent="0.25">
      <c r="A425" s="1">
        <v>2</v>
      </c>
      <c r="B425" s="3" t="s">
        <v>2197</v>
      </c>
      <c r="C425" s="3" t="s">
        <v>2198</v>
      </c>
      <c r="D425" s="1" t="s">
        <v>2201</v>
      </c>
      <c r="E425" s="1" t="s">
        <v>2202</v>
      </c>
      <c r="F425" s="1">
        <v>0</v>
      </c>
      <c r="G425" s="1">
        <v>834</v>
      </c>
      <c r="H425" s="10">
        <v>507.70715575000003</v>
      </c>
      <c r="I425">
        <v>97693.368834416964</v>
      </c>
      <c r="J425" s="27">
        <v>0.25326989300000002</v>
      </c>
      <c r="K425" s="1">
        <v>0</v>
      </c>
      <c r="L425" s="1">
        <v>0</v>
      </c>
    </row>
    <row r="426" spans="1:12" x14ac:dyDescent="0.25">
      <c r="A426" s="1">
        <v>1</v>
      </c>
      <c r="B426" s="3" t="s">
        <v>2197</v>
      </c>
      <c r="C426" s="3" t="s">
        <v>2203</v>
      </c>
      <c r="D426" s="1" t="s">
        <v>2204</v>
      </c>
      <c r="E426" s="1" t="s">
        <v>2205</v>
      </c>
      <c r="F426" s="1">
        <v>1</v>
      </c>
      <c r="G426" s="1">
        <v>1800</v>
      </c>
      <c r="H426" s="10">
        <v>880.14928580000003</v>
      </c>
      <c r="I426">
        <v>431777.47473462339</v>
      </c>
      <c r="J426" s="27">
        <v>0.261035815</v>
      </c>
      <c r="K426" s="1">
        <v>0</v>
      </c>
      <c r="L426" s="1">
        <v>0</v>
      </c>
    </row>
    <row r="427" spans="1:12" x14ac:dyDescent="0.25">
      <c r="A427" s="1">
        <v>1</v>
      </c>
      <c r="B427" s="3" t="s">
        <v>2197</v>
      </c>
      <c r="C427" s="2" t="s">
        <v>2206</v>
      </c>
      <c r="D427" s="1" t="s">
        <v>2207</v>
      </c>
      <c r="E427" s="1" t="s">
        <v>2208</v>
      </c>
      <c r="F427" s="1">
        <v>1</v>
      </c>
      <c r="G427" s="1">
        <v>1299</v>
      </c>
      <c r="H427" s="10">
        <v>624.62908000000004</v>
      </c>
      <c r="I427">
        <v>189659.23785836279</v>
      </c>
      <c r="J427" s="27">
        <v>0.23785293599999999</v>
      </c>
      <c r="K427" s="1">
        <v>0</v>
      </c>
      <c r="L427" s="1">
        <v>0</v>
      </c>
    </row>
    <row r="428" spans="1:12" x14ac:dyDescent="0.25">
      <c r="A428" s="1">
        <v>5</v>
      </c>
      <c r="B428" s="2" t="s">
        <v>2197</v>
      </c>
      <c r="C428" s="2" t="s">
        <v>2209</v>
      </c>
      <c r="D428" s="1" t="s">
        <v>2210</v>
      </c>
      <c r="E428" s="1" t="s">
        <v>2211</v>
      </c>
      <c r="F428" s="1">
        <v>1</v>
      </c>
      <c r="G428" s="1">
        <v>162</v>
      </c>
      <c r="H428" s="10">
        <v>108.28732912</v>
      </c>
      <c r="I428">
        <v>6017.6787431125313</v>
      </c>
      <c r="J428" s="27">
        <v>0.26959768080000002</v>
      </c>
      <c r="K428" s="1">
        <v>0</v>
      </c>
      <c r="L428" s="1">
        <v>0</v>
      </c>
    </row>
    <row r="429" spans="1:12" x14ac:dyDescent="0.25">
      <c r="A429" s="1">
        <v>3</v>
      </c>
      <c r="B429" s="3" t="s">
        <v>2197</v>
      </c>
      <c r="C429" s="3" t="s">
        <v>2209</v>
      </c>
      <c r="D429" s="1" t="s">
        <v>2212</v>
      </c>
      <c r="E429" s="1" t="s">
        <v>2213</v>
      </c>
      <c r="F429" s="1">
        <v>1</v>
      </c>
      <c r="G429" s="1">
        <v>178</v>
      </c>
      <c r="H429" s="10">
        <v>96.876587013333335</v>
      </c>
      <c r="I429">
        <v>4400.537063757607</v>
      </c>
      <c r="J429" s="27">
        <v>0.2547306273333334</v>
      </c>
      <c r="K429" s="1">
        <v>0</v>
      </c>
      <c r="L429" s="1">
        <v>0</v>
      </c>
    </row>
    <row r="430" spans="1:12" x14ac:dyDescent="0.25">
      <c r="A430" s="1">
        <v>2</v>
      </c>
      <c r="B430" s="3" t="s">
        <v>2197</v>
      </c>
      <c r="C430" s="3" t="s">
        <v>2209</v>
      </c>
      <c r="D430" s="1" t="s">
        <v>2214</v>
      </c>
      <c r="E430" s="1" t="s">
        <v>2215</v>
      </c>
      <c r="F430" s="1">
        <v>1</v>
      </c>
      <c r="G430" s="1">
        <v>162</v>
      </c>
      <c r="H430" s="10">
        <v>99.74457581499999</v>
      </c>
      <c r="I430">
        <v>4659.2965657747063</v>
      </c>
      <c r="J430" s="27">
        <v>0.26050012099999997</v>
      </c>
      <c r="K430" s="1">
        <v>0</v>
      </c>
      <c r="L430" s="1">
        <v>0</v>
      </c>
    </row>
    <row r="431" spans="1:12" x14ac:dyDescent="0.25">
      <c r="A431" s="1">
        <v>2</v>
      </c>
      <c r="B431" s="2" t="s">
        <v>2197</v>
      </c>
      <c r="C431" s="2" t="s">
        <v>2209</v>
      </c>
      <c r="D431" s="1" t="s">
        <v>2216</v>
      </c>
      <c r="E431" s="1" t="s">
        <v>2217</v>
      </c>
      <c r="F431" s="1">
        <v>1</v>
      </c>
      <c r="G431" s="1">
        <v>177</v>
      </c>
      <c r="H431" s="10">
        <v>69.226114965000008</v>
      </c>
      <c r="I431">
        <v>2749.7501050165847</v>
      </c>
      <c r="J431" s="27">
        <v>0.24748184549999999</v>
      </c>
      <c r="K431" s="1">
        <v>0</v>
      </c>
      <c r="L431" s="1">
        <v>0</v>
      </c>
    </row>
    <row r="432" spans="1:12" x14ac:dyDescent="0.25">
      <c r="A432" s="1">
        <v>1</v>
      </c>
      <c r="B432" s="2" t="s">
        <v>2197</v>
      </c>
      <c r="C432" s="3" t="s">
        <v>2209</v>
      </c>
      <c r="D432" s="1" t="s">
        <v>2218</v>
      </c>
      <c r="E432" s="1" t="s">
        <v>2219</v>
      </c>
      <c r="F432" s="1">
        <v>1</v>
      </c>
      <c r="G432" s="1">
        <v>131</v>
      </c>
      <c r="H432" s="10">
        <v>78.86917511</v>
      </c>
      <c r="I432">
        <v>3077.5296428088304</v>
      </c>
      <c r="J432" s="27">
        <v>0.26835154900000002</v>
      </c>
      <c r="K432" s="1">
        <v>0</v>
      </c>
      <c r="L432" s="1">
        <v>0</v>
      </c>
    </row>
    <row r="433" spans="1:12" x14ac:dyDescent="0.25">
      <c r="A433" s="1">
        <v>3</v>
      </c>
      <c r="B433" s="2" t="s">
        <v>2197</v>
      </c>
      <c r="C433" s="3" t="s">
        <v>2209</v>
      </c>
      <c r="D433" s="1" t="s">
        <v>2220</v>
      </c>
      <c r="E433" s="1" t="s">
        <v>2221</v>
      </c>
      <c r="F433" s="1">
        <v>1</v>
      </c>
      <c r="G433" s="1">
        <v>178</v>
      </c>
      <c r="H433" s="10">
        <v>122.7636175333333</v>
      </c>
      <c r="I433">
        <v>7691.8373217115268</v>
      </c>
      <c r="J433" s="27">
        <v>0.27477563233333341</v>
      </c>
      <c r="K433" s="1">
        <v>0</v>
      </c>
      <c r="L433" s="1">
        <v>0</v>
      </c>
    </row>
    <row r="434" spans="1:12" x14ac:dyDescent="0.25">
      <c r="A434" s="1">
        <v>2</v>
      </c>
      <c r="B434" s="3" t="s">
        <v>2197</v>
      </c>
      <c r="C434" s="3" t="s">
        <v>2209</v>
      </c>
      <c r="D434" s="1" t="s">
        <v>2222</v>
      </c>
      <c r="E434" s="1" t="s">
        <v>2223</v>
      </c>
      <c r="F434" s="1">
        <v>1</v>
      </c>
      <c r="G434" s="1">
        <v>233</v>
      </c>
      <c r="H434" s="10">
        <v>154.68955149999999</v>
      </c>
      <c r="I434">
        <v>13073.733104062132</v>
      </c>
      <c r="J434" s="27">
        <v>0.27065521199999998</v>
      </c>
      <c r="K434" s="1">
        <v>0</v>
      </c>
      <c r="L434" s="1">
        <v>0</v>
      </c>
    </row>
    <row r="435" spans="1:12" x14ac:dyDescent="0.25">
      <c r="A435" s="1">
        <v>1</v>
      </c>
      <c r="B435" s="3" t="s">
        <v>2197</v>
      </c>
      <c r="C435" s="3" t="s">
        <v>2209</v>
      </c>
      <c r="D435" s="1" t="s">
        <v>2224</v>
      </c>
      <c r="E435" s="1" t="s">
        <v>2225</v>
      </c>
      <c r="F435" s="1">
        <v>0</v>
      </c>
      <c r="G435" s="1">
        <v>150</v>
      </c>
      <c r="H435" s="10">
        <v>109.20313229999999</v>
      </c>
      <c r="I435">
        <v>6276.5942532959425</v>
      </c>
      <c r="J435" s="27">
        <v>0.27562885999999998</v>
      </c>
      <c r="K435" s="1">
        <v>0</v>
      </c>
      <c r="L435" s="1">
        <v>0</v>
      </c>
    </row>
    <row r="436" spans="1:12" x14ac:dyDescent="0.25">
      <c r="A436" s="1">
        <v>3</v>
      </c>
      <c r="B436" s="3" t="s">
        <v>2197</v>
      </c>
      <c r="C436" s="3" t="s">
        <v>2226</v>
      </c>
      <c r="D436" s="1" t="s">
        <v>2227</v>
      </c>
      <c r="E436" s="1" t="s">
        <v>2228</v>
      </c>
      <c r="F436" s="1">
        <v>1</v>
      </c>
      <c r="G436" s="5">
        <v>466</v>
      </c>
      <c r="H436" s="10">
        <v>194.69146480000001</v>
      </c>
      <c r="I436">
        <v>19416.115445349827</v>
      </c>
      <c r="J436" s="27">
        <v>0.25122684333333328</v>
      </c>
      <c r="K436" s="1">
        <v>0</v>
      </c>
      <c r="L436" s="1">
        <v>0</v>
      </c>
    </row>
    <row r="437" spans="1:12" x14ac:dyDescent="0.25">
      <c r="A437" s="1">
        <v>1</v>
      </c>
      <c r="B437" s="2" t="s">
        <v>2197</v>
      </c>
      <c r="C437" s="3" t="s">
        <v>2226</v>
      </c>
      <c r="D437" s="1" t="s">
        <v>2229</v>
      </c>
      <c r="E437" s="1" t="s">
        <v>2230</v>
      </c>
      <c r="F437" s="1">
        <v>1</v>
      </c>
      <c r="G437" s="5">
        <v>429</v>
      </c>
      <c r="H437" s="10">
        <v>197.2759939</v>
      </c>
      <c r="I437">
        <v>22673.174989404146</v>
      </c>
      <c r="J437" s="27">
        <v>0.26840320499999998</v>
      </c>
      <c r="K437" s="1">
        <v>0</v>
      </c>
      <c r="L437" s="1">
        <v>0</v>
      </c>
    </row>
    <row r="438" spans="1:12" x14ac:dyDescent="0.25">
      <c r="A438" s="1">
        <v>3</v>
      </c>
      <c r="B438" s="2" t="s">
        <v>2197</v>
      </c>
      <c r="C438" s="3" t="s">
        <v>2226</v>
      </c>
      <c r="D438" s="1" t="s">
        <v>2231</v>
      </c>
      <c r="E438" s="1" t="s">
        <v>2232</v>
      </c>
      <c r="F438" s="1">
        <v>1</v>
      </c>
      <c r="G438" s="5">
        <v>498</v>
      </c>
      <c r="H438" s="10">
        <v>274.0898090666667</v>
      </c>
      <c r="I438">
        <v>46436.129865641422</v>
      </c>
      <c r="J438" s="27">
        <v>0.27410022033333331</v>
      </c>
      <c r="K438" s="1">
        <v>0</v>
      </c>
      <c r="L438" s="1">
        <v>0</v>
      </c>
    </row>
    <row r="439" spans="1:12" x14ac:dyDescent="0.25">
      <c r="A439" s="1">
        <v>2</v>
      </c>
      <c r="B439" s="3" t="s">
        <v>2197</v>
      </c>
      <c r="C439" s="3" t="s">
        <v>2226</v>
      </c>
      <c r="D439" s="1" t="s">
        <v>2233</v>
      </c>
      <c r="E439" s="1" t="s">
        <v>2234</v>
      </c>
      <c r="F439" s="1">
        <v>1</v>
      </c>
      <c r="G439" s="5">
        <v>1745</v>
      </c>
      <c r="H439" s="10">
        <v>613.82170745000008</v>
      </c>
      <c r="I439">
        <v>246565.21690629996</v>
      </c>
      <c r="J439" s="27">
        <v>0.26074333399999999</v>
      </c>
      <c r="K439" s="1">
        <v>0</v>
      </c>
      <c r="L439" s="1">
        <v>0</v>
      </c>
    </row>
    <row r="440" spans="1:12" x14ac:dyDescent="0.25">
      <c r="A440" s="1">
        <v>1</v>
      </c>
      <c r="B440" s="3" t="s">
        <v>2197</v>
      </c>
      <c r="C440" s="3" t="s">
        <v>2226</v>
      </c>
      <c r="D440" s="1" t="s">
        <v>2235</v>
      </c>
      <c r="E440" s="1" t="s">
        <v>2236</v>
      </c>
      <c r="F440" s="1">
        <v>1</v>
      </c>
      <c r="G440" s="5">
        <v>714</v>
      </c>
      <c r="H440" s="10">
        <v>313.14851879999998</v>
      </c>
      <c r="I440">
        <v>41947.113067049911</v>
      </c>
      <c r="J440" s="27">
        <v>0.25853297400000003</v>
      </c>
      <c r="K440" s="1">
        <v>0</v>
      </c>
      <c r="L440" s="1">
        <v>0</v>
      </c>
    </row>
    <row r="441" spans="1:12" x14ac:dyDescent="0.25">
      <c r="A441" s="1">
        <v>1</v>
      </c>
      <c r="B441" s="2" t="s">
        <v>2197</v>
      </c>
      <c r="C441" s="3" t="s">
        <v>2226</v>
      </c>
      <c r="D441" s="1" t="s">
        <v>2237</v>
      </c>
      <c r="E441" s="1" t="s">
        <v>2238</v>
      </c>
      <c r="F441" s="1">
        <v>1</v>
      </c>
      <c r="G441" s="5">
        <v>507.5</v>
      </c>
      <c r="H441" s="10">
        <v>279.5803727</v>
      </c>
      <c r="I441">
        <v>32293.254943717129</v>
      </c>
      <c r="J441" s="27">
        <v>0.27130505100000002</v>
      </c>
      <c r="K441" s="1">
        <v>0</v>
      </c>
      <c r="L441" s="1">
        <v>0</v>
      </c>
    </row>
    <row r="442" spans="1:12" x14ac:dyDescent="0.25">
      <c r="A442" s="1">
        <v>4</v>
      </c>
      <c r="B442" s="3" t="s">
        <v>2197</v>
      </c>
      <c r="C442" s="3" t="s">
        <v>2226</v>
      </c>
      <c r="D442" s="1" t="s">
        <v>2239</v>
      </c>
      <c r="E442" s="1" t="s">
        <v>2240</v>
      </c>
      <c r="F442" s="1">
        <v>1</v>
      </c>
      <c r="G442" s="5">
        <v>103</v>
      </c>
      <c r="H442" s="10">
        <v>78.342203777500004</v>
      </c>
      <c r="I442">
        <v>4616.8019392251272</v>
      </c>
      <c r="J442" s="27">
        <v>0.26750650124999997</v>
      </c>
      <c r="K442" s="1">
        <v>0</v>
      </c>
      <c r="L442" s="1">
        <v>0</v>
      </c>
    </row>
    <row r="443" spans="1:12" x14ac:dyDescent="0.25">
      <c r="A443" s="1">
        <v>2</v>
      </c>
      <c r="B443" s="3" t="s">
        <v>2197</v>
      </c>
      <c r="C443" s="3" t="s">
        <v>2226</v>
      </c>
      <c r="D443" s="1" t="s">
        <v>2241</v>
      </c>
      <c r="E443" s="1" t="s">
        <v>2242</v>
      </c>
      <c r="F443" s="1">
        <v>1</v>
      </c>
      <c r="G443" s="5">
        <v>96.6</v>
      </c>
      <c r="H443" s="10">
        <v>66.585662229999997</v>
      </c>
      <c r="I443">
        <v>2718.6156716536807</v>
      </c>
      <c r="J443" s="27">
        <v>0.25054055400000003</v>
      </c>
      <c r="K443" s="1">
        <v>0</v>
      </c>
      <c r="L443" s="1">
        <v>0</v>
      </c>
    </row>
    <row r="444" spans="1:12" x14ac:dyDescent="0.25">
      <c r="A444" s="1">
        <v>1</v>
      </c>
      <c r="B444" s="2" t="s">
        <v>2197</v>
      </c>
      <c r="C444" s="3" t="s">
        <v>2226</v>
      </c>
      <c r="D444" s="1" t="s">
        <v>2243</v>
      </c>
      <c r="E444" s="1" t="s">
        <v>2244</v>
      </c>
      <c r="F444" s="1">
        <v>1</v>
      </c>
      <c r="G444" s="5">
        <v>106</v>
      </c>
      <c r="H444" s="10">
        <v>69.345903840000005</v>
      </c>
      <c r="I444">
        <v>3593.2255701954482</v>
      </c>
      <c r="J444" s="27">
        <v>0.25002873199999998</v>
      </c>
      <c r="K444" s="1">
        <v>0</v>
      </c>
      <c r="L444" s="1">
        <v>0</v>
      </c>
    </row>
    <row r="445" spans="1:12" x14ac:dyDescent="0.25">
      <c r="A445" s="1">
        <v>1</v>
      </c>
      <c r="B445" s="3" t="s">
        <v>2197</v>
      </c>
      <c r="C445" s="2" t="s">
        <v>2226</v>
      </c>
      <c r="D445" s="1" t="s">
        <v>2245</v>
      </c>
      <c r="E445" s="1" t="s">
        <v>2246</v>
      </c>
      <c r="F445" s="1">
        <v>1</v>
      </c>
      <c r="G445" s="5">
        <v>1725</v>
      </c>
      <c r="H445" s="10">
        <v>716.13204800000005</v>
      </c>
      <c r="I445">
        <v>204385.72994030526</v>
      </c>
      <c r="J445" s="27">
        <v>0.25756868500000002</v>
      </c>
      <c r="K445" s="1">
        <v>0</v>
      </c>
      <c r="L445" s="1">
        <v>0</v>
      </c>
    </row>
    <row r="446" spans="1:12" x14ac:dyDescent="0.25">
      <c r="A446" s="1">
        <v>3</v>
      </c>
      <c r="B446" s="3" t="s">
        <v>2197</v>
      </c>
      <c r="C446" s="3" t="s">
        <v>2226</v>
      </c>
      <c r="D446" s="1" t="s">
        <v>2247</v>
      </c>
      <c r="E446" s="1" t="s">
        <v>2248</v>
      </c>
      <c r="F446" s="1">
        <v>1</v>
      </c>
      <c r="G446" s="5">
        <v>456</v>
      </c>
      <c r="H446" s="10">
        <v>243.1329815666667</v>
      </c>
      <c r="I446">
        <v>37013.935465472736</v>
      </c>
      <c r="J446" s="27">
        <v>0.26474070599999999</v>
      </c>
      <c r="K446" s="1">
        <v>0</v>
      </c>
      <c r="L446" s="1">
        <v>0</v>
      </c>
    </row>
    <row r="447" spans="1:12" x14ac:dyDescent="0.25">
      <c r="A447" s="1">
        <v>2</v>
      </c>
      <c r="B447" s="3" t="s">
        <v>2197</v>
      </c>
      <c r="C447" s="2" t="s">
        <v>2226</v>
      </c>
      <c r="D447" s="1" t="s">
        <v>2249</v>
      </c>
      <c r="E447" s="1" t="s">
        <v>2250</v>
      </c>
      <c r="F447" s="1">
        <v>1</v>
      </c>
      <c r="G447" s="5">
        <v>905</v>
      </c>
      <c r="H447" s="10">
        <v>332.62302125000002</v>
      </c>
      <c r="I447">
        <v>59842.662409766475</v>
      </c>
      <c r="J447" s="27">
        <v>0.26073208399999998</v>
      </c>
      <c r="K447" s="1">
        <v>0</v>
      </c>
      <c r="L447" s="1">
        <v>0</v>
      </c>
    </row>
    <row r="448" spans="1:12" x14ac:dyDescent="0.25">
      <c r="A448" s="1">
        <v>2</v>
      </c>
      <c r="B448" s="3" t="s">
        <v>2197</v>
      </c>
      <c r="C448" s="2" t="s">
        <v>2226</v>
      </c>
      <c r="D448" s="1" t="s">
        <v>2251</v>
      </c>
      <c r="E448" s="1" t="s">
        <v>2252</v>
      </c>
      <c r="F448" s="1">
        <v>1</v>
      </c>
      <c r="G448" s="5">
        <v>359</v>
      </c>
      <c r="H448" s="10">
        <v>232.33789955</v>
      </c>
      <c r="I448">
        <v>29312.509522096163</v>
      </c>
      <c r="J448" s="27">
        <v>0.26578268649999998</v>
      </c>
      <c r="K448" s="1">
        <v>0</v>
      </c>
      <c r="L448" s="1">
        <v>0</v>
      </c>
    </row>
    <row r="449" spans="1:12" x14ac:dyDescent="0.25">
      <c r="A449" s="1">
        <v>1</v>
      </c>
      <c r="B449" s="3" t="s">
        <v>2197</v>
      </c>
      <c r="C449" s="3" t="s">
        <v>2226</v>
      </c>
      <c r="D449" s="1" t="s">
        <v>2253</v>
      </c>
      <c r="E449" s="1" t="s">
        <v>2254</v>
      </c>
      <c r="F449" s="1">
        <v>1</v>
      </c>
      <c r="G449" s="5">
        <v>315</v>
      </c>
      <c r="H449" s="10">
        <v>241.69938379999999</v>
      </c>
      <c r="I449">
        <v>26882.480818452226</v>
      </c>
      <c r="J449" s="27">
        <v>0.27414315500000003</v>
      </c>
      <c r="K449" s="1">
        <v>0</v>
      </c>
      <c r="L449" s="1">
        <v>0</v>
      </c>
    </row>
    <row r="450" spans="1:12" x14ac:dyDescent="0.25">
      <c r="A450" s="1">
        <v>1</v>
      </c>
      <c r="B450" s="3" t="s">
        <v>2197</v>
      </c>
      <c r="C450" s="3" t="s">
        <v>2226</v>
      </c>
      <c r="D450" s="1" t="s">
        <v>2255</v>
      </c>
      <c r="E450" s="1" t="s">
        <v>2256</v>
      </c>
      <c r="F450" s="1">
        <v>1</v>
      </c>
      <c r="G450" s="5">
        <v>505</v>
      </c>
      <c r="H450" s="10">
        <v>311.8384873</v>
      </c>
      <c r="I450">
        <v>48060.581747739845</v>
      </c>
      <c r="J450" s="27">
        <v>0.26334906200000002</v>
      </c>
      <c r="K450" s="1">
        <v>0</v>
      </c>
      <c r="L450" s="1">
        <v>0</v>
      </c>
    </row>
    <row r="451" spans="1:12" x14ac:dyDescent="0.25">
      <c r="A451" s="1">
        <v>1</v>
      </c>
      <c r="B451" s="3" t="s">
        <v>2197</v>
      </c>
      <c r="C451" s="3" t="s">
        <v>2226</v>
      </c>
      <c r="D451" s="1" t="s">
        <v>2257</v>
      </c>
      <c r="E451" s="1" t="s">
        <v>2258</v>
      </c>
      <c r="F451" s="1">
        <v>1</v>
      </c>
      <c r="G451" s="5">
        <v>820</v>
      </c>
      <c r="H451" s="10">
        <v>347.58787690000003</v>
      </c>
      <c r="I451">
        <v>63397.177724388806</v>
      </c>
      <c r="J451" s="27">
        <v>0.28045925500000002</v>
      </c>
      <c r="K451" s="1">
        <v>0</v>
      </c>
      <c r="L451" s="1">
        <v>0</v>
      </c>
    </row>
    <row r="452" spans="1:12" x14ac:dyDescent="0.25">
      <c r="A452" s="1">
        <v>3</v>
      </c>
      <c r="B452" s="3" t="s">
        <v>2197</v>
      </c>
      <c r="C452" s="3" t="s">
        <v>2226</v>
      </c>
      <c r="D452" s="1" t="s">
        <v>2259</v>
      </c>
      <c r="E452" s="1" t="s">
        <v>2260</v>
      </c>
      <c r="F452" s="1">
        <v>1</v>
      </c>
      <c r="G452" s="5">
        <v>747.5</v>
      </c>
      <c r="H452" s="10">
        <v>339.40108456666673</v>
      </c>
      <c r="I452">
        <v>54480.339485225464</v>
      </c>
      <c r="J452" s="27">
        <v>0.2663572156666667</v>
      </c>
      <c r="K452" s="1">
        <v>0</v>
      </c>
      <c r="L452" s="1">
        <v>0</v>
      </c>
    </row>
    <row r="453" spans="1:12" x14ac:dyDescent="0.25">
      <c r="A453" s="1">
        <v>3</v>
      </c>
      <c r="B453" s="2" t="s">
        <v>2197</v>
      </c>
      <c r="C453" s="3" t="s">
        <v>2226</v>
      </c>
      <c r="D453" s="1" t="s">
        <v>2261</v>
      </c>
      <c r="E453" s="1" t="s">
        <v>2262</v>
      </c>
      <c r="F453" s="1">
        <v>1</v>
      </c>
      <c r="G453" s="5">
        <v>473</v>
      </c>
      <c r="H453" s="10">
        <v>227.61852060000001</v>
      </c>
      <c r="I453">
        <v>33042.875107913664</v>
      </c>
      <c r="J453" s="27">
        <v>0.243436228</v>
      </c>
      <c r="K453" s="1">
        <v>0</v>
      </c>
      <c r="L453" s="1">
        <v>0</v>
      </c>
    </row>
    <row r="454" spans="1:12" x14ac:dyDescent="0.25">
      <c r="A454" s="1">
        <v>3</v>
      </c>
      <c r="B454" s="3" t="s">
        <v>2197</v>
      </c>
      <c r="C454" s="3" t="s">
        <v>2226</v>
      </c>
      <c r="D454" s="1" t="s">
        <v>2263</v>
      </c>
      <c r="E454" s="1" t="s">
        <v>2264</v>
      </c>
      <c r="F454" s="1">
        <v>1</v>
      </c>
      <c r="G454" s="5">
        <v>351</v>
      </c>
      <c r="H454" s="10">
        <v>213.6440379</v>
      </c>
      <c r="I454">
        <v>26750.860101015827</v>
      </c>
      <c r="J454" s="27">
        <v>0.26204558966666658</v>
      </c>
      <c r="K454" s="1">
        <v>0</v>
      </c>
      <c r="L454" s="1">
        <v>0</v>
      </c>
    </row>
    <row r="455" spans="1:12" x14ac:dyDescent="0.25">
      <c r="A455" s="1">
        <v>2</v>
      </c>
      <c r="B455" s="3" t="s">
        <v>2197</v>
      </c>
      <c r="C455" s="3" t="s">
        <v>2226</v>
      </c>
      <c r="D455" s="1" t="s">
        <v>2265</v>
      </c>
      <c r="E455" s="1" t="s">
        <v>2266</v>
      </c>
      <c r="F455" s="1">
        <v>1</v>
      </c>
      <c r="G455" s="5">
        <v>550</v>
      </c>
      <c r="H455" s="10">
        <v>243.32689465000001</v>
      </c>
      <c r="I455">
        <v>39643.11791466795</v>
      </c>
      <c r="J455" s="27">
        <v>0.24935397649999999</v>
      </c>
      <c r="K455" s="1">
        <v>0</v>
      </c>
      <c r="L455" s="1">
        <v>0</v>
      </c>
    </row>
    <row r="456" spans="1:12" x14ac:dyDescent="0.25">
      <c r="A456" s="1">
        <v>1</v>
      </c>
      <c r="B456" s="2" t="s">
        <v>2197</v>
      </c>
      <c r="C456" s="2" t="s">
        <v>2226</v>
      </c>
      <c r="D456" s="1" t="s">
        <v>2267</v>
      </c>
      <c r="E456" s="1" t="s">
        <v>2268</v>
      </c>
      <c r="F456" s="1">
        <v>1</v>
      </c>
      <c r="G456" s="5">
        <v>1475</v>
      </c>
      <c r="H456" s="10">
        <v>610.56579910000005</v>
      </c>
      <c r="I456">
        <v>169176.4207498412</v>
      </c>
      <c r="J456" s="27">
        <v>0.27738729699999998</v>
      </c>
      <c r="K456" s="1">
        <v>0</v>
      </c>
      <c r="L456" s="1">
        <v>0</v>
      </c>
    </row>
    <row r="457" spans="1:12" x14ac:dyDescent="0.25">
      <c r="A457" s="1">
        <v>1</v>
      </c>
      <c r="B457" s="3" t="s">
        <v>2197</v>
      </c>
      <c r="C457" s="3" t="s">
        <v>2226</v>
      </c>
      <c r="D457" s="1" t="s">
        <v>2269</v>
      </c>
      <c r="E457" s="1" t="s">
        <v>2270</v>
      </c>
      <c r="F457" s="1">
        <v>1</v>
      </c>
      <c r="G457" s="5">
        <v>257</v>
      </c>
      <c r="H457" s="10">
        <v>150.16649630000001</v>
      </c>
      <c r="I457">
        <v>11605.425423917111</v>
      </c>
      <c r="J457" s="27">
        <v>0.25870378100000002</v>
      </c>
      <c r="K457" s="1">
        <v>0</v>
      </c>
      <c r="L457" s="1">
        <v>0</v>
      </c>
    </row>
    <row r="458" spans="1:12" x14ac:dyDescent="0.25">
      <c r="A458" s="1">
        <v>3</v>
      </c>
      <c r="B458" s="3" t="s">
        <v>2197</v>
      </c>
      <c r="C458" s="3" t="s">
        <v>2226</v>
      </c>
      <c r="D458" s="1" t="s">
        <v>2271</v>
      </c>
      <c r="E458" s="1" t="s">
        <v>2272</v>
      </c>
      <c r="F458" s="1">
        <v>1</v>
      </c>
      <c r="G458" s="5">
        <v>393</v>
      </c>
      <c r="H458" s="10">
        <v>190.69894543333331</v>
      </c>
      <c r="I458">
        <v>21150.899141039605</v>
      </c>
      <c r="J458" s="27">
        <v>0.26547196633333342</v>
      </c>
      <c r="K458" s="1">
        <v>0</v>
      </c>
      <c r="L458" s="1">
        <v>0</v>
      </c>
    </row>
    <row r="459" spans="1:12" x14ac:dyDescent="0.25">
      <c r="A459" s="1">
        <v>3</v>
      </c>
      <c r="B459" s="3" t="s">
        <v>2197</v>
      </c>
      <c r="C459" s="3" t="s">
        <v>2226</v>
      </c>
      <c r="D459" s="1" t="s">
        <v>2273</v>
      </c>
      <c r="E459" s="1" t="s">
        <v>2274</v>
      </c>
      <c r="F459" s="1">
        <v>1</v>
      </c>
      <c r="G459" s="5">
        <v>953</v>
      </c>
      <c r="H459" s="10">
        <v>388.56874936666668</v>
      </c>
      <c r="I459">
        <v>75783.053385688065</v>
      </c>
      <c r="J459" s="27">
        <v>0.25805151199999998</v>
      </c>
      <c r="K459" s="1">
        <v>0</v>
      </c>
      <c r="L459" s="1">
        <v>0</v>
      </c>
    </row>
    <row r="460" spans="1:12" x14ac:dyDescent="0.25">
      <c r="A460" s="1">
        <v>1</v>
      </c>
      <c r="B460" s="3" t="s">
        <v>2197</v>
      </c>
      <c r="C460" s="2" t="s">
        <v>2226</v>
      </c>
      <c r="D460" s="1" t="s">
        <v>2275</v>
      </c>
      <c r="E460" s="1" t="s">
        <v>2276</v>
      </c>
      <c r="F460" s="1">
        <v>1</v>
      </c>
      <c r="G460" s="5">
        <v>1015</v>
      </c>
      <c r="H460" s="10">
        <v>397.41916400000002</v>
      </c>
      <c r="I460">
        <v>78712.841656653443</v>
      </c>
      <c r="J460" s="27">
        <v>0.256381892</v>
      </c>
      <c r="K460" s="1">
        <v>0</v>
      </c>
      <c r="L460" s="1">
        <v>0</v>
      </c>
    </row>
    <row r="461" spans="1:12" x14ac:dyDescent="0.25">
      <c r="A461" s="1">
        <v>1</v>
      </c>
      <c r="B461" s="3" t="s">
        <v>2197</v>
      </c>
      <c r="C461" s="3" t="s">
        <v>2226</v>
      </c>
      <c r="D461" s="1" t="s">
        <v>2277</v>
      </c>
      <c r="E461" s="1" t="s">
        <v>2278</v>
      </c>
      <c r="F461" s="1">
        <v>1</v>
      </c>
      <c r="G461" s="5">
        <v>766</v>
      </c>
      <c r="H461" s="10">
        <v>326.20340119999997</v>
      </c>
      <c r="I461">
        <v>61372.103042709241</v>
      </c>
      <c r="J461" s="27">
        <v>0.26171842200000001</v>
      </c>
      <c r="K461" s="1">
        <v>0</v>
      </c>
      <c r="L461" s="1">
        <v>0</v>
      </c>
    </row>
    <row r="462" spans="1:12" x14ac:dyDescent="0.25">
      <c r="A462" s="1">
        <v>1</v>
      </c>
      <c r="B462" s="3" t="s">
        <v>2197</v>
      </c>
      <c r="C462" s="3" t="s">
        <v>2226</v>
      </c>
      <c r="D462" s="1" t="s">
        <v>2279</v>
      </c>
      <c r="E462" s="1" t="s">
        <v>2280</v>
      </c>
      <c r="F462" s="1">
        <v>1</v>
      </c>
      <c r="G462" s="5">
        <v>910</v>
      </c>
      <c r="H462" s="10">
        <v>385.1865143</v>
      </c>
      <c r="I462">
        <v>98376.802849694446</v>
      </c>
      <c r="J462" s="27">
        <v>0.26331613300000001</v>
      </c>
      <c r="K462" s="1">
        <v>0</v>
      </c>
      <c r="L462" s="1">
        <v>0</v>
      </c>
    </row>
    <row r="463" spans="1:12" x14ac:dyDescent="0.25">
      <c r="A463" s="1">
        <v>1</v>
      </c>
      <c r="B463" s="3" t="s">
        <v>2197</v>
      </c>
      <c r="C463" s="3" t="s">
        <v>2226</v>
      </c>
      <c r="D463" s="1" t="s">
        <v>2281</v>
      </c>
      <c r="E463" s="1" t="s">
        <v>2282</v>
      </c>
      <c r="F463" s="1">
        <v>1</v>
      </c>
      <c r="G463" s="5">
        <v>1800</v>
      </c>
      <c r="H463" s="10">
        <v>713.38898240000003</v>
      </c>
      <c r="I463">
        <v>330425.96458297141</v>
      </c>
      <c r="J463" s="27">
        <v>0.27159017400000002</v>
      </c>
      <c r="K463" s="1">
        <v>0</v>
      </c>
      <c r="L463" s="1">
        <v>0</v>
      </c>
    </row>
    <row r="464" spans="1:12" x14ac:dyDescent="0.25">
      <c r="A464" s="1">
        <v>1</v>
      </c>
      <c r="B464" s="3" t="s">
        <v>2197</v>
      </c>
      <c r="C464" s="2" t="s">
        <v>2226</v>
      </c>
      <c r="D464" s="1" t="s">
        <v>2283</v>
      </c>
      <c r="E464" s="1" t="s">
        <v>2284</v>
      </c>
      <c r="F464" s="1">
        <v>1</v>
      </c>
      <c r="G464" s="5">
        <v>2428</v>
      </c>
      <c r="H464" s="10">
        <v>705.1057088</v>
      </c>
      <c r="I464">
        <v>252735.37869468128</v>
      </c>
      <c r="J464" s="27">
        <v>0.24930622199999999</v>
      </c>
      <c r="K464" s="1">
        <v>0</v>
      </c>
      <c r="L464" s="1">
        <v>0</v>
      </c>
    </row>
    <row r="465" spans="1:12" x14ac:dyDescent="0.25">
      <c r="A465" s="1">
        <v>1</v>
      </c>
      <c r="B465" s="3" t="s">
        <v>2197</v>
      </c>
      <c r="C465" s="3" t="s">
        <v>2226</v>
      </c>
      <c r="D465" s="1" t="s">
        <v>2285</v>
      </c>
      <c r="E465" s="1" t="s">
        <v>2286</v>
      </c>
      <c r="F465" s="1">
        <v>1</v>
      </c>
      <c r="G465" s="5">
        <v>900</v>
      </c>
      <c r="H465" s="10">
        <v>422.19806419999998</v>
      </c>
      <c r="I465">
        <v>83587.254906879069</v>
      </c>
      <c r="J465" s="27">
        <v>0.26968714599999999</v>
      </c>
      <c r="K465" s="1">
        <v>0</v>
      </c>
      <c r="L465" s="1">
        <v>0</v>
      </c>
    </row>
    <row r="466" spans="1:12" x14ac:dyDescent="0.25">
      <c r="A466" s="1">
        <v>1</v>
      </c>
      <c r="B466" s="3" t="s">
        <v>2197</v>
      </c>
      <c r="C466" s="3" t="s">
        <v>2226</v>
      </c>
      <c r="D466" s="1" t="s">
        <v>2287</v>
      </c>
      <c r="E466" s="1" t="s">
        <v>2288</v>
      </c>
      <c r="F466" s="1">
        <v>1</v>
      </c>
      <c r="G466" s="5">
        <v>1100</v>
      </c>
      <c r="H466" s="10">
        <v>550.43621450000001</v>
      </c>
      <c r="I466">
        <v>152948.55045912272</v>
      </c>
      <c r="J466" s="27">
        <v>0.26117572500000003</v>
      </c>
      <c r="K466" s="1">
        <v>0</v>
      </c>
      <c r="L466" s="1">
        <v>0</v>
      </c>
    </row>
    <row r="467" spans="1:12" x14ac:dyDescent="0.25">
      <c r="A467" s="1">
        <v>2</v>
      </c>
      <c r="B467" s="3" t="s">
        <v>2197</v>
      </c>
      <c r="C467" s="3" t="s">
        <v>2226</v>
      </c>
      <c r="D467" s="1" t="s">
        <v>2289</v>
      </c>
      <c r="E467" s="1" t="s">
        <v>2290</v>
      </c>
      <c r="F467" s="1">
        <v>1</v>
      </c>
      <c r="G467" s="5">
        <v>813</v>
      </c>
      <c r="H467" s="10">
        <v>321.23020029999998</v>
      </c>
      <c r="I467">
        <v>66341.363882158868</v>
      </c>
      <c r="J467" s="27">
        <v>0.26291262850000002</v>
      </c>
      <c r="K467" s="1">
        <v>0</v>
      </c>
      <c r="L467" s="1">
        <v>0</v>
      </c>
    </row>
    <row r="468" spans="1:12" x14ac:dyDescent="0.25">
      <c r="A468" s="1">
        <v>3</v>
      </c>
      <c r="B468" s="3" t="s">
        <v>2197</v>
      </c>
      <c r="C468" s="3" t="s">
        <v>2226</v>
      </c>
      <c r="D468" s="1" t="s">
        <v>2291</v>
      </c>
      <c r="E468" s="1" t="s">
        <v>2292</v>
      </c>
      <c r="F468" s="1">
        <v>1</v>
      </c>
      <c r="G468" s="5">
        <v>730</v>
      </c>
      <c r="H468" s="10">
        <v>278.70768323333328</v>
      </c>
      <c r="I468">
        <v>52762.624702183894</v>
      </c>
      <c r="J468" s="27">
        <v>0.25863510000000001</v>
      </c>
      <c r="K468" s="1">
        <v>0</v>
      </c>
      <c r="L468" s="1">
        <v>0</v>
      </c>
    </row>
    <row r="469" spans="1:12" x14ac:dyDescent="0.25">
      <c r="A469" s="1">
        <v>3</v>
      </c>
      <c r="B469" s="3" t="s">
        <v>2197</v>
      </c>
      <c r="C469" s="3" t="s">
        <v>2226</v>
      </c>
      <c r="D469" s="1" t="s">
        <v>2293</v>
      </c>
      <c r="E469" s="1" t="s">
        <v>2294</v>
      </c>
      <c r="F469" s="1">
        <v>1</v>
      </c>
      <c r="G469" s="5">
        <v>817</v>
      </c>
      <c r="H469" s="10">
        <v>297.09762169999999</v>
      </c>
      <c r="I469">
        <v>55832.771196579233</v>
      </c>
      <c r="J469" s="27">
        <v>0.26093861366666671</v>
      </c>
      <c r="K469" s="1">
        <v>0</v>
      </c>
      <c r="L469" s="1">
        <v>0</v>
      </c>
    </row>
    <row r="470" spans="1:12" x14ac:dyDescent="0.25">
      <c r="A470" s="1">
        <v>3</v>
      </c>
      <c r="B470" s="3" t="s">
        <v>2295</v>
      </c>
      <c r="C470" s="3" t="s">
        <v>2296</v>
      </c>
      <c r="D470" s="1" t="s">
        <v>2297</v>
      </c>
      <c r="E470" s="1" t="s">
        <v>2298</v>
      </c>
      <c r="F470" s="1">
        <v>1</v>
      </c>
      <c r="G470" s="5">
        <v>5212.5</v>
      </c>
      <c r="H470" s="10">
        <v>731.8977337</v>
      </c>
      <c r="I470">
        <v>536913.56850976823</v>
      </c>
      <c r="J470" s="27">
        <v>0.244547288</v>
      </c>
      <c r="K470" s="1">
        <v>0</v>
      </c>
      <c r="L470" s="1">
        <v>1</v>
      </c>
    </row>
    <row r="471" spans="1:12" x14ac:dyDescent="0.25">
      <c r="A471" s="1">
        <v>5</v>
      </c>
      <c r="B471" s="2" t="s">
        <v>2295</v>
      </c>
      <c r="C471" s="3" t="s">
        <v>2296</v>
      </c>
      <c r="D471" s="1" t="s">
        <v>2299</v>
      </c>
      <c r="E471" s="1" t="s">
        <v>2300</v>
      </c>
      <c r="F471" s="1">
        <v>1</v>
      </c>
      <c r="G471" s="5">
        <v>4500</v>
      </c>
      <c r="H471" s="10">
        <v>619.17863388000001</v>
      </c>
      <c r="I471">
        <v>362016.73508502287</v>
      </c>
      <c r="J471" s="27">
        <v>0.24591130059999999</v>
      </c>
      <c r="K471" s="1">
        <v>0</v>
      </c>
      <c r="L471" s="1">
        <v>1</v>
      </c>
    </row>
    <row r="472" spans="1:12" x14ac:dyDescent="0.25">
      <c r="A472" s="1">
        <v>13</v>
      </c>
      <c r="B472" s="3" t="s">
        <v>2295</v>
      </c>
      <c r="C472" s="3" t="s">
        <v>2296</v>
      </c>
      <c r="D472" s="1" t="s">
        <v>2301</v>
      </c>
      <c r="E472" s="1" t="s">
        <v>2302</v>
      </c>
      <c r="F472" s="1">
        <v>1</v>
      </c>
      <c r="G472" s="5">
        <v>1507</v>
      </c>
      <c r="H472" s="10">
        <v>426.29837337692311</v>
      </c>
      <c r="I472">
        <v>184379.74522370598</v>
      </c>
      <c r="J472" s="27">
        <v>0.24014878730769229</v>
      </c>
      <c r="K472" s="1">
        <v>0</v>
      </c>
      <c r="L472" s="1">
        <v>1</v>
      </c>
    </row>
    <row r="473" spans="1:12" x14ac:dyDescent="0.25">
      <c r="A473" s="1">
        <v>10</v>
      </c>
      <c r="B473" s="3" t="s">
        <v>2295</v>
      </c>
      <c r="C473" s="3" t="s">
        <v>2296</v>
      </c>
      <c r="D473" s="1" t="s">
        <v>2303</v>
      </c>
      <c r="E473" s="1" t="s">
        <v>2304</v>
      </c>
      <c r="F473" s="1">
        <v>1</v>
      </c>
      <c r="G473" s="5">
        <v>1486</v>
      </c>
      <c r="H473" s="10">
        <v>345.48243759000002</v>
      </c>
      <c r="I473">
        <v>122292.50784479067</v>
      </c>
      <c r="J473" s="27">
        <v>0.24134395759999999</v>
      </c>
      <c r="K473" s="1">
        <v>0</v>
      </c>
      <c r="L473" s="1">
        <v>1</v>
      </c>
    </row>
    <row r="474" spans="1:12" x14ac:dyDescent="0.25">
      <c r="A474" s="1">
        <v>1</v>
      </c>
      <c r="B474" s="2" t="s">
        <v>2305</v>
      </c>
      <c r="C474" s="2" t="s">
        <v>2306</v>
      </c>
      <c r="D474" s="1" t="s">
        <v>2307</v>
      </c>
      <c r="E474" s="1" t="s">
        <v>2308</v>
      </c>
      <c r="F474" s="1">
        <v>1</v>
      </c>
      <c r="G474" s="5">
        <v>3772</v>
      </c>
      <c r="H474" s="10">
        <v>2674.528824</v>
      </c>
      <c r="I474">
        <v>4599060.6883964483</v>
      </c>
      <c r="J474" s="27">
        <v>0.26846069099999997</v>
      </c>
      <c r="K474" s="1">
        <v>0</v>
      </c>
      <c r="L474" s="1">
        <v>0</v>
      </c>
    </row>
    <row r="475" spans="1:12" x14ac:dyDescent="0.25">
      <c r="A475" s="1">
        <v>1</v>
      </c>
      <c r="B475" s="2" t="s">
        <v>2305</v>
      </c>
      <c r="C475" s="3" t="s">
        <v>2306</v>
      </c>
      <c r="D475" s="1" t="s">
        <v>2309</v>
      </c>
      <c r="E475" s="1" t="s">
        <v>2310</v>
      </c>
      <c r="F475" s="1">
        <v>1</v>
      </c>
      <c r="G475" s="5">
        <v>5826</v>
      </c>
      <c r="H475" s="10">
        <v>2162.4906740000001</v>
      </c>
      <c r="I475">
        <v>3354206.9300594139</v>
      </c>
      <c r="J475" s="27">
        <v>0.24928148</v>
      </c>
      <c r="K475" s="1">
        <v>0</v>
      </c>
      <c r="L475" s="1">
        <v>0</v>
      </c>
    </row>
    <row r="476" spans="1:12" x14ac:dyDescent="0.25">
      <c r="A476" s="1">
        <v>1</v>
      </c>
      <c r="B476" s="3" t="s">
        <v>2305</v>
      </c>
      <c r="C476" s="3" t="s">
        <v>2306</v>
      </c>
      <c r="D476" s="1" t="s">
        <v>2311</v>
      </c>
      <c r="E476" s="1" t="s">
        <v>2312</v>
      </c>
      <c r="F476" s="1">
        <v>1</v>
      </c>
      <c r="G476" s="5">
        <v>2982</v>
      </c>
      <c r="H476" s="10">
        <v>2076.3731560000001</v>
      </c>
      <c r="I476">
        <v>3181758.4382825806</v>
      </c>
      <c r="J476" s="27">
        <v>0.245585427</v>
      </c>
      <c r="K476" s="1">
        <v>0</v>
      </c>
      <c r="L476" s="1">
        <v>0</v>
      </c>
    </row>
    <row r="477" spans="1:12" x14ac:dyDescent="0.25">
      <c r="A477" s="1">
        <v>1</v>
      </c>
      <c r="B477" s="2" t="s">
        <v>2305</v>
      </c>
      <c r="C477" s="3" t="s">
        <v>2306</v>
      </c>
      <c r="D477" s="1" t="s">
        <v>2313</v>
      </c>
      <c r="E477" s="1" t="s">
        <v>2314</v>
      </c>
      <c r="F477" s="1">
        <v>1</v>
      </c>
      <c r="G477" s="5">
        <v>5663</v>
      </c>
      <c r="H477" s="10">
        <v>2547.6178020000002</v>
      </c>
      <c r="I477">
        <v>5972226.2371344361</v>
      </c>
      <c r="J477" s="27">
        <v>0.25944263899999997</v>
      </c>
      <c r="K477" s="1">
        <v>0</v>
      </c>
      <c r="L477" s="1">
        <v>0</v>
      </c>
    </row>
    <row r="478" spans="1:12" x14ac:dyDescent="0.25">
      <c r="A478" s="1">
        <v>7</v>
      </c>
      <c r="B478" s="3" t="s">
        <v>2305</v>
      </c>
      <c r="C478" s="3" t="s">
        <v>2315</v>
      </c>
      <c r="D478" s="1" t="s">
        <v>2316</v>
      </c>
      <c r="E478" s="1" t="s">
        <v>2317</v>
      </c>
      <c r="F478" s="1">
        <v>0</v>
      </c>
      <c r="G478" s="5">
        <v>180</v>
      </c>
      <c r="H478" s="10">
        <v>167.10460357142861</v>
      </c>
      <c r="I478">
        <v>16452.529016545483</v>
      </c>
      <c r="J478" s="27">
        <v>0.2707482647142857</v>
      </c>
      <c r="K478" s="1">
        <v>0</v>
      </c>
      <c r="L478" s="1">
        <v>0</v>
      </c>
    </row>
    <row r="479" spans="1:12" x14ac:dyDescent="0.25">
      <c r="A479" s="1">
        <v>5</v>
      </c>
      <c r="B479" s="2" t="s">
        <v>2305</v>
      </c>
      <c r="C479" s="3" t="s">
        <v>2315</v>
      </c>
      <c r="D479" s="1" t="s">
        <v>2318</v>
      </c>
      <c r="E479" s="1" t="s">
        <v>2319</v>
      </c>
      <c r="F479" s="1">
        <v>1</v>
      </c>
      <c r="G479" s="5">
        <v>560</v>
      </c>
      <c r="H479" s="10">
        <v>241.85500898000001</v>
      </c>
      <c r="I479">
        <v>38146.484062331772</v>
      </c>
      <c r="J479" s="27">
        <v>0.25396360959999997</v>
      </c>
      <c r="K479" s="1">
        <v>0</v>
      </c>
      <c r="L479" s="1">
        <v>1</v>
      </c>
    </row>
    <row r="480" spans="1:12" x14ac:dyDescent="0.25">
      <c r="A480" s="1">
        <v>2</v>
      </c>
      <c r="B480" s="3" t="s">
        <v>2305</v>
      </c>
      <c r="C480" s="3" t="s">
        <v>2315</v>
      </c>
      <c r="D480" s="1" t="s">
        <v>2320</v>
      </c>
      <c r="E480" s="1" t="s">
        <v>2321</v>
      </c>
      <c r="F480" s="1">
        <v>1</v>
      </c>
      <c r="G480" s="5">
        <v>770</v>
      </c>
      <c r="H480" s="10">
        <v>235.98782360000001</v>
      </c>
      <c r="I480">
        <v>41045.993637419917</v>
      </c>
      <c r="J480" s="27">
        <v>0.26211016399999998</v>
      </c>
      <c r="K480" s="1">
        <v>0</v>
      </c>
      <c r="L480" s="1">
        <v>1</v>
      </c>
    </row>
    <row r="481" spans="1:12" x14ac:dyDescent="0.25">
      <c r="A481" s="1">
        <v>2</v>
      </c>
      <c r="B481" s="2" t="s">
        <v>2305</v>
      </c>
      <c r="C481" s="2" t="s">
        <v>2315</v>
      </c>
      <c r="D481" s="1" t="s">
        <v>2322</v>
      </c>
      <c r="E481" s="1" t="s">
        <v>2323</v>
      </c>
      <c r="F481" s="1">
        <v>0</v>
      </c>
      <c r="G481" s="5">
        <v>303</v>
      </c>
      <c r="H481" s="10">
        <v>238.8025097</v>
      </c>
      <c r="I481">
        <v>34401.71590879123</v>
      </c>
      <c r="J481" s="27">
        <v>0.27895027849999998</v>
      </c>
      <c r="K481" s="1">
        <v>0</v>
      </c>
      <c r="L481" s="1">
        <v>0</v>
      </c>
    </row>
    <row r="482" spans="1:12" x14ac:dyDescent="0.25">
      <c r="A482" s="1">
        <v>10</v>
      </c>
      <c r="B482" s="2" t="s">
        <v>2305</v>
      </c>
      <c r="C482" s="3" t="s">
        <v>2315</v>
      </c>
      <c r="D482" s="1" t="s">
        <v>2324</v>
      </c>
      <c r="E482" s="1" t="s">
        <v>2325</v>
      </c>
      <c r="F482" s="1">
        <v>1</v>
      </c>
      <c r="G482" s="5">
        <v>271</v>
      </c>
      <c r="H482" s="10">
        <v>177.31220614</v>
      </c>
      <c r="I482">
        <v>19048.48655501306</v>
      </c>
      <c r="J482" s="27">
        <v>0.26100000550000002</v>
      </c>
      <c r="K482" s="1">
        <v>0</v>
      </c>
      <c r="L482" s="1">
        <v>0</v>
      </c>
    </row>
    <row r="483" spans="1:12" x14ac:dyDescent="0.25">
      <c r="A483" s="1">
        <v>5</v>
      </c>
      <c r="B483" s="2" t="s">
        <v>2305</v>
      </c>
      <c r="C483" s="3" t="s">
        <v>2315</v>
      </c>
      <c r="D483" s="1" t="s">
        <v>2326</v>
      </c>
      <c r="E483" s="1" t="s">
        <v>2327</v>
      </c>
      <c r="F483" s="1">
        <v>1</v>
      </c>
      <c r="G483" s="5">
        <v>185</v>
      </c>
      <c r="H483" s="10">
        <v>142.19744417999999</v>
      </c>
      <c r="I483">
        <v>11734.821425374383</v>
      </c>
      <c r="J483" s="27">
        <v>0.25780984239999999</v>
      </c>
      <c r="K483" s="1">
        <v>0</v>
      </c>
      <c r="L483" s="1">
        <v>0</v>
      </c>
    </row>
    <row r="484" spans="1:12" x14ac:dyDescent="0.25">
      <c r="A484" s="1">
        <v>5</v>
      </c>
      <c r="B484" s="3" t="s">
        <v>2305</v>
      </c>
      <c r="C484" s="3" t="s">
        <v>2315</v>
      </c>
      <c r="D484" s="1" t="s">
        <v>2328</v>
      </c>
      <c r="E484" s="1" t="s">
        <v>2329</v>
      </c>
      <c r="F484" s="1">
        <v>1</v>
      </c>
      <c r="G484" s="5">
        <v>215</v>
      </c>
      <c r="H484" s="10">
        <v>189.50973189999999</v>
      </c>
      <c r="I484">
        <v>25301.599491726971</v>
      </c>
      <c r="J484" s="27">
        <v>0.25762553259999998</v>
      </c>
      <c r="K484" s="1">
        <v>0</v>
      </c>
      <c r="L484" s="1">
        <v>0</v>
      </c>
    </row>
    <row r="485" spans="1:12" x14ac:dyDescent="0.25">
      <c r="A485" s="1">
        <v>3</v>
      </c>
      <c r="B485" s="3" t="s">
        <v>2305</v>
      </c>
      <c r="C485" s="3" t="s">
        <v>2315</v>
      </c>
      <c r="D485" s="1" t="s">
        <v>2330</v>
      </c>
      <c r="E485" s="1" t="s">
        <v>2331</v>
      </c>
      <c r="F485" s="1">
        <v>1</v>
      </c>
      <c r="G485" s="5">
        <v>724</v>
      </c>
      <c r="H485" s="10">
        <v>407.42572776666668</v>
      </c>
      <c r="I485">
        <v>100183.30644839408</v>
      </c>
      <c r="J485" s="27">
        <v>0.25206650600000002</v>
      </c>
      <c r="K485" s="1">
        <v>0</v>
      </c>
      <c r="L485" s="1">
        <v>0</v>
      </c>
    </row>
    <row r="486" spans="1:12" x14ac:dyDescent="0.25">
      <c r="A486" s="1">
        <v>7</v>
      </c>
      <c r="B486" s="3" t="s">
        <v>2305</v>
      </c>
      <c r="C486" s="3" t="s">
        <v>2315</v>
      </c>
      <c r="D486" s="1" t="s">
        <v>2332</v>
      </c>
      <c r="E486" s="1" t="s">
        <v>2333</v>
      </c>
      <c r="F486" s="1">
        <v>1</v>
      </c>
      <c r="G486" s="5">
        <v>74.8</v>
      </c>
      <c r="H486" s="10">
        <v>76.193683928571431</v>
      </c>
      <c r="I486">
        <v>3628.0250349149674</v>
      </c>
      <c r="J486" s="27">
        <v>0.25915532928571428</v>
      </c>
      <c r="K486" s="1">
        <v>0</v>
      </c>
      <c r="L486" s="1">
        <v>0</v>
      </c>
    </row>
    <row r="487" spans="1:12" x14ac:dyDescent="0.25">
      <c r="A487" s="1">
        <v>1</v>
      </c>
      <c r="B487" s="3" t="s">
        <v>2305</v>
      </c>
      <c r="C487" s="3" t="s">
        <v>2315</v>
      </c>
      <c r="D487" s="1" t="s">
        <v>2334</v>
      </c>
      <c r="E487" s="1" t="s">
        <v>2335</v>
      </c>
      <c r="F487" s="1">
        <v>0</v>
      </c>
      <c r="G487" s="5">
        <v>100</v>
      </c>
      <c r="H487" s="10">
        <v>113.3976268</v>
      </c>
      <c r="I487">
        <v>6594.3457164472438</v>
      </c>
      <c r="J487" s="27">
        <v>0.270992173</v>
      </c>
      <c r="K487" s="1">
        <v>0</v>
      </c>
      <c r="L487" s="1">
        <v>0</v>
      </c>
    </row>
    <row r="488" spans="1:12" x14ac:dyDescent="0.25">
      <c r="A488" s="1">
        <v>1</v>
      </c>
      <c r="B488" s="3" t="s">
        <v>2305</v>
      </c>
      <c r="C488" s="3" t="s">
        <v>2315</v>
      </c>
      <c r="D488" s="1" t="s">
        <v>2336</v>
      </c>
      <c r="E488" s="1" t="s">
        <v>2337</v>
      </c>
      <c r="F488" s="1">
        <v>1</v>
      </c>
      <c r="G488" s="5">
        <v>306</v>
      </c>
      <c r="H488" s="10">
        <v>184.9249959</v>
      </c>
      <c r="I488">
        <v>19051.752157037747</v>
      </c>
      <c r="J488" s="27">
        <v>0.251697899</v>
      </c>
      <c r="K488" s="1">
        <v>0</v>
      </c>
      <c r="L488" s="1">
        <v>0</v>
      </c>
    </row>
    <row r="489" spans="1:12" x14ac:dyDescent="0.25">
      <c r="A489" s="1">
        <v>5</v>
      </c>
      <c r="B489" s="2" t="s">
        <v>2305</v>
      </c>
      <c r="C489" s="3" t="s">
        <v>2315</v>
      </c>
      <c r="D489" s="1" t="s">
        <v>2338</v>
      </c>
      <c r="E489" s="1" t="s">
        <v>2339</v>
      </c>
      <c r="F489" s="1">
        <v>1</v>
      </c>
      <c r="G489" s="5">
        <v>84.1</v>
      </c>
      <c r="H489" s="10">
        <v>91.778027371999997</v>
      </c>
      <c r="I489">
        <v>4574.2965859398355</v>
      </c>
      <c r="J489" s="27">
        <v>0.2651697482</v>
      </c>
      <c r="K489" s="1">
        <v>0</v>
      </c>
      <c r="L489" s="1">
        <v>0</v>
      </c>
    </row>
    <row r="490" spans="1:12" x14ac:dyDescent="0.25">
      <c r="A490" s="1">
        <v>3</v>
      </c>
      <c r="B490" s="3" t="s">
        <v>2305</v>
      </c>
      <c r="C490" s="3" t="s">
        <v>2315</v>
      </c>
      <c r="D490" s="1" t="s">
        <v>2340</v>
      </c>
      <c r="E490" s="1" t="s">
        <v>2341</v>
      </c>
      <c r="F490" s="1">
        <v>1</v>
      </c>
      <c r="G490" s="5">
        <v>257</v>
      </c>
      <c r="H490" s="10">
        <v>170.19227770000001</v>
      </c>
      <c r="I490">
        <v>15464.024094529181</v>
      </c>
      <c r="J490" s="27">
        <v>0.26207641399999998</v>
      </c>
      <c r="K490" s="1">
        <v>0</v>
      </c>
      <c r="L490" s="1">
        <v>0</v>
      </c>
    </row>
    <row r="491" spans="1:12" x14ac:dyDescent="0.25">
      <c r="A491" s="1">
        <v>1</v>
      </c>
      <c r="B491" s="3" t="s">
        <v>2342</v>
      </c>
      <c r="C491" s="3" t="s">
        <v>2343</v>
      </c>
      <c r="D491" s="1" t="s">
        <v>2344</v>
      </c>
      <c r="E491" s="1" t="s">
        <v>2345</v>
      </c>
      <c r="F491" s="1">
        <v>1</v>
      </c>
      <c r="G491" s="5">
        <v>258</v>
      </c>
      <c r="H491" s="10">
        <v>331.42332399999998</v>
      </c>
      <c r="I491">
        <v>59810.886884205313</v>
      </c>
      <c r="J491" s="27">
        <v>0.266288305</v>
      </c>
      <c r="K491" s="1">
        <v>0</v>
      </c>
      <c r="L491" s="1">
        <v>0</v>
      </c>
    </row>
    <row r="492" spans="1:12" x14ac:dyDescent="0.25">
      <c r="A492" s="1">
        <v>3</v>
      </c>
      <c r="B492" s="3" t="s">
        <v>2346</v>
      </c>
      <c r="C492" s="3" t="s">
        <v>2347</v>
      </c>
      <c r="D492" s="1" t="s">
        <v>2348</v>
      </c>
      <c r="E492" s="1" t="s">
        <v>2349</v>
      </c>
      <c r="F492" s="1">
        <v>0</v>
      </c>
      <c r="G492" s="5">
        <v>6.3</v>
      </c>
      <c r="H492" s="10">
        <v>24.380526459999999</v>
      </c>
      <c r="I492">
        <v>279.70870549517724</v>
      </c>
      <c r="J492" s="27">
        <v>0.27026487933333332</v>
      </c>
      <c r="K492" s="1">
        <v>0</v>
      </c>
      <c r="L492" s="1">
        <v>0</v>
      </c>
    </row>
    <row r="493" spans="1:12" x14ac:dyDescent="0.25">
      <c r="A493" s="1">
        <v>1</v>
      </c>
      <c r="B493" s="2" t="s">
        <v>2346</v>
      </c>
      <c r="C493" s="2" t="s">
        <v>2347</v>
      </c>
      <c r="D493" s="1" t="s">
        <v>2350</v>
      </c>
      <c r="E493" s="1" t="s">
        <v>2351</v>
      </c>
      <c r="F493" s="1">
        <v>1</v>
      </c>
      <c r="G493" s="5">
        <v>12.6</v>
      </c>
      <c r="H493" s="10">
        <v>24.28324503</v>
      </c>
      <c r="I493">
        <v>243.18636213406612</v>
      </c>
      <c r="J493" s="27">
        <v>0.26352366599999999</v>
      </c>
      <c r="K493" s="1">
        <v>0</v>
      </c>
      <c r="L493" s="1">
        <v>0</v>
      </c>
    </row>
    <row r="494" spans="1:12" x14ac:dyDescent="0.25">
      <c r="A494" s="1">
        <v>1</v>
      </c>
      <c r="B494" s="3" t="s">
        <v>2346</v>
      </c>
      <c r="C494" s="3" t="s">
        <v>2352</v>
      </c>
      <c r="D494" s="1" t="s">
        <v>2353</v>
      </c>
      <c r="E494" s="1" t="s">
        <v>2354</v>
      </c>
      <c r="F494" s="1">
        <v>1</v>
      </c>
      <c r="G494" s="5">
        <v>5.3</v>
      </c>
      <c r="H494" s="10">
        <v>10.6850047</v>
      </c>
      <c r="I494">
        <v>63.204305239358476</v>
      </c>
      <c r="J494" s="27">
        <v>0.29522130600000002</v>
      </c>
      <c r="K494" s="1">
        <v>0</v>
      </c>
      <c r="L494" s="1">
        <v>0</v>
      </c>
    </row>
    <row r="495" spans="1:12" x14ac:dyDescent="0.25">
      <c r="A495" s="1">
        <v>1</v>
      </c>
      <c r="B495" s="3" t="s">
        <v>2346</v>
      </c>
      <c r="C495" s="3" t="s">
        <v>2355</v>
      </c>
      <c r="D495" s="1" t="s">
        <v>2356</v>
      </c>
      <c r="E495" s="1" t="s">
        <v>2357</v>
      </c>
      <c r="F495" s="1">
        <v>1</v>
      </c>
      <c r="G495" s="5">
        <v>12</v>
      </c>
      <c r="H495" s="10">
        <v>37.662845079999997</v>
      </c>
      <c r="I495">
        <v>624.96677385175394</v>
      </c>
      <c r="J495" s="27">
        <v>0.25722846300000002</v>
      </c>
      <c r="K495" s="1">
        <v>0</v>
      </c>
      <c r="L495" s="1">
        <v>0</v>
      </c>
    </row>
    <row r="496" spans="1:12" x14ac:dyDescent="0.25">
      <c r="A496" s="1">
        <v>3</v>
      </c>
      <c r="B496" s="3" t="s">
        <v>2346</v>
      </c>
      <c r="C496" s="3" t="s">
        <v>2358</v>
      </c>
      <c r="D496" s="1" t="s">
        <v>2359</v>
      </c>
      <c r="E496" s="1" t="s">
        <v>2360</v>
      </c>
      <c r="F496" s="1">
        <v>1</v>
      </c>
      <c r="G496" s="5">
        <v>32.200000000000003</v>
      </c>
      <c r="H496" s="10">
        <v>60.583150973333332</v>
      </c>
      <c r="I496">
        <v>2116.4251401485785</v>
      </c>
      <c r="J496" s="27">
        <v>0.23872659266666671</v>
      </c>
      <c r="K496" s="1">
        <v>0</v>
      </c>
      <c r="L496" s="1">
        <v>0</v>
      </c>
    </row>
    <row r="497" spans="1:12" x14ac:dyDescent="0.25">
      <c r="A497" s="1">
        <v>4</v>
      </c>
      <c r="B497" s="2" t="s">
        <v>2346</v>
      </c>
      <c r="C497" s="3" t="s">
        <v>2361</v>
      </c>
      <c r="D497" s="1" t="s">
        <v>2362</v>
      </c>
      <c r="E497" s="1" t="s">
        <v>2363</v>
      </c>
      <c r="F497" s="1">
        <v>1</v>
      </c>
      <c r="G497" s="5">
        <v>34.6</v>
      </c>
      <c r="H497" s="10">
        <v>78.156074634999996</v>
      </c>
      <c r="I497">
        <v>4030.3223717690398</v>
      </c>
      <c r="J497" s="27">
        <v>0.236480988</v>
      </c>
      <c r="K497" s="1">
        <v>0</v>
      </c>
      <c r="L497" s="1">
        <v>0</v>
      </c>
    </row>
    <row r="498" spans="1:12" x14ac:dyDescent="0.25">
      <c r="A498" s="1">
        <v>1</v>
      </c>
      <c r="B498" s="3" t="s">
        <v>2346</v>
      </c>
      <c r="C498" s="2" t="s">
        <v>2361</v>
      </c>
      <c r="D498" s="1" t="s">
        <v>2364</v>
      </c>
      <c r="E498" s="1" t="s">
        <v>2365</v>
      </c>
      <c r="F498" s="1">
        <v>1</v>
      </c>
      <c r="G498" s="5">
        <v>41</v>
      </c>
      <c r="H498" s="10">
        <v>80.366317449999997</v>
      </c>
      <c r="I498">
        <v>4797.3646771641843</v>
      </c>
      <c r="J498" s="27">
        <v>0.22629832899999999</v>
      </c>
      <c r="K498" s="1">
        <v>0</v>
      </c>
      <c r="L498" s="1">
        <v>0</v>
      </c>
    </row>
    <row r="499" spans="1:12" x14ac:dyDescent="0.25">
      <c r="A499" s="1">
        <v>2</v>
      </c>
      <c r="B499" s="3" t="s">
        <v>2346</v>
      </c>
      <c r="C499" s="3" t="s">
        <v>2361</v>
      </c>
      <c r="D499" s="1" t="s">
        <v>2366</v>
      </c>
      <c r="E499" s="1" t="s">
        <v>2367</v>
      </c>
      <c r="F499" s="1">
        <v>1</v>
      </c>
      <c r="G499" s="5">
        <v>34.6</v>
      </c>
      <c r="H499" s="10">
        <v>72.768154844999998</v>
      </c>
      <c r="I499">
        <v>3683.9026978917468</v>
      </c>
      <c r="J499" s="27">
        <v>0.22893164299999999</v>
      </c>
      <c r="K499" s="1">
        <v>0</v>
      </c>
      <c r="L499" s="1">
        <v>0</v>
      </c>
    </row>
    <row r="500" spans="1:12" x14ac:dyDescent="0.25">
      <c r="A500" s="1">
        <v>1</v>
      </c>
      <c r="B500" s="3" t="s">
        <v>2346</v>
      </c>
      <c r="C500" s="3" t="s">
        <v>2361</v>
      </c>
      <c r="D500" s="1" t="s">
        <v>2368</v>
      </c>
      <c r="E500" s="1" t="s">
        <v>2369</v>
      </c>
      <c r="F500" s="1">
        <v>1</v>
      </c>
      <c r="G500" s="5">
        <v>35.5</v>
      </c>
      <c r="H500" s="10">
        <v>77.567115740000006</v>
      </c>
      <c r="I500">
        <v>3903.116550293787</v>
      </c>
      <c r="J500" s="27">
        <v>0.21598978799999999</v>
      </c>
      <c r="K500" s="1">
        <v>0</v>
      </c>
      <c r="L500" s="1">
        <v>0</v>
      </c>
    </row>
    <row r="501" spans="1:12" x14ac:dyDescent="0.25">
      <c r="A501" s="1">
        <v>2</v>
      </c>
      <c r="B501" s="2" t="s">
        <v>2346</v>
      </c>
      <c r="C501" s="3" t="s">
        <v>2361</v>
      </c>
      <c r="D501" s="1" t="s">
        <v>2370</v>
      </c>
      <c r="E501" s="1" t="s">
        <v>2371</v>
      </c>
      <c r="F501" s="1">
        <v>0</v>
      </c>
      <c r="G501" s="5">
        <v>85.1</v>
      </c>
      <c r="H501" s="10">
        <v>136.76022929999999</v>
      </c>
      <c r="I501">
        <v>10717.276521613145</v>
      </c>
      <c r="J501" s="27">
        <v>0.24823329999999999</v>
      </c>
      <c r="K501" s="1">
        <v>0</v>
      </c>
      <c r="L501" s="1">
        <v>0</v>
      </c>
    </row>
    <row r="502" spans="1:12" x14ac:dyDescent="0.25">
      <c r="A502" s="1">
        <v>17</v>
      </c>
      <c r="B502" s="3" t="s">
        <v>2346</v>
      </c>
      <c r="C502" s="3" t="s">
        <v>2372</v>
      </c>
      <c r="D502" s="1" t="s">
        <v>2373</v>
      </c>
      <c r="E502" s="1" t="s">
        <v>2374</v>
      </c>
      <c r="F502" s="1">
        <v>1</v>
      </c>
      <c r="G502" s="5">
        <v>32.6</v>
      </c>
      <c r="H502" s="10">
        <v>51.441293383529413</v>
      </c>
      <c r="I502">
        <v>1613.6894757338112</v>
      </c>
      <c r="J502" s="27">
        <v>0.24212761794117649</v>
      </c>
      <c r="K502" s="1">
        <v>0</v>
      </c>
      <c r="L502" s="1">
        <v>0</v>
      </c>
    </row>
    <row r="503" spans="1:12" x14ac:dyDescent="0.25">
      <c r="A503" s="1">
        <v>3</v>
      </c>
      <c r="B503" s="3" t="s">
        <v>2346</v>
      </c>
      <c r="C503" s="3" t="s">
        <v>2375</v>
      </c>
      <c r="D503" s="1" t="s">
        <v>2376</v>
      </c>
      <c r="E503" s="1" t="s">
        <v>2377</v>
      </c>
      <c r="F503" s="1">
        <v>1</v>
      </c>
      <c r="G503" s="5">
        <v>28.3</v>
      </c>
      <c r="H503" s="10">
        <v>50.474494346666667</v>
      </c>
      <c r="I503">
        <v>1517.0896747497088</v>
      </c>
      <c r="J503" s="27">
        <v>0.23572363199999999</v>
      </c>
      <c r="K503" s="1">
        <v>0</v>
      </c>
      <c r="L503" s="1">
        <v>0</v>
      </c>
    </row>
    <row r="504" spans="1:12" x14ac:dyDescent="0.25">
      <c r="A504" s="1">
        <v>2</v>
      </c>
      <c r="B504" s="2" t="s">
        <v>2346</v>
      </c>
      <c r="C504" s="3" t="s">
        <v>2375</v>
      </c>
      <c r="D504" s="1" t="s">
        <v>2378</v>
      </c>
      <c r="E504" s="1" t="s">
        <v>2379</v>
      </c>
      <c r="F504" s="1">
        <v>1</v>
      </c>
      <c r="G504" s="5">
        <v>42.2</v>
      </c>
      <c r="H504" s="10">
        <v>58.823331520000004</v>
      </c>
      <c r="I504">
        <v>2139.9330157046193</v>
      </c>
      <c r="J504" s="27">
        <v>0.22759370249999999</v>
      </c>
      <c r="K504" s="1">
        <v>0</v>
      </c>
      <c r="L504" s="1">
        <v>0</v>
      </c>
    </row>
    <row r="505" spans="1:12" x14ac:dyDescent="0.25">
      <c r="A505" s="1">
        <v>1</v>
      </c>
      <c r="B505" s="3" t="s">
        <v>2346</v>
      </c>
      <c r="C505" s="3" t="s">
        <v>2380</v>
      </c>
      <c r="D505" s="1" t="s">
        <v>2381</v>
      </c>
      <c r="E505" s="1" t="s">
        <v>2382</v>
      </c>
      <c r="F505" s="1">
        <v>1</v>
      </c>
      <c r="G505" s="5">
        <v>140</v>
      </c>
      <c r="H505" s="10">
        <v>250.76999989999999</v>
      </c>
      <c r="I505">
        <v>35880.90467740719</v>
      </c>
      <c r="J505" s="27">
        <v>0.26333231099999999</v>
      </c>
      <c r="K505" s="1">
        <v>0</v>
      </c>
      <c r="L505" s="1">
        <v>0</v>
      </c>
    </row>
    <row r="506" spans="1:12" x14ac:dyDescent="0.25">
      <c r="A506" s="1">
        <v>1</v>
      </c>
      <c r="B506" s="3" t="s">
        <v>2346</v>
      </c>
      <c r="C506" s="3" t="s">
        <v>2380</v>
      </c>
      <c r="D506" s="1" t="s">
        <v>2383</v>
      </c>
      <c r="E506" s="1" t="s">
        <v>2384</v>
      </c>
      <c r="F506" s="1">
        <v>1</v>
      </c>
      <c r="G506" s="5">
        <v>48.9</v>
      </c>
      <c r="H506" s="10">
        <v>92.405937210000005</v>
      </c>
      <c r="I506">
        <v>4827.2580363263824</v>
      </c>
      <c r="J506" s="27">
        <v>0.26029069599999999</v>
      </c>
      <c r="K506" s="1">
        <v>0</v>
      </c>
      <c r="L506" s="1">
        <v>0</v>
      </c>
    </row>
    <row r="507" spans="1:12" x14ac:dyDescent="0.25">
      <c r="A507" s="1">
        <v>3</v>
      </c>
      <c r="B507" s="3" t="s">
        <v>2346</v>
      </c>
      <c r="C507" s="3" t="s">
        <v>2380</v>
      </c>
      <c r="D507" s="1" t="s">
        <v>2385</v>
      </c>
      <c r="E507" s="1" t="s">
        <v>2386</v>
      </c>
      <c r="F507" s="1">
        <v>1</v>
      </c>
      <c r="G507" s="5">
        <v>100</v>
      </c>
      <c r="H507" s="10">
        <v>125.8340756333333</v>
      </c>
      <c r="I507">
        <v>9575.2368741965711</v>
      </c>
      <c r="J507" s="27">
        <v>0.25458421633333328</v>
      </c>
      <c r="K507" s="1">
        <v>0</v>
      </c>
      <c r="L507" s="1">
        <v>0</v>
      </c>
    </row>
    <row r="508" spans="1:12" x14ac:dyDescent="0.25">
      <c r="A508" s="1">
        <v>1</v>
      </c>
      <c r="B508" s="3" t="s">
        <v>2346</v>
      </c>
      <c r="C508" s="3" t="s">
        <v>2380</v>
      </c>
      <c r="D508" s="1" t="s">
        <v>2387</v>
      </c>
      <c r="E508" s="1" t="s">
        <v>2388</v>
      </c>
      <c r="F508" s="1">
        <v>1</v>
      </c>
      <c r="G508" s="5">
        <v>118</v>
      </c>
      <c r="H508" s="10">
        <v>240.51965569999999</v>
      </c>
      <c r="I508">
        <v>39069.772363445285</v>
      </c>
      <c r="J508" s="27">
        <v>0.25326779700000002</v>
      </c>
      <c r="K508" s="1">
        <v>0</v>
      </c>
      <c r="L508" s="1">
        <v>0</v>
      </c>
    </row>
    <row r="509" spans="1:12" x14ac:dyDescent="0.25">
      <c r="A509" s="1">
        <v>3</v>
      </c>
      <c r="B509" s="3" t="s">
        <v>2346</v>
      </c>
      <c r="C509" s="3" t="s">
        <v>2380</v>
      </c>
      <c r="D509" s="1" t="s">
        <v>2389</v>
      </c>
      <c r="E509" s="1" t="s">
        <v>2390</v>
      </c>
      <c r="F509" s="1">
        <v>1</v>
      </c>
      <c r="G509" s="5">
        <v>65.8</v>
      </c>
      <c r="H509" s="10">
        <v>128.42832023333341</v>
      </c>
      <c r="I509">
        <v>9904.0544551841012</v>
      </c>
      <c r="J509" s="27">
        <v>0.25464973666666668</v>
      </c>
      <c r="K509" s="1">
        <v>0</v>
      </c>
      <c r="L509" s="1">
        <v>0</v>
      </c>
    </row>
    <row r="510" spans="1:12" x14ac:dyDescent="0.25">
      <c r="A510" s="1">
        <v>1</v>
      </c>
      <c r="B510" s="3" t="s">
        <v>2346</v>
      </c>
      <c r="C510" s="2" t="s">
        <v>2380</v>
      </c>
      <c r="D510" s="1" t="s">
        <v>2391</v>
      </c>
      <c r="E510" s="1" t="s">
        <v>2392</v>
      </c>
      <c r="F510" s="1">
        <v>1</v>
      </c>
      <c r="G510" s="5">
        <v>67.8</v>
      </c>
      <c r="H510" s="10">
        <v>100.88369520000001</v>
      </c>
      <c r="I510">
        <v>5803.2106308335406</v>
      </c>
      <c r="J510" s="27">
        <v>0.26619371600000002</v>
      </c>
      <c r="K510" s="1">
        <v>0</v>
      </c>
      <c r="L510" s="1">
        <v>0</v>
      </c>
    </row>
    <row r="511" spans="1:12" x14ac:dyDescent="0.25">
      <c r="A511" s="1">
        <v>3</v>
      </c>
      <c r="B511" s="3" t="s">
        <v>2346</v>
      </c>
      <c r="C511" s="3" t="s">
        <v>2380</v>
      </c>
      <c r="D511" s="1" t="s">
        <v>2393</v>
      </c>
      <c r="E511" s="1" t="s">
        <v>2394</v>
      </c>
      <c r="F511" s="1">
        <v>1</v>
      </c>
      <c r="G511" s="5">
        <v>24.6</v>
      </c>
      <c r="H511" s="10">
        <v>49.216716490000003</v>
      </c>
      <c r="I511">
        <v>1535.9488777977144</v>
      </c>
      <c r="J511" s="27">
        <v>0.23600134233333331</v>
      </c>
      <c r="K511" s="1">
        <v>0</v>
      </c>
      <c r="L511" s="1">
        <v>0</v>
      </c>
    </row>
    <row r="512" spans="1:12" x14ac:dyDescent="0.25">
      <c r="A512" s="1">
        <v>3</v>
      </c>
      <c r="B512" s="2" t="s">
        <v>2346</v>
      </c>
      <c r="C512" s="3" t="s">
        <v>2395</v>
      </c>
      <c r="D512" s="1" t="s">
        <v>2396</v>
      </c>
      <c r="E512" s="1" t="s">
        <v>2397</v>
      </c>
      <c r="F512" s="1">
        <v>1</v>
      </c>
      <c r="G512" s="5">
        <v>34.6</v>
      </c>
      <c r="H512" s="10">
        <v>68.311179519999996</v>
      </c>
      <c r="I512">
        <v>2217.7385133657172</v>
      </c>
      <c r="J512" s="27">
        <v>0.26119913633333341</v>
      </c>
      <c r="K512" s="1">
        <v>0</v>
      </c>
      <c r="L512" s="1">
        <v>0</v>
      </c>
    </row>
    <row r="513" spans="1:12" x14ac:dyDescent="0.25">
      <c r="A513" s="1">
        <v>1</v>
      </c>
      <c r="B513" s="3" t="s">
        <v>2346</v>
      </c>
      <c r="C513" s="3" t="s">
        <v>2395</v>
      </c>
      <c r="D513" s="1" t="s">
        <v>2398</v>
      </c>
      <c r="E513" s="1" t="s">
        <v>2399</v>
      </c>
      <c r="F513" s="1">
        <v>1</v>
      </c>
      <c r="G513" s="5">
        <v>41.8</v>
      </c>
      <c r="H513" s="10">
        <v>64.599479479999999</v>
      </c>
      <c r="I513">
        <v>2066.9998715213273</v>
      </c>
      <c r="J513" s="27">
        <v>0.25766150599999998</v>
      </c>
      <c r="K513" s="1">
        <v>0</v>
      </c>
      <c r="L513" s="1">
        <v>0</v>
      </c>
    </row>
    <row r="514" spans="1:12" x14ac:dyDescent="0.25">
      <c r="A514" s="1">
        <v>2</v>
      </c>
      <c r="B514" s="3" t="s">
        <v>2346</v>
      </c>
      <c r="C514" s="3" t="s">
        <v>2395</v>
      </c>
      <c r="D514" s="1" t="s">
        <v>2400</v>
      </c>
      <c r="E514" s="1" t="s">
        <v>2401</v>
      </c>
      <c r="F514" s="1">
        <v>1</v>
      </c>
      <c r="G514" s="1">
        <v>15</v>
      </c>
      <c r="H514" s="10">
        <v>37.693918044999997</v>
      </c>
      <c r="I514">
        <v>709.72490263149461</v>
      </c>
      <c r="J514" s="27">
        <v>0.25620395299999998</v>
      </c>
      <c r="K514" s="1">
        <v>0</v>
      </c>
      <c r="L514" s="1">
        <v>0</v>
      </c>
    </row>
    <row r="515" spans="1:12" x14ac:dyDescent="0.25">
      <c r="A515" s="1">
        <v>1</v>
      </c>
      <c r="B515" s="3" t="s">
        <v>2346</v>
      </c>
      <c r="C515" s="3" t="s">
        <v>2395</v>
      </c>
      <c r="D515" s="1" t="s">
        <v>2402</v>
      </c>
      <c r="E515" s="1" t="s">
        <v>2403</v>
      </c>
      <c r="F515" s="1">
        <v>1</v>
      </c>
      <c r="G515" s="1">
        <v>49</v>
      </c>
      <c r="H515" s="10">
        <v>86.184317780000001</v>
      </c>
      <c r="I515">
        <v>3879.8791193551688</v>
      </c>
      <c r="J515" s="27">
        <v>0.261744278</v>
      </c>
      <c r="K515" s="1">
        <v>0</v>
      </c>
      <c r="L515" s="1">
        <v>0</v>
      </c>
    </row>
    <row r="516" spans="1:12" x14ac:dyDescent="0.25">
      <c r="A516" s="1">
        <v>1</v>
      </c>
      <c r="B516" s="2" t="s">
        <v>2346</v>
      </c>
      <c r="C516" s="3" t="s">
        <v>2395</v>
      </c>
      <c r="D516" s="1" t="s">
        <v>2404</v>
      </c>
      <c r="E516" s="1" t="s">
        <v>2405</v>
      </c>
      <c r="F516" s="1">
        <v>0</v>
      </c>
      <c r="G516" s="1">
        <v>77.599999999999994</v>
      </c>
      <c r="H516" s="10">
        <v>99.056429390000005</v>
      </c>
      <c r="I516">
        <v>5049.955979515159</v>
      </c>
      <c r="J516" s="27">
        <v>0.25190468700000002</v>
      </c>
      <c r="K516" s="1">
        <v>0</v>
      </c>
      <c r="L516" s="1">
        <v>0</v>
      </c>
    </row>
    <row r="517" spans="1:12" x14ac:dyDescent="0.25">
      <c r="A517" s="1">
        <v>2</v>
      </c>
      <c r="B517" s="3" t="s">
        <v>2346</v>
      </c>
      <c r="C517" s="3" t="s">
        <v>2395</v>
      </c>
      <c r="D517" s="1" t="s">
        <v>2406</v>
      </c>
      <c r="E517" s="1" t="s">
        <v>2407</v>
      </c>
      <c r="F517" s="1">
        <v>1</v>
      </c>
      <c r="G517" s="1">
        <v>42</v>
      </c>
      <c r="H517" s="10">
        <v>68.049566409999997</v>
      </c>
      <c r="I517">
        <v>2412.198964999543</v>
      </c>
      <c r="J517" s="27">
        <v>0.2421303205</v>
      </c>
      <c r="K517" s="1">
        <v>0</v>
      </c>
      <c r="L517" s="1">
        <v>0</v>
      </c>
    </row>
    <row r="518" spans="1:12" x14ac:dyDescent="0.25">
      <c r="A518" s="1">
        <v>1</v>
      </c>
      <c r="B518" s="2" t="s">
        <v>2346</v>
      </c>
      <c r="C518" s="3" t="s">
        <v>2395</v>
      </c>
      <c r="D518" s="1" t="s">
        <v>2408</v>
      </c>
      <c r="E518" s="1" t="s">
        <v>2409</v>
      </c>
      <c r="F518" s="1">
        <v>1</v>
      </c>
      <c r="G518" s="1">
        <v>37.700000000000003</v>
      </c>
      <c r="H518" s="10">
        <v>75.042002670000002</v>
      </c>
      <c r="I518">
        <v>2924.3884998965373</v>
      </c>
      <c r="J518" s="27">
        <v>0.25614628499999997</v>
      </c>
      <c r="K518" s="1">
        <v>0</v>
      </c>
      <c r="L518" s="1">
        <v>0</v>
      </c>
    </row>
    <row r="519" spans="1:12" x14ac:dyDescent="0.25">
      <c r="A519" s="1">
        <v>2</v>
      </c>
      <c r="B519" s="3" t="s">
        <v>2346</v>
      </c>
      <c r="C519" s="3" t="s">
        <v>2395</v>
      </c>
      <c r="D519" s="1" t="s">
        <v>2410</v>
      </c>
      <c r="E519" s="1" t="s">
        <v>2411</v>
      </c>
      <c r="F519" s="1">
        <v>1</v>
      </c>
      <c r="G519" s="1">
        <v>28.1</v>
      </c>
      <c r="H519" s="10">
        <v>57.482453679999999</v>
      </c>
      <c r="I519">
        <v>1863.315823296711</v>
      </c>
      <c r="J519" s="27">
        <v>0.242625118</v>
      </c>
      <c r="K519" s="1">
        <v>0</v>
      </c>
      <c r="L519" s="1">
        <v>0</v>
      </c>
    </row>
    <row r="520" spans="1:12" x14ac:dyDescent="0.25">
      <c r="A520" s="1">
        <v>1</v>
      </c>
      <c r="B520" s="3" t="s">
        <v>2346</v>
      </c>
      <c r="C520" s="3" t="s">
        <v>2412</v>
      </c>
      <c r="D520" s="1" t="s">
        <v>2413</v>
      </c>
      <c r="E520" s="1" t="s">
        <v>2414</v>
      </c>
      <c r="F520" s="1">
        <v>0</v>
      </c>
      <c r="G520" s="1">
        <v>54.1</v>
      </c>
      <c r="H520" s="10">
        <v>61.981445209999997</v>
      </c>
      <c r="I520">
        <v>1761.7026867185839</v>
      </c>
      <c r="J520" s="27">
        <v>0.272650479</v>
      </c>
      <c r="K520" s="1">
        <v>0</v>
      </c>
      <c r="L520" s="1">
        <v>0</v>
      </c>
    </row>
    <row r="521" spans="1:12" x14ac:dyDescent="0.25">
      <c r="A521" s="1">
        <v>3</v>
      </c>
      <c r="B521" s="3" t="s">
        <v>2346</v>
      </c>
      <c r="C521" s="3" t="s">
        <v>2415</v>
      </c>
      <c r="D521" s="1" t="s">
        <v>2416</v>
      </c>
      <c r="E521" s="1" t="s">
        <v>2417</v>
      </c>
      <c r="F521" s="1">
        <v>1</v>
      </c>
      <c r="G521" s="1">
        <v>55.4</v>
      </c>
      <c r="H521" s="10">
        <v>52.618220396666672</v>
      </c>
      <c r="I521">
        <v>1576.4373940605956</v>
      </c>
      <c r="J521" s="27">
        <v>0.2629682393333333</v>
      </c>
      <c r="K521" s="1">
        <v>1</v>
      </c>
      <c r="L521" s="1">
        <v>0</v>
      </c>
    </row>
    <row r="522" spans="1:12" x14ac:dyDescent="0.25">
      <c r="A522" s="1">
        <v>2</v>
      </c>
      <c r="B522" s="2" t="s">
        <v>2346</v>
      </c>
      <c r="C522" s="2" t="s">
        <v>2415</v>
      </c>
      <c r="D522" s="1" t="s">
        <v>2418</v>
      </c>
      <c r="E522" s="1" t="s">
        <v>2419</v>
      </c>
      <c r="F522" s="1">
        <v>1</v>
      </c>
      <c r="G522" s="1">
        <v>54.6</v>
      </c>
      <c r="H522" s="10">
        <v>55.642027665000001</v>
      </c>
      <c r="I522">
        <v>1654.7055004152385</v>
      </c>
      <c r="J522" s="27">
        <v>0.26964827050000001</v>
      </c>
      <c r="K522" s="1">
        <v>1</v>
      </c>
      <c r="L522" s="1">
        <v>0</v>
      </c>
    </row>
    <row r="523" spans="1:12" x14ac:dyDescent="0.25">
      <c r="A523" s="1">
        <v>1</v>
      </c>
      <c r="B523" s="3" t="s">
        <v>2346</v>
      </c>
      <c r="C523" s="2" t="s">
        <v>2420</v>
      </c>
      <c r="D523" s="1" t="s">
        <v>2421</v>
      </c>
      <c r="E523" s="1" t="s">
        <v>2422</v>
      </c>
      <c r="F523" s="1">
        <v>1</v>
      </c>
      <c r="G523" s="1">
        <v>107</v>
      </c>
      <c r="H523" s="10">
        <v>95.226879010000005</v>
      </c>
      <c r="I523">
        <v>4575.9735264123301</v>
      </c>
      <c r="J523" s="27">
        <v>0.25797551200000002</v>
      </c>
      <c r="K523" s="1">
        <v>0</v>
      </c>
      <c r="L523" s="1">
        <v>0</v>
      </c>
    </row>
    <row r="524" spans="1:12" x14ac:dyDescent="0.25">
      <c r="A524" s="1">
        <v>2</v>
      </c>
      <c r="B524" s="3" t="s">
        <v>2346</v>
      </c>
      <c r="C524" s="3" t="s">
        <v>2423</v>
      </c>
      <c r="D524" s="1" t="s">
        <v>2424</v>
      </c>
      <c r="E524" s="1" t="s">
        <v>2425</v>
      </c>
      <c r="F524" s="1">
        <v>0</v>
      </c>
      <c r="G524" s="1">
        <v>21.7</v>
      </c>
      <c r="H524" s="10">
        <v>52.161620745</v>
      </c>
      <c r="I524">
        <v>1451.1343890126361</v>
      </c>
      <c r="J524" s="27">
        <v>0.25273409400000002</v>
      </c>
      <c r="K524" s="1">
        <v>0</v>
      </c>
      <c r="L524" s="1">
        <v>0</v>
      </c>
    </row>
    <row r="525" spans="1:12" x14ac:dyDescent="0.25">
      <c r="A525" s="1">
        <v>1</v>
      </c>
      <c r="B525" s="3" t="s">
        <v>2346</v>
      </c>
      <c r="C525" s="2" t="s">
        <v>2423</v>
      </c>
      <c r="D525" s="1" t="s">
        <v>2426</v>
      </c>
      <c r="E525" s="1" t="s">
        <v>2427</v>
      </c>
      <c r="F525" s="1">
        <v>1</v>
      </c>
      <c r="G525" s="1">
        <v>23.3</v>
      </c>
      <c r="H525" s="10">
        <v>50.571848969999998</v>
      </c>
      <c r="I525">
        <v>1352.9891693996174</v>
      </c>
      <c r="J525" s="27">
        <v>0.26040365500000001</v>
      </c>
      <c r="K525" s="1">
        <v>0</v>
      </c>
      <c r="L525" s="1">
        <v>0</v>
      </c>
    </row>
    <row r="526" spans="1:12" x14ac:dyDescent="0.25">
      <c r="A526" s="1">
        <v>2</v>
      </c>
      <c r="B526" s="3" t="s">
        <v>2346</v>
      </c>
      <c r="C526" s="3" t="s">
        <v>2423</v>
      </c>
      <c r="D526" s="1" t="s">
        <v>2428</v>
      </c>
      <c r="E526" s="1" t="s">
        <v>2429</v>
      </c>
      <c r="F526" s="1">
        <v>1</v>
      </c>
      <c r="G526" s="1">
        <v>22</v>
      </c>
      <c r="H526" s="10">
        <v>51.805324769999999</v>
      </c>
      <c r="I526">
        <v>1531.046610975158</v>
      </c>
      <c r="J526" s="27">
        <v>0.24777234249999999</v>
      </c>
      <c r="K526" s="1">
        <v>0</v>
      </c>
      <c r="L526" s="1">
        <v>0</v>
      </c>
    </row>
    <row r="527" spans="1:12" x14ac:dyDescent="0.25">
      <c r="A527" s="1">
        <v>2</v>
      </c>
      <c r="B527" s="3" t="s">
        <v>2346</v>
      </c>
      <c r="C527" s="3" t="s">
        <v>2430</v>
      </c>
      <c r="D527" s="1" t="s">
        <v>2431</v>
      </c>
      <c r="E527" s="1" t="s">
        <v>2432</v>
      </c>
      <c r="F527" s="1">
        <v>1</v>
      </c>
      <c r="G527" s="1">
        <v>88</v>
      </c>
      <c r="H527" s="10">
        <v>100.68391628000001</v>
      </c>
      <c r="I527">
        <v>4880.8220282969651</v>
      </c>
      <c r="J527" s="27">
        <v>0.277385459</v>
      </c>
      <c r="K527" s="1">
        <v>0</v>
      </c>
      <c r="L527" s="1">
        <v>0</v>
      </c>
    </row>
    <row r="528" spans="1:12" x14ac:dyDescent="0.25">
      <c r="A528" s="1">
        <v>1</v>
      </c>
      <c r="B528" s="2" t="s">
        <v>2346</v>
      </c>
      <c r="C528" s="3" t="s">
        <v>2430</v>
      </c>
      <c r="D528" s="1" t="s">
        <v>2433</v>
      </c>
      <c r="E528" s="1" t="s">
        <v>2434</v>
      </c>
      <c r="F528" s="1">
        <v>1</v>
      </c>
      <c r="G528" s="1">
        <v>78.5</v>
      </c>
      <c r="H528" s="10">
        <v>135.9109484</v>
      </c>
      <c r="I528">
        <v>7637.2225692710044</v>
      </c>
      <c r="J528" s="27">
        <v>0.26497178500000002</v>
      </c>
      <c r="K528" s="1">
        <v>0</v>
      </c>
      <c r="L528" s="1">
        <v>0</v>
      </c>
    </row>
    <row r="529" spans="1:12" x14ac:dyDescent="0.25">
      <c r="A529" s="1">
        <v>1</v>
      </c>
      <c r="B529" s="3" t="s">
        <v>2346</v>
      </c>
      <c r="C529" s="3" t="s">
        <v>2430</v>
      </c>
      <c r="D529" s="1" t="s">
        <v>2435</v>
      </c>
      <c r="E529" s="1" t="s">
        <v>2436</v>
      </c>
      <c r="F529" s="1">
        <v>1</v>
      </c>
      <c r="G529" s="1">
        <v>67.599999999999994</v>
      </c>
      <c r="H529" s="10">
        <v>165.4148801</v>
      </c>
      <c r="I529">
        <v>12061.428488700258</v>
      </c>
      <c r="J529" s="27">
        <v>0.254604312</v>
      </c>
      <c r="K529" s="1">
        <v>0</v>
      </c>
      <c r="L529" s="1">
        <v>0</v>
      </c>
    </row>
    <row r="530" spans="1:12" x14ac:dyDescent="0.25">
      <c r="A530" s="1">
        <v>3</v>
      </c>
      <c r="B530" s="3" t="s">
        <v>2346</v>
      </c>
      <c r="C530" s="3" t="s">
        <v>2437</v>
      </c>
      <c r="D530" s="1" t="s">
        <v>2438</v>
      </c>
      <c r="E530" s="1" t="s">
        <v>2439</v>
      </c>
      <c r="F530" s="1">
        <v>1</v>
      </c>
      <c r="G530" s="1">
        <v>29.7</v>
      </c>
      <c r="H530" s="10">
        <v>54.251707459999999</v>
      </c>
      <c r="I530">
        <v>1524.606434996934</v>
      </c>
      <c r="J530" s="27">
        <v>0.2457224496666667</v>
      </c>
      <c r="K530" s="1">
        <v>0</v>
      </c>
      <c r="L530" s="1">
        <v>0</v>
      </c>
    </row>
    <row r="531" spans="1:12" x14ac:dyDescent="0.25">
      <c r="A531" s="1">
        <v>1</v>
      </c>
      <c r="B531" s="3" t="s">
        <v>2346</v>
      </c>
      <c r="C531" s="3" t="s">
        <v>2440</v>
      </c>
      <c r="D531" s="1" t="s">
        <v>2441</v>
      </c>
      <c r="E531" s="1" t="s">
        <v>2442</v>
      </c>
      <c r="F531" s="1">
        <v>1</v>
      </c>
      <c r="G531" s="1">
        <v>13.6</v>
      </c>
      <c r="H531" s="10">
        <v>23.353910939999999</v>
      </c>
      <c r="I531">
        <v>283.51613103637163</v>
      </c>
      <c r="J531" s="27">
        <v>0.25900490799999998</v>
      </c>
      <c r="K531" s="1">
        <v>0</v>
      </c>
      <c r="L531" s="1">
        <v>0</v>
      </c>
    </row>
    <row r="532" spans="1:12" x14ac:dyDescent="0.25">
      <c r="A532" s="1">
        <v>1</v>
      </c>
      <c r="B532" s="2" t="s">
        <v>2346</v>
      </c>
      <c r="C532" s="3" t="s">
        <v>2443</v>
      </c>
      <c r="D532" s="1" t="s">
        <v>2444</v>
      </c>
      <c r="E532" s="1" t="s">
        <v>2445</v>
      </c>
      <c r="F532" s="1">
        <v>1</v>
      </c>
      <c r="G532" s="1">
        <v>59.4</v>
      </c>
      <c r="H532" s="10">
        <v>79.749250160000003</v>
      </c>
      <c r="I532">
        <v>3175.8106317037814</v>
      </c>
      <c r="J532" s="27">
        <v>0.258234191</v>
      </c>
      <c r="K532" s="1">
        <v>0</v>
      </c>
      <c r="L532" s="1">
        <v>0</v>
      </c>
    </row>
    <row r="533" spans="1:12" x14ac:dyDescent="0.25">
      <c r="A533" s="1">
        <v>2</v>
      </c>
      <c r="B533" s="3" t="s">
        <v>2346</v>
      </c>
      <c r="C533" s="1" t="s">
        <v>2446</v>
      </c>
      <c r="D533" s="1" t="s">
        <v>2447</v>
      </c>
      <c r="E533" s="1" t="s">
        <v>2448</v>
      </c>
      <c r="F533" s="1">
        <v>1</v>
      </c>
      <c r="G533" s="1">
        <v>25.6</v>
      </c>
      <c r="H533" s="10">
        <v>63.171331030000012</v>
      </c>
      <c r="I533">
        <v>1957.1874097731102</v>
      </c>
      <c r="J533" s="27">
        <v>0.25904394949999998</v>
      </c>
      <c r="K533" s="1">
        <v>0</v>
      </c>
      <c r="L533" s="1">
        <v>0</v>
      </c>
    </row>
    <row r="534" spans="1:12" x14ac:dyDescent="0.25">
      <c r="A534" s="1">
        <v>1</v>
      </c>
      <c r="B534" s="3" t="s">
        <v>2346</v>
      </c>
      <c r="C534" s="3" t="s">
        <v>2449</v>
      </c>
      <c r="D534" s="1" t="s">
        <v>2450</v>
      </c>
      <c r="E534" s="1" t="s">
        <v>2451</v>
      </c>
      <c r="F534" s="1">
        <v>1</v>
      </c>
      <c r="G534" s="1">
        <v>12.7</v>
      </c>
      <c r="H534" s="10">
        <v>38.587443720000003</v>
      </c>
      <c r="I534">
        <v>879.25084665500333</v>
      </c>
      <c r="J534" s="27">
        <v>0.261735053</v>
      </c>
      <c r="K534" s="1">
        <v>0</v>
      </c>
      <c r="L534" s="1">
        <v>0</v>
      </c>
    </row>
    <row r="535" spans="1:12" x14ac:dyDescent="0.25">
      <c r="A535" s="1">
        <v>7</v>
      </c>
      <c r="B535" s="3" t="s">
        <v>2346</v>
      </c>
      <c r="C535" s="3" t="s">
        <v>2449</v>
      </c>
      <c r="D535" s="1" t="s">
        <v>2452</v>
      </c>
      <c r="E535" s="1" t="s">
        <v>2453</v>
      </c>
      <c r="F535" s="1">
        <v>1</v>
      </c>
      <c r="G535" s="1">
        <v>12.7</v>
      </c>
      <c r="H535" s="10">
        <v>33.54902484714286</v>
      </c>
      <c r="I535">
        <v>665.79096988814661</v>
      </c>
      <c r="J535" s="27">
        <v>0.2448600351428572</v>
      </c>
      <c r="K535" s="1">
        <v>0</v>
      </c>
      <c r="L535" s="1">
        <v>0</v>
      </c>
    </row>
    <row r="536" spans="1:12" x14ac:dyDescent="0.25">
      <c r="A536" s="1">
        <v>1</v>
      </c>
      <c r="B536" s="2" t="s">
        <v>2346</v>
      </c>
      <c r="C536" s="2" t="s">
        <v>2449</v>
      </c>
      <c r="D536" s="1" t="s">
        <v>2454</v>
      </c>
      <c r="E536" s="1" t="s">
        <v>2455</v>
      </c>
      <c r="F536" s="1">
        <v>1</v>
      </c>
      <c r="G536" s="1">
        <v>26.5</v>
      </c>
      <c r="H536" s="10">
        <v>44.882798200000003</v>
      </c>
      <c r="I536">
        <v>1220.9930933766343</v>
      </c>
      <c r="J536" s="27">
        <v>0.23835567699999999</v>
      </c>
      <c r="K536" s="1">
        <v>0</v>
      </c>
      <c r="L536" s="1">
        <v>0</v>
      </c>
    </row>
    <row r="537" spans="1:12" x14ac:dyDescent="0.25">
      <c r="A537" s="1">
        <v>1</v>
      </c>
      <c r="B537" s="2" t="s">
        <v>2346</v>
      </c>
      <c r="C537" s="3" t="s">
        <v>2449</v>
      </c>
      <c r="D537" s="1" t="s">
        <v>2456</v>
      </c>
      <c r="E537" s="1" t="s">
        <v>2457</v>
      </c>
      <c r="F537" s="1">
        <v>1</v>
      </c>
      <c r="G537" s="1">
        <v>21.8</v>
      </c>
      <c r="H537" s="10">
        <v>54.342057089999997</v>
      </c>
      <c r="I537">
        <v>1674.3018743604407</v>
      </c>
      <c r="J537" s="27">
        <v>0.25548200900000001</v>
      </c>
      <c r="K537" s="1">
        <v>0</v>
      </c>
      <c r="L537" s="1">
        <v>0</v>
      </c>
    </row>
    <row r="538" spans="1:12" x14ac:dyDescent="0.25">
      <c r="A538" s="1">
        <v>1</v>
      </c>
      <c r="B538" s="3" t="s">
        <v>2346</v>
      </c>
      <c r="C538" s="3" t="s">
        <v>2458</v>
      </c>
      <c r="D538" s="1" t="s">
        <v>2459</v>
      </c>
      <c r="E538" s="1" t="s">
        <v>2460</v>
      </c>
      <c r="F538" s="1">
        <v>1</v>
      </c>
      <c r="G538" s="1">
        <v>30</v>
      </c>
      <c r="H538" s="10">
        <v>72.176450990000006</v>
      </c>
      <c r="I538">
        <v>2671.8887010098001</v>
      </c>
      <c r="J538" s="27">
        <v>0.25255299199999998</v>
      </c>
      <c r="K538" s="1">
        <v>0</v>
      </c>
      <c r="L538" s="1">
        <v>0</v>
      </c>
    </row>
    <row r="539" spans="1:12" x14ac:dyDescent="0.25">
      <c r="A539" s="1">
        <v>2</v>
      </c>
      <c r="B539" s="3" t="s">
        <v>2346</v>
      </c>
      <c r="C539" s="3" t="s">
        <v>2458</v>
      </c>
      <c r="D539" s="1" t="s">
        <v>2461</v>
      </c>
      <c r="E539" s="1" t="s">
        <v>2462</v>
      </c>
      <c r="F539" s="1">
        <v>1</v>
      </c>
      <c r="G539" s="1">
        <v>14.9</v>
      </c>
      <c r="H539" s="10">
        <v>28.81298013</v>
      </c>
      <c r="I539">
        <v>372.43450053184807</v>
      </c>
      <c r="J539" s="27">
        <v>0.26254004149999999</v>
      </c>
      <c r="K539" s="1">
        <v>0</v>
      </c>
      <c r="L539" s="1">
        <v>0</v>
      </c>
    </row>
    <row r="540" spans="1:12" x14ac:dyDescent="0.25">
      <c r="A540" s="1">
        <v>1</v>
      </c>
      <c r="B540" s="3" t="s">
        <v>2346</v>
      </c>
      <c r="C540" s="2" t="s">
        <v>2458</v>
      </c>
      <c r="D540" s="1" t="s">
        <v>2463</v>
      </c>
      <c r="E540" s="1" t="s">
        <v>2464</v>
      </c>
      <c r="F540" s="1">
        <v>1</v>
      </c>
      <c r="G540" s="1">
        <v>31.3</v>
      </c>
      <c r="H540" s="10">
        <v>78.739324010000004</v>
      </c>
      <c r="I540">
        <v>3073.9902729722908</v>
      </c>
      <c r="J540" s="27">
        <v>0.26634250799999998</v>
      </c>
      <c r="K540" s="1">
        <v>0</v>
      </c>
      <c r="L540" s="1">
        <v>0</v>
      </c>
    </row>
    <row r="541" spans="1:12" x14ac:dyDescent="0.25">
      <c r="A541" s="1">
        <v>2</v>
      </c>
      <c r="B541" s="3" t="s">
        <v>2346</v>
      </c>
      <c r="C541" s="3" t="s">
        <v>2458</v>
      </c>
      <c r="D541" s="1" t="s">
        <v>2465</v>
      </c>
      <c r="E541" s="1" t="s">
        <v>2466</v>
      </c>
      <c r="F541" s="1">
        <v>1</v>
      </c>
      <c r="G541" s="1">
        <v>38.700000000000003</v>
      </c>
      <c r="H541" s="10">
        <v>84.307642654999995</v>
      </c>
      <c r="I541">
        <v>3435.7979090778013</v>
      </c>
      <c r="J541" s="27">
        <v>0.25445952649999998</v>
      </c>
      <c r="K541" s="1">
        <v>0</v>
      </c>
      <c r="L541" s="1">
        <v>0</v>
      </c>
    </row>
    <row r="542" spans="1:12" x14ac:dyDescent="0.25">
      <c r="A542" s="1">
        <v>1</v>
      </c>
      <c r="B542" s="3" t="s">
        <v>2346</v>
      </c>
      <c r="C542" s="3" t="s">
        <v>2458</v>
      </c>
      <c r="D542" s="1" t="s">
        <v>2467</v>
      </c>
      <c r="E542" s="1" t="s">
        <v>2468</v>
      </c>
      <c r="F542" s="1">
        <v>1</v>
      </c>
      <c r="G542" s="1">
        <v>57.4</v>
      </c>
      <c r="H542" s="10">
        <v>77.979957920000004</v>
      </c>
      <c r="I542">
        <v>2644.8008737438736</v>
      </c>
      <c r="J542" s="27">
        <v>0.249364318</v>
      </c>
      <c r="K542" s="1">
        <v>0</v>
      </c>
      <c r="L542" s="1">
        <v>0</v>
      </c>
    </row>
    <row r="543" spans="1:12" x14ac:dyDescent="0.25">
      <c r="A543" s="1">
        <v>2</v>
      </c>
      <c r="B543" s="3" t="s">
        <v>2346</v>
      </c>
      <c r="C543" s="3" t="s">
        <v>2458</v>
      </c>
      <c r="D543" s="1" t="s">
        <v>2469</v>
      </c>
      <c r="E543" s="1" t="s">
        <v>2470</v>
      </c>
      <c r="F543" s="1">
        <v>1</v>
      </c>
      <c r="G543" s="1">
        <v>14.6</v>
      </c>
      <c r="H543" s="10">
        <v>37.99893814</v>
      </c>
      <c r="I543">
        <v>733.04099412525761</v>
      </c>
      <c r="J543" s="27">
        <v>0.25890398399999998</v>
      </c>
      <c r="K543" s="1">
        <v>0</v>
      </c>
      <c r="L543" s="1">
        <v>0</v>
      </c>
    </row>
    <row r="544" spans="1:12" x14ac:dyDescent="0.25">
      <c r="A544" s="1">
        <v>1</v>
      </c>
      <c r="B544" s="3" t="s">
        <v>2346</v>
      </c>
      <c r="C544" s="2" t="s">
        <v>2458</v>
      </c>
      <c r="D544" s="1" t="s">
        <v>2471</v>
      </c>
      <c r="E544" s="1" t="s">
        <v>2472</v>
      </c>
      <c r="F544" s="1">
        <v>1</v>
      </c>
      <c r="G544" s="1">
        <v>12.9</v>
      </c>
      <c r="H544" s="10">
        <v>41.920170220000003</v>
      </c>
      <c r="I544">
        <v>880.62733008311443</v>
      </c>
      <c r="J544" s="27">
        <v>0.25375006999999999</v>
      </c>
      <c r="K544" s="1">
        <v>0</v>
      </c>
      <c r="L544" s="1">
        <v>0</v>
      </c>
    </row>
    <row r="545" spans="1:12" x14ac:dyDescent="0.25">
      <c r="A545" s="1">
        <v>3</v>
      </c>
      <c r="B545" s="3" t="s">
        <v>2346</v>
      </c>
      <c r="C545" s="3" t="s">
        <v>2458</v>
      </c>
      <c r="D545" s="1" t="s">
        <v>2473</v>
      </c>
      <c r="E545" s="1" t="s">
        <v>2474</v>
      </c>
      <c r="F545" s="1">
        <v>1</v>
      </c>
      <c r="G545" s="1">
        <v>16.899999999999999</v>
      </c>
      <c r="H545" s="10">
        <v>26.552632616666671</v>
      </c>
      <c r="I545">
        <v>312.16446861571552</v>
      </c>
      <c r="J545" s="27">
        <v>0.26954381333333333</v>
      </c>
      <c r="K545" s="1">
        <v>0</v>
      </c>
      <c r="L545" s="1">
        <v>0</v>
      </c>
    </row>
    <row r="546" spans="1:12" x14ac:dyDescent="0.25">
      <c r="A546" s="1">
        <v>1</v>
      </c>
      <c r="B546" s="3" t="s">
        <v>2346</v>
      </c>
      <c r="C546" s="3" t="s">
        <v>2458</v>
      </c>
      <c r="D546" s="1" t="s">
        <v>2475</v>
      </c>
      <c r="E546" s="1" t="s">
        <v>2476</v>
      </c>
      <c r="F546" s="1">
        <v>1</v>
      </c>
      <c r="G546" s="1">
        <v>14</v>
      </c>
      <c r="H546" s="10">
        <v>28.772684099999999</v>
      </c>
      <c r="I546">
        <v>354.81457496536956</v>
      </c>
      <c r="J546" s="27">
        <v>0.270063057</v>
      </c>
      <c r="K546" s="1">
        <v>0</v>
      </c>
      <c r="L546" s="1">
        <v>0</v>
      </c>
    </row>
    <row r="547" spans="1:12" x14ac:dyDescent="0.25">
      <c r="A547" s="1">
        <v>1</v>
      </c>
      <c r="B547" s="2" t="s">
        <v>2346</v>
      </c>
      <c r="C547" s="3" t="s">
        <v>2458</v>
      </c>
      <c r="D547" s="1" t="s">
        <v>2477</v>
      </c>
      <c r="E547" s="1" t="s">
        <v>2478</v>
      </c>
      <c r="F547" s="1">
        <v>1</v>
      </c>
      <c r="G547" s="1">
        <v>25.6</v>
      </c>
      <c r="H547" s="10">
        <v>57.264284160000003</v>
      </c>
      <c r="I547">
        <v>1608.962367027556</v>
      </c>
      <c r="J547" s="27">
        <v>0.26719212399999998</v>
      </c>
      <c r="K547" s="1">
        <v>0</v>
      </c>
      <c r="L547" s="1">
        <v>0</v>
      </c>
    </row>
    <row r="548" spans="1:12" x14ac:dyDescent="0.25">
      <c r="A548" s="1">
        <v>1</v>
      </c>
      <c r="B548" s="3" t="s">
        <v>2346</v>
      </c>
      <c r="C548" s="3" t="s">
        <v>2458</v>
      </c>
      <c r="D548" s="1" t="s">
        <v>2479</v>
      </c>
      <c r="E548" s="1" t="s">
        <v>2480</v>
      </c>
      <c r="F548" s="1">
        <v>1</v>
      </c>
      <c r="G548" s="1">
        <v>12.2</v>
      </c>
      <c r="H548" s="10">
        <v>34.654147930000001</v>
      </c>
      <c r="I548">
        <v>635.5129843207468</v>
      </c>
      <c r="J548" s="27">
        <v>0.26160503499999999</v>
      </c>
      <c r="K548" s="1">
        <v>0</v>
      </c>
      <c r="L548" s="1">
        <v>0</v>
      </c>
    </row>
    <row r="549" spans="1:12" x14ac:dyDescent="0.25">
      <c r="A549" s="1">
        <v>2</v>
      </c>
      <c r="B549" s="2" t="s">
        <v>2346</v>
      </c>
      <c r="C549" s="3" t="s">
        <v>2481</v>
      </c>
      <c r="D549" s="1" t="s">
        <v>2482</v>
      </c>
      <c r="E549" s="1" t="s">
        <v>2483</v>
      </c>
      <c r="F549" s="1">
        <v>1</v>
      </c>
      <c r="G549" s="1">
        <v>21.8</v>
      </c>
      <c r="H549" s="10">
        <v>65.268042249999993</v>
      </c>
      <c r="I549">
        <v>3417.1430448472024</v>
      </c>
      <c r="J549" s="27">
        <v>0.23051248799999999</v>
      </c>
      <c r="K549" s="1">
        <v>0</v>
      </c>
      <c r="L549" s="1">
        <v>0</v>
      </c>
    </row>
    <row r="550" spans="1:12" x14ac:dyDescent="0.25">
      <c r="A550" s="1">
        <v>2</v>
      </c>
      <c r="B550" s="2" t="s">
        <v>2346</v>
      </c>
      <c r="C550" s="2" t="s">
        <v>2481</v>
      </c>
      <c r="D550" s="1" t="s">
        <v>2484</v>
      </c>
      <c r="E550" s="1" t="s">
        <v>2485</v>
      </c>
      <c r="F550" s="1">
        <v>1</v>
      </c>
      <c r="G550" s="1">
        <v>20.399999999999999</v>
      </c>
      <c r="H550" s="10">
        <v>58.807501385000002</v>
      </c>
      <c r="I550">
        <v>2771.0409548491725</v>
      </c>
      <c r="J550" s="27">
        <v>0.22688447950000001</v>
      </c>
      <c r="K550" s="1">
        <v>0</v>
      </c>
      <c r="L550" s="1">
        <v>0</v>
      </c>
    </row>
    <row r="551" spans="1:12" x14ac:dyDescent="0.25">
      <c r="A551" s="1">
        <v>3</v>
      </c>
      <c r="B551" s="3" t="s">
        <v>2346</v>
      </c>
      <c r="C551" s="2" t="s">
        <v>2481</v>
      </c>
      <c r="D551" s="1" t="s">
        <v>2486</v>
      </c>
      <c r="E551" s="1" t="s">
        <v>2487</v>
      </c>
      <c r="F551" s="1">
        <v>1</v>
      </c>
      <c r="G551" s="1">
        <v>19.2</v>
      </c>
      <c r="H551" s="10">
        <v>47.373273693333331</v>
      </c>
      <c r="I551">
        <v>1676.5310435300548</v>
      </c>
      <c r="J551" s="27">
        <v>0.22323116800000001</v>
      </c>
      <c r="K551" s="1">
        <v>0</v>
      </c>
      <c r="L551" s="1">
        <v>0</v>
      </c>
    </row>
    <row r="552" spans="1:12" x14ac:dyDescent="0.25">
      <c r="A552" s="1">
        <v>1</v>
      </c>
      <c r="B552" s="2" t="s">
        <v>2346</v>
      </c>
      <c r="C552" s="3" t="s">
        <v>2481</v>
      </c>
      <c r="D552" s="1" t="s">
        <v>2488</v>
      </c>
      <c r="E552" s="1" t="s">
        <v>2489</v>
      </c>
      <c r="F552" s="1">
        <v>1</v>
      </c>
      <c r="G552" s="1">
        <v>17.8</v>
      </c>
      <c r="H552" s="10">
        <v>52.930319699999998</v>
      </c>
      <c r="I552">
        <v>2308.7640835435705</v>
      </c>
      <c r="J552" s="27">
        <v>0.244680438</v>
      </c>
      <c r="K552" s="1">
        <v>0</v>
      </c>
      <c r="L552" s="1">
        <v>0</v>
      </c>
    </row>
    <row r="553" spans="1:12" x14ac:dyDescent="0.25">
      <c r="A553" s="1">
        <v>1</v>
      </c>
      <c r="B553" s="3" t="s">
        <v>2346</v>
      </c>
      <c r="C553" s="2" t="s">
        <v>2481</v>
      </c>
      <c r="D553" s="1" t="s">
        <v>2490</v>
      </c>
      <c r="E553" s="1" t="s">
        <v>2491</v>
      </c>
      <c r="F553" s="1">
        <v>1</v>
      </c>
      <c r="G553" s="1">
        <v>21.6</v>
      </c>
      <c r="H553" s="10">
        <v>50.184040840000002</v>
      </c>
      <c r="I553">
        <v>1830.9719087364488</v>
      </c>
      <c r="J553" s="27">
        <v>0.23324102999999999</v>
      </c>
      <c r="K553" s="1">
        <v>0</v>
      </c>
      <c r="L553" s="1">
        <v>0</v>
      </c>
    </row>
    <row r="554" spans="1:12" x14ac:dyDescent="0.25">
      <c r="A554" s="1">
        <v>1</v>
      </c>
      <c r="B554" s="2" t="s">
        <v>2346</v>
      </c>
      <c r="C554" s="3" t="s">
        <v>2481</v>
      </c>
      <c r="D554" s="1" t="s">
        <v>2492</v>
      </c>
      <c r="E554" s="1" t="s">
        <v>2493</v>
      </c>
      <c r="F554" s="1">
        <v>1</v>
      </c>
      <c r="G554" s="1">
        <v>13.9</v>
      </c>
      <c r="H554" s="10">
        <v>37.585316380000002</v>
      </c>
      <c r="I554">
        <v>1128.9290905524529</v>
      </c>
      <c r="J554" s="27">
        <v>0.253638158</v>
      </c>
      <c r="K554" s="1">
        <v>0</v>
      </c>
      <c r="L554" s="1">
        <v>0</v>
      </c>
    </row>
    <row r="555" spans="1:12" x14ac:dyDescent="0.25">
      <c r="A555" s="1">
        <v>16</v>
      </c>
      <c r="B555" s="3" t="s">
        <v>2346</v>
      </c>
      <c r="C555" s="3" t="s">
        <v>2494</v>
      </c>
      <c r="D555" s="1" t="s">
        <v>2495</v>
      </c>
      <c r="E555" s="1" t="s">
        <v>2496</v>
      </c>
      <c r="F555" s="1">
        <v>1</v>
      </c>
      <c r="G555" s="1">
        <v>39.5</v>
      </c>
      <c r="H555" s="10">
        <v>79.506967848749994</v>
      </c>
      <c r="I555">
        <v>3330.8293820273943</v>
      </c>
      <c r="J555" s="27">
        <v>0.24589674918750001</v>
      </c>
      <c r="K555" s="1">
        <v>0</v>
      </c>
      <c r="L555" s="1">
        <v>0</v>
      </c>
    </row>
    <row r="556" spans="1:12" x14ac:dyDescent="0.25">
      <c r="A556" s="1">
        <v>2</v>
      </c>
      <c r="B556" s="3" t="s">
        <v>2346</v>
      </c>
      <c r="C556" s="3" t="s">
        <v>2494</v>
      </c>
      <c r="D556" s="1" t="s">
        <v>2497</v>
      </c>
      <c r="E556" s="1" t="s">
        <v>2498</v>
      </c>
      <c r="F556" s="1">
        <v>1</v>
      </c>
      <c r="G556" s="1">
        <v>49.2</v>
      </c>
      <c r="H556" s="10">
        <v>77.876198385000009</v>
      </c>
      <c r="I556">
        <v>3338.9730245423507</v>
      </c>
      <c r="J556" s="27">
        <v>0.24401766599999999</v>
      </c>
      <c r="K556" s="1">
        <v>0</v>
      </c>
      <c r="L556" s="1">
        <v>0</v>
      </c>
    </row>
    <row r="557" spans="1:12" x14ac:dyDescent="0.25">
      <c r="A557" s="1">
        <v>1</v>
      </c>
      <c r="B557" s="3" t="s">
        <v>2346</v>
      </c>
      <c r="C557" s="3" t="s">
        <v>2494</v>
      </c>
      <c r="D557" s="1" t="s">
        <v>2499</v>
      </c>
      <c r="E557" s="1" t="s">
        <v>2500</v>
      </c>
      <c r="F557" s="1">
        <v>1</v>
      </c>
      <c r="G557" s="1">
        <v>29.2</v>
      </c>
      <c r="H557" s="10">
        <v>53.627665360000002</v>
      </c>
      <c r="I557">
        <v>1753.2348441343752</v>
      </c>
      <c r="J557" s="27">
        <v>0.248970003</v>
      </c>
      <c r="K557" s="1">
        <v>0</v>
      </c>
      <c r="L557" s="1">
        <v>0</v>
      </c>
    </row>
    <row r="558" spans="1:12" x14ac:dyDescent="0.25">
      <c r="A558" s="1">
        <v>1</v>
      </c>
      <c r="B558" s="2" t="s">
        <v>2346</v>
      </c>
      <c r="C558" s="3" t="s">
        <v>2494</v>
      </c>
      <c r="D558" s="1" t="s">
        <v>2501</v>
      </c>
      <c r="E558" s="1" t="s">
        <v>2502</v>
      </c>
      <c r="F558" s="1">
        <v>1</v>
      </c>
      <c r="G558" s="1">
        <v>24.3</v>
      </c>
      <c r="H558" s="10">
        <v>59.83673873</v>
      </c>
      <c r="I558">
        <v>1732.414555148679</v>
      </c>
      <c r="J558" s="27">
        <v>0.25749587699999998</v>
      </c>
      <c r="K558" s="1">
        <v>0</v>
      </c>
      <c r="L558" s="1">
        <v>0</v>
      </c>
    </row>
    <row r="559" spans="1:12" x14ac:dyDescent="0.25">
      <c r="A559" s="1">
        <v>3</v>
      </c>
      <c r="B559" s="2" t="s">
        <v>2346</v>
      </c>
      <c r="C559" s="3" t="s">
        <v>2494</v>
      </c>
      <c r="D559" s="1" t="s">
        <v>2503</v>
      </c>
      <c r="E559" s="1" t="s">
        <v>2504</v>
      </c>
      <c r="F559" s="1">
        <v>1</v>
      </c>
      <c r="G559" s="1">
        <v>37.6</v>
      </c>
      <c r="H559" s="10">
        <v>68.559836410000003</v>
      </c>
      <c r="I559">
        <v>2685.0524526079876</v>
      </c>
      <c r="J559" s="27">
        <v>0.249181655</v>
      </c>
      <c r="K559" s="1">
        <v>0</v>
      </c>
      <c r="L559" s="1">
        <v>0</v>
      </c>
    </row>
    <row r="560" spans="1:12" x14ac:dyDescent="0.25">
      <c r="A560" s="1">
        <v>1</v>
      </c>
      <c r="B560" s="3" t="s">
        <v>2346</v>
      </c>
      <c r="C560" s="3" t="s">
        <v>2494</v>
      </c>
      <c r="D560" s="1" t="s">
        <v>2505</v>
      </c>
      <c r="E560" s="1" t="s">
        <v>2506</v>
      </c>
      <c r="F560" s="1">
        <v>1</v>
      </c>
      <c r="G560" s="1">
        <v>31.9</v>
      </c>
      <c r="H560" s="10">
        <v>61.870281499999997</v>
      </c>
      <c r="I560">
        <v>2122.9200132016713</v>
      </c>
      <c r="J560" s="27">
        <v>0.26221446100000001</v>
      </c>
      <c r="K560" s="1">
        <v>0</v>
      </c>
      <c r="L560" s="1">
        <v>0</v>
      </c>
    </row>
    <row r="561" spans="1:12" x14ac:dyDescent="0.25">
      <c r="A561" s="1">
        <v>1</v>
      </c>
      <c r="B561" s="3" t="s">
        <v>2346</v>
      </c>
      <c r="C561" s="3" t="s">
        <v>2494</v>
      </c>
      <c r="D561" s="1" t="s">
        <v>2507</v>
      </c>
      <c r="E561" s="1" t="s">
        <v>2508</v>
      </c>
      <c r="F561" s="1">
        <v>1</v>
      </c>
      <c r="G561" s="1">
        <v>227</v>
      </c>
      <c r="H561" s="10">
        <v>283.03471400000001</v>
      </c>
      <c r="I561">
        <v>42610.53408916029</v>
      </c>
      <c r="J561" s="27">
        <v>0.24523277800000001</v>
      </c>
      <c r="K561" s="1">
        <v>0</v>
      </c>
      <c r="L561" s="1">
        <v>0</v>
      </c>
    </row>
    <row r="562" spans="1:12" x14ac:dyDescent="0.25">
      <c r="A562" s="1">
        <v>3</v>
      </c>
      <c r="B562" s="3" t="s">
        <v>2346</v>
      </c>
      <c r="C562" s="3" t="s">
        <v>2494</v>
      </c>
      <c r="D562" s="1" t="s">
        <v>2509</v>
      </c>
      <c r="E562" s="1" t="s">
        <v>2510</v>
      </c>
      <c r="F562" s="1">
        <v>1</v>
      </c>
      <c r="G562" s="1">
        <v>116</v>
      </c>
      <c r="H562" s="10">
        <v>156.32649626666671</v>
      </c>
      <c r="I562">
        <v>13497.94037255828</v>
      </c>
      <c r="J562" s="27">
        <v>0.25821316599999999</v>
      </c>
      <c r="K562" s="1">
        <v>0</v>
      </c>
      <c r="L562" s="1">
        <v>0</v>
      </c>
    </row>
    <row r="563" spans="1:12" x14ac:dyDescent="0.25">
      <c r="A563" s="1">
        <v>1</v>
      </c>
      <c r="B563" s="3" t="s">
        <v>2346</v>
      </c>
      <c r="C563" s="3" t="s">
        <v>2494</v>
      </c>
      <c r="D563" s="1" t="s">
        <v>2511</v>
      </c>
      <c r="E563" s="1" t="s">
        <v>2512</v>
      </c>
      <c r="F563" s="1">
        <v>1</v>
      </c>
      <c r="G563" s="1">
        <v>92.2</v>
      </c>
      <c r="H563" s="10">
        <v>101.36328109999999</v>
      </c>
      <c r="I563">
        <v>5497.2104745142678</v>
      </c>
      <c r="J563" s="27">
        <v>0.25158791200000002</v>
      </c>
      <c r="K563" s="1">
        <v>0</v>
      </c>
      <c r="L563" s="1">
        <v>0</v>
      </c>
    </row>
    <row r="564" spans="1:12" x14ac:dyDescent="0.25">
      <c r="A564" s="1">
        <v>1</v>
      </c>
      <c r="B564" s="3" t="s">
        <v>2346</v>
      </c>
      <c r="C564" s="3" t="s">
        <v>2494</v>
      </c>
      <c r="D564" s="1" t="s">
        <v>2513</v>
      </c>
      <c r="E564" s="1" t="s">
        <v>2514</v>
      </c>
      <c r="F564" s="1">
        <v>1</v>
      </c>
      <c r="G564" s="1">
        <v>77.5</v>
      </c>
      <c r="H564" s="10">
        <v>104.0767823</v>
      </c>
      <c r="I564">
        <v>6046.8842239032529</v>
      </c>
      <c r="J564" s="27">
        <v>0.26448804100000001</v>
      </c>
      <c r="K564" s="1">
        <v>0</v>
      </c>
      <c r="L564" s="1">
        <v>0</v>
      </c>
    </row>
    <row r="565" spans="1:12" x14ac:dyDescent="0.25">
      <c r="A565" s="1">
        <v>1</v>
      </c>
      <c r="B565" s="3" t="s">
        <v>2346</v>
      </c>
      <c r="C565" s="2" t="s">
        <v>2494</v>
      </c>
      <c r="D565" s="1" t="s">
        <v>2515</v>
      </c>
      <c r="E565" s="1" t="s">
        <v>2516</v>
      </c>
      <c r="F565" s="1">
        <v>1</v>
      </c>
      <c r="G565" s="1">
        <v>49.3</v>
      </c>
      <c r="H565" s="10">
        <v>91.280265180000001</v>
      </c>
      <c r="I565">
        <v>4583.8152783834103</v>
      </c>
      <c r="J565" s="27">
        <v>0.23614733800000001</v>
      </c>
      <c r="K565" s="1">
        <v>0</v>
      </c>
      <c r="L565" s="1">
        <v>0</v>
      </c>
    </row>
    <row r="566" spans="1:12" x14ac:dyDescent="0.25">
      <c r="A566" s="1">
        <v>1</v>
      </c>
      <c r="B566" s="3" t="s">
        <v>2346</v>
      </c>
      <c r="C566" s="3" t="s">
        <v>2517</v>
      </c>
      <c r="D566" s="1" t="s">
        <v>2518</v>
      </c>
      <c r="E566" s="1" t="s">
        <v>2519</v>
      </c>
      <c r="F566" s="1">
        <v>1</v>
      </c>
      <c r="G566" s="1">
        <v>64.900000000000006</v>
      </c>
      <c r="H566" s="10">
        <v>107.6121443</v>
      </c>
      <c r="I566">
        <v>5834.1740044138351</v>
      </c>
      <c r="J566" s="27">
        <v>0.25088144299999998</v>
      </c>
      <c r="K566" s="1">
        <v>0</v>
      </c>
      <c r="L566" s="1">
        <v>0</v>
      </c>
    </row>
    <row r="567" spans="1:12" x14ac:dyDescent="0.25">
      <c r="A567" s="1">
        <v>1</v>
      </c>
      <c r="B567" s="2" t="s">
        <v>2346</v>
      </c>
      <c r="C567" s="3" t="s">
        <v>2520</v>
      </c>
      <c r="D567" s="1" t="s">
        <v>2521</v>
      </c>
      <c r="E567" s="1" t="s">
        <v>2522</v>
      </c>
      <c r="F567" s="1">
        <v>1</v>
      </c>
      <c r="G567" s="1">
        <v>29</v>
      </c>
      <c r="H567" s="10">
        <v>68.406850570000003</v>
      </c>
      <c r="I567">
        <v>2644.3985220678223</v>
      </c>
      <c r="J567" s="27">
        <v>0.26502441399999999</v>
      </c>
      <c r="K567" s="1">
        <v>0</v>
      </c>
      <c r="L567" s="1">
        <v>0</v>
      </c>
    </row>
    <row r="568" spans="1:12" x14ac:dyDescent="0.25">
      <c r="A568" s="1">
        <v>1</v>
      </c>
      <c r="B568" s="3" t="s">
        <v>2346</v>
      </c>
      <c r="C568" s="3" t="s">
        <v>2520</v>
      </c>
      <c r="D568" s="1" t="s">
        <v>2523</v>
      </c>
      <c r="E568" s="1" t="s">
        <v>2524</v>
      </c>
      <c r="F568" s="1">
        <v>0</v>
      </c>
      <c r="G568" s="1">
        <v>82.2</v>
      </c>
      <c r="H568" s="10">
        <v>150.9658431</v>
      </c>
      <c r="I568">
        <v>11957.689087094055</v>
      </c>
      <c r="J568" s="27">
        <v>0.25992722499999998</v>
      </c>
      <c r="K568" s="1">
        <v>0</v>
      </c>
      <c r="L568" s="1">
        <v>0</v>
      </c>
    </row>
    <row r="569" spans="1:12" x14ac:dyDescent="0.25">
      <c r="A569" s="1">
        <v>2</v>
      </c>
      <c r="B569" s="3" t="s">
        <v>2346</v>
      </c>
      <c r="C569" s="2" t="s">
        <v>2525</v>
      </c>
      <c r="D569" s="1" t="s">
        <v>2526</v>
      </c>
      <c r="E569" s="1" t="s">
        <v>2527</v>
      </c>
      <c r="F569" s="1">
        <v>1</v>
      </c>
      <c r="G569" s="1">
        <v>14.4</v>
      </c>
      <c r="H569" s="10">
        <v>29.241743079999999</v>
      </c>
      <c r="I569">
        <v>485.54391737772841</v>
      </c>
      <c r="J569" s="27">
        <v>0.26269971349999999</v>
      </c>
      <c r="K569" s="1">
        <v>0</v>
      </c>
      <c r="L569" s="1">
        <v>0</v>
      </c>
    </row>
    <row r="570" spans="1:12" x14ac:dyDescent="0.25">
      <c r="A570" s="1">
        <v>1</v>
      </c>
      <c r="B570" s="3" t="s">
        <v>2346</v>
      </c>
      <c r="C570" s="2" t="s">
        <v>2525</v>
      </c>
      <c r="D570" s="1" t="s">
        <v>2528</v>
      </c>
      <c r="E570" s="1" t="s">
        <v>2529</v>
      </c>
      <c r="F570" s="1">
        <v>1</v>
      </c>
      <c r="G570" s="1">
        <v>26.7</v>
      </c>
      <c r="H570" s="10">
        <v>39.703998290000001</v>
      </c>
      <c r="I570">
        <v>939.32498973498741</v>
      </c>
      <c r="J570" s="27">
        <v>0.25656972700000003</v>
      </c>
      <c r="K570" s="1">
        <v>0</v>
      </c>
      <c r="L570" s="1">
        <v>0</v>
      </c>
    </row>
    <row r="571" spans="1:12" x14ac:dyDescent="0.25">
      <c r="A571" s="1">
        <v>1</v>
      </c>
      <c r="B571" s="3" t="s">
        <v>2346</v>
      </c>
      <c r="C571" s="3" t="s">
        <v>2530</v>
      </c>
      <c r="D571" s="1" t="s">
        <v>2531</v>
      </c>
      <c r="E571" s="1" t="s">
        <v>2532</v>
      </c>
      <c r="F571" s="1">
        <v>1</v>
      </c>
      <c r="G571" s="1">
        <v>25.4</v>
      </c>
      <c r="H571" s="10">
        <v>43.22325824</v>
      </c>
      <c r="I571">
        <v>830.950991124555</v>
      </c>
      <c r="J571" s="27">
        <v>0.25320778100000002</v>
      </c>
      <c r="K571" s="1">
        <v>0</v>
      </c>
      <c r="L571" s="1">
        <v>0</v>
      </c>
    </row>
    <row r="572" spans="1:12" x14ac:dyDescent="0.25">
      <c r="A572" s="1">
        <v>2</v>
      </c>
      <c r="B572" s="2" t="s">
        <v>2346</v>
      </c>
      <c r="C572" s="2" t="s">
        <v>2530</v>
      </c>
      <c r="D572" s="1" t="s">
        <v>2533</v>
      </c>
      <c r="E572" s="1" t="s">
        <v>2534</v>
      </c>
      <c r="F572" s="1">
        <v>1</v>
      </c>
      <c r="G572" s="1">
        <v>46.8</v>
      </c>
      <c r="H572" s="10">
        <v>80.656734360000002</v>
      </c>
      <c r="I572">
        <v>2744.7548290717154</v>
      </c>
      <c r="J572" s="27">
        <v>0.25668156399999997</v>
      </c>
      <c r="K572" s="1">
        <v>0</v>
      </c>
      <c r="L572" s="1">
        <v>0</v>
      </c>
    </row>
    <row r="573" spans="1:12" x14ac:dyDescent="0.25">
      <c r="A573" s="1">
        <v>1</v>
      </c>
      <c r="B573" s="3" t="s">
        <v>2346</v>
      </c>
      <c r="C573" s="2" t="s">
        <v>2530</v>
      </c>
      <c r="D573" s="1" t="s">
        <v>2535</v>
      </c>
      <c r="E573" s="1" t="s">
        <v>2536</v>
      </c>
      <c r="F573" s="1">
        <v>1</v>
      </c>
      <c r="G573" s="1">
        <v>53.5</v>
      </c>
      <c r="H573" s="10">
        <v>67.352785440000005</v>
      </c>
      <c r="I573">
        <v>1920.7255353156529</v>
      </c>
      <c r="J573" s="27">
        <v>0.25688830800000001</v>
      </c>
      <c r="K573" s="1">
        <v>0</v>
      </c>
      <c r="L573" s="1">
        <v>0</v>
      </c>
    </row>
    <row r="574" spans="1:12" x14ac:dyDescent="0.25">
      <c r="A574" s="1">
        <v>1</v>
      </c>
      <c r="B574" s="3" t="s">
        <v>2346</v>
      </c>
      <c r="C574" s="3" t="s">
        <v>2537</v>
      </c>
      <c r="D574" s="1" t="s">
        <v>2538</v>
      </c>
      <c r="E574" s="1" t="s">
        <v>2539</v>
      </c>
      <c r="F574" s="1">
        <v>1</v>
      </c>
      <c r="G574" s="1">
        <v>10.8</v>
      </c>
      <c r="H574" s="10">
        <v>25.299539490000001</v>
      </c>
      <c r="I574">
        <v>281.57514989585076</v>
      </c>
      <c r="J574" s="27">
        <v>0.26784095499999999</v>
      </c>
      <c r="K574" s="1">
        <v>0</v>
      </c>
      <c r="L574" s="1">
        <v>0</v>
      </c>
    </row>
    <row r="575" spans="1:12" x14ac:dyDescent="0.25">
      <c r="A575" s="1">
        <v>1</v>
      </c>
      <c r="B575" s="3" t="s">
        <v>2346</v>
      </c>
      <c r="C575" s="3" t="s">
        <v>2537</v>
      </c>
      <c r="D575" s="1" t="s">
        <v>2540</v>
      </c>
      <c r="E575" s="1" t="s">
        <v>2541</v>
      </c>
      <c r="F575" s="1">
        <v>1</v>
      </c>
      <c r="G575" s="1">
        <v>8.1999999999999993</v>
      </c>
      <c r="H575" s="10">
        <v>17.253509000000001</v>
      </c>
      <c r="I575">
        <v>140.39347090818492</v>
      </c>
      <c r="J575" s="27">
        <v>0.28751093700000002</v>
      </c>
      <c r="K575" s="1">
        <v>0</v>
      </c>
      <c r="L575" s="1">
        <v>0</v>
      </c>
    </row>
    <row r="576" spans="1:12" x14ac:dyDescent="0.25">
      <c r="A576" s="1">
        <v>1</v>
      </c>
      <c r="B576" s="3" t="s">
        <v>2346</v>
      </c>
      <c r="C576" s="3" t="s">
        <v>2537</v>
      </c>
      <c r="D576" s="1" t="s">
        <v>2542</v>
      </c>
      <c r="E576" s="1" t="s">
        <v>2543</v>
      </c>
      <c r="F576" s="1">
        <v>1</v>
      </c>
      <c r="G576" s="1">
        <v>7.9</v>
      </c>
      <c r="H576" s="10">
        <v>13.6881337</v>
      </c>
      <c r="I576">
        <v>76.256494151875913</v>
      </c>
      <c r="J576" s="27">
        <v>0.26398727900000002</v>
      </c>
      <c r="K576" s="1">
        <v>0</v>
      </c>
      <c r="L576" s="1">
        <v>0</v>
      </c>
    </row>
    <row r="577" spans="1:12" x14ac:dyDescent="0.25">
      <c r="A577" s="1">
        <v>1</v>
      </c>
      <c r="B577" s="3" t="s">
        <v>2346</v>
      </c>
      <c r="C577" s="3" t="s">
        <v>2537</v>
      </c>
      <c r="D577" s="1" t="s">
        <v>2544</v>
      </c>
      <c r="E577" s="1" t="s">
        <v>2545</v>
      </c>
      <c r="F577" s="1">
        <v>0</v>
      </c>
      <c r="G577" s="1">
        <v>9</v>
      </c>
      <c r="H577" s="10">
        <v>22.013052259999998</v>
      </c>
      <c r="I577">
        <v>218.13296555899836</v>
      </c>
      <c r="J577" s="27">
        <v>0.27375544299999999</v>
      </c>
      <c r="K577" s="1">
        <v>0</v>
      </c>
      <c r="L577" s="1">
        <v>0</v>
      </c>
    </row>
    <row r="578" spans="1:12" x14ac:dyDescent="0.25">
      <c r="A578" s="1">
        <v>1</v>
      </c>
      <c r="B578" s="3" t="s">
        <v>2346</v>
      </c>
      <c r="C578" s="3" t="s">
        <v>2537</v>
      </c>
      <c r="D578" s="1" t="s">
        <v>2546</v>
      </c>
      <c r="E578" s="1" t="s">
        <v>2547</v>
      </c>
      <c r="F578" s="1">
        <v>1</v>
      </c>
      <c r="G578" s="1">
        <v>9.6</v>
      </c>
      <c r="H578" s="10">
        <v>24.063208929999998</v>
      </c>
      <c r="I578">
        <v>249.45620077766131</v>
      </c>
      <c r="J578" s="27">
        <v>0.26508774499999999</v>
      </c>
      <c r="K578" s="1">
        <v>0</v>
      </c>
      <c r="L578" s="1">
        <v>0</v>
      </c>
    </row>
    <row r="579" spans="1:12" x14ac:dyDescent="0.25">
      <c r="A579" s="1">
        <v>3</v>
      </c>
      <c r="B579" s="2" t="s">
        <v>2346</v>
      </c>
      <c r="C579" s="3" t="s">
        <v>2548</v>
      </c>
      <c r="D579" s="1" t="s">
        <v>2549</v>
      </c>
      <c r="E579" s="1" t="s">
        <v>2550</v>
      </c>
      <c r="F579" s="1">
        <v>1</v>
      </c>
      <c r="G579" s="1">
        <v>15.2</v>
      </c>
      <c r="H579" s="10">
        <v>40.081529006666671</v>
      </c>
      <c r="I579">
        <v>875.09216131093433</v>
      </c>
      <c r="J579" s="27">
        <v>0.26813119233333332</v>
      </c>
      <c r="K579" s="1">
        <v>0</v>
      </c>
      <c r="L579" s="1">
        <v>0</v>
      </c>
    </row>
    <row r="580" spans="1:12" x14ac:dyDescent="0.25">
      <c r="A580" s="1">
        <v>1</v>
      </c>
      <c r="B580" s="3" t="s">
        <v>2346</v>
      </c>
      <c r="C580" s="3" t="s">
        <v>2551</v>
      </c>
      <c r="D580" s="1" t="s">
        <v>2552</v>
      </c>
      <c r="E580" s="1" t="s">
        <v>2553</v>
      </c>
      <c r="F580" s="1">
        <v>1</v>
      </c>
      <c r="G580" s="1">
        <v>9.9</v>
      </c>
      <c r="H580" s="10">
        <v>29.26743592</v>
      </c>
      <c r="I580">
        <v>457.12841990018035</v>
      </c>
      <c r="J580" s="27">
        <v>0.24942778099999999</v>
      </c>
      <c r="K580" s="1">
        <v>0</v>
      </c>
      <c r="L580" s="1">
        <v>0</v>
      </c>
    </row>
    <row r="581" spans="1:12" x14ac:dyDescent="0.25">
      <c r="A581" s="1">
        <v>2</v>
      </c>
      <c r="B581" s="3" t="s">
        <v>2346</v>
      </c>
      <c r="C581" s="3" t="s">
        <v>2551</v>
      </c>
      <c r="D581" s="1" t="s">
        <v>2554</v>
      </c>
      <c r="E581" s="1" t="s">
        <v>2555</v>
      </c>
      <c r="F581" s="1">
        <v>1</v>
      </c>
      <c r="G581" s="1">
        <v>97.2</v>
      </c>
      <c r="H581" s="10">
        <v>157.30406844999999</v>
      </c>
      <c r="I581">
        <v>12825.710238751992</v>
      </c>
      <c r="J581" s="27">
        <v>0.253597238</v>
      </c>
      <c r="K581" s="1">
        <v>0</v>
      </c>
      <c r="L581" s="1">
        <v>0</v>
      </c>
    </row>
    <row r="582" spans="1:12" x14ac:dyDescent="0.25">
      <c r="A582" s="1">
        <v>1</v>
      </c>
      <c r="B582" s="3" t="s">
        <v>2346</v>
      </c>
      <c r="C582" s="3" t="s">
        <v>2551</v>
      </c>
      <c r="D582" s="1" t="s">
        <v>2556</v>
      </c>
      <c r="E582" s="1" t="s">
        <v>2557</v>
      </c>
      <c r="F582" s="1">
        <v>0</v>
      </c>
      <c r="G582" s="1">
        <v>17.3</v>
      </c>
      <c r="H582" s="10">
        <v>52.38132744</v>
      </c>
      <c r="I582">
        <v>1407.0115659662965</v>
      </c>
      <c r="J582" s="27">
        <v>0.26375502000000001</v>
      </c>
      <c r="K582" s="1">
        <v>0</v>
      </c>
      <c r="L582" s="1">
        <v>0</v>
      </c>
    </row>
    <row r="583" spans="1:12" x14ac:dyDescent="0.25">
      <c r="A583" s="1">
        <v>1</v>
      </c>
      <c r="B583" s="2" t="s">
        <v>2346</v>
      </c>
      <c r="C583" s="3" t="s">
        <v>2551</v>
      </c>
      <c r="D583" s="1" t="s">
        <v>2558</v>
      </c>
      <c r="E583" s="1" t="s">
        <v>2559</v>
      </c>
      <c r="F583" s="1">
        <v>0</v>
      </c>
      <c r="G583" s="1">
        <v>16.2</v>
      </c>
      <c r="H583" s="10">
        <v>47.142184550000003</v>
      </c>
      <c r="I583">
        <v>1134.4072747753746</v>
      </c>
      <c r="J583" s="27">
        <v>0.25856581899999997</v>
      </c>
      <c r="K583" s="1">
        <v>0</v>
      </c>
      <c r="L583" s="1">
        <v>0</v>
      </c>
    </row>
    <row r="584" spans="1:12" x14ac:dyDescent="0.25">
      <c r="A584" s="1">
        <v>2</v>
      </c>
      <c r="B584" s="3" t="s">
        <v>2346</v>
      </c>
      <c r="C584" s="3" t="s">
        <v>2551</v>
      </c>
      <c r="D584" s="1" t="s">
        <v>2560</v>
      </c>
      <c r="E584" s="1" t="s">
        <v>2561</v>
      </c>
      <c r="F584" s="1">
        <v>1</v>
      </c>
      <c r="G584" s="1">
        <v>21.5</v>
      </c>
      <c r="H584" s="10">
        <v>54.549188059999999</v>
      </c>
      <c r="I584">
        <v>1459.1308074265216</v>
      </c>
      <c r="J584" s="27">
        <v>0.26073701500000002</v>
      </c>
      <c r="K584" s="1">
        <v>0</v>
      </c>
      <c r="L584" s="1">
        <v>0</v>
      </c>
    </row>
    <row r="585" spans="1:12" x14ac:dyDescent="0.25">
      <c r="A585" s="1">
        <v>2</v>
      </c>
      <c r="B585" s="3" t="s">
        <v>2346</v>
      </c>
      <c r="C585" s="3" t="s">
        <v>2551</v>
      </c>
      <c r="D585" s="1" t="s">
        <v>2562</v>
      </c>
      <c r="E585" s="1" t="s">
        <v>2563</v>
      </c>
      <c r="F585" s="1">
        <v>1</v>
      </c>
      <c r="G585" s="1">
        <v>18.2</v>
      </c>
      <c r="H585" s="10">
        <v>45.166251630000012</v>
      </c>
      <c r="I585">
        <v>981.81968239245293</v>
      </c>
      <c r="J585" s="27">
        <v>0.24980435549999999</v>
      </c>
      <c r="K585" s="1">
        <v>0</v>
      </c>
      <c r="L585" s="1">
        <v>0</v>
      </c>
    </row>
    <row r="586" spans="1:12" x14ac:dyDescent="0.25">
      <c r="A586" s="1">
        <v>1</v>
      </c>
      <c r="B586" s="3" t="s">
        <v>2346</v>
      </c>
      <c r="C586" s="3" t="s">
        <v>2551</v>
      </c>
      <c r="D586" s="1" t="s">
        <v>2564</v>
      </c>
      <c r="E586" s="1" t="s">
        <v>2565</v>
      </c>
      <c r="F586" s="1">
        <v>1</v>
      </c>
      <c r="G586" s="1">
        <v>49.7</v>
      </c>
      <c r="H586" s="10">
        <v>118.8978879</v>
      </c>
      <c r="I586">
        <v>7246.6283834681026</v>
      </c>
      <c r="J586" s="27">
        <v>0.24983565599999999</v>
      </c>
      <c r="K586" s="1">
        <v>0</v>
      </c>
      <c r="L586" s="1">
        <v>0</v>
      </c>
    </row>
    <row r="587" spans="1:12" x14ac:dyDescent="0.25">
      <c r="A587" s="1">
        <v>1</v>
      </c>
      <c r="B587" s="2" t="s">
        <v>2346</v>
      </c>
      <c r="C587" s="2" t="s">
        <v>2551</v>
      </c>
      <c r="D587" s="1" t="s">
        <v>2566</v>
      </c>
      <c r="E587" s="1" t="s">
        <v>2567</v>
      </c>
      <c r="F587" s="1">
        <v>1</v>
      </c>
      <c r="G587" s="1">
        <v>57.2</v>
      </c>
      <c r="H587" s="10">
        <v>129.48882689999999</v>
      </c>
      <c r="I587">
        <v>8662.2402459612949</v>
      </c>
      <c r="J587" s="27">
        <v>0.26757336500000001</v>
      </c>
      <c r="K587" s="1">
        <v>0</v>
      </c>
      <c r="L587" s="1">
        <v>0</v>
      </c>
    </row>
    <row r="588" spans="1:12" x14ac:dyDescent="0.25">
      <c r="A588" s="1">
        <v>2</v>
      </c>
      <c r="B588" s="3" t="s">
        <v>2346</v>
      </c>
      <c r="C588" s="3" t="s">
        <v>2551</v>
      </c>
      <c r="D588" s="1" t="s">
        <v>2568</v>
      </c>
      <c r="E588" s="1" t="s">
        <v>2569</v>
      </c>
      <c r="F588" s="1">
        <v>1</v>
      </c>
      <c r="G588" s="1">
        <v>31.5</v>
      </c>
      <c r="H588" s="10">
        <v>70.349404765000003</v>
      </c>
      <c r="I588">
        <v>2460.1990856975467</v>
      </c>
      <c r="J588" s="27">
        <v>0.25975271300000002</v>
      </c>
      <c r="K588" s="1">
        <v>0</v>
      </c>
      <c r="L588" s="1">
        <v>0</v>
      </c>
    </row>
    <row r="589" spans="1:12" x14ac:dyDescent="0.25">
      <c r="A589" s="1">
        <v>1</v>
      </c>
      <c r="B589" s="3" t="s">
        <v>2346</v>
      </c>
      <c r="C589" s="3" t="s">
        <v>2551</v>
      </c>
      <c r="D589" s="1" t="s">
        <v>2570</v>
      </c>
      <c r="E589" s="1" t="s">
        <v>2571</v>
      </c>
      <c r="F589" s="1">
        <v>1</v>
      </c>
      <c r="G589" s="1">
        <v>10.5</v>
      </c>
      <c r="H589" s="10">
        <v>43.180876040000001</v>
      </c>
      <c r="I589">
        <v>979.93171458552956</v>
      </c>
      <c r="J589" s="27">
        <v>0.26371175499999999</v>
      </c>
      <c r="K589" s="1">
        <v>0</v>
      </c>
      <c r="L589" s="1">
        <v>0</v>
      </c>
    </row>
    <row r="590" spans="1:12" x14ac:dyDescent="0.25">
      <c r="A590" s="1">
        <v>2</v>
      </c>
      <c r="B590" s="3" t="s">
        <v>2346</v>
      </c>
      <c r="C590" s="3" t="s">
        <v>2551</v>
      </c>
      <c r="D590" s="1" t="s">
        <v>2572</v>
      </c>
      <c r="E590" s="1" t="s">
        <v>2573</v>
      </c>
      <c r="F590" s="1">
        <v>1</v>
      </c>
      <c r="G590" s="1">
        <v>12.6</v>
      </c>
      <c r="H590" s="10">
        <v>35.603904524999997</v>
      </c>
      <c r="I590">
        <v>623.14980549600648</v>
      </c>
      <c r="J590" s="27">
        <v>0.25551845449999999</v>
      </c>
      <c r="K590" s="1">
        <v>0</v>
      </c>
      <c r="L590" s="1">
        <v>0</v>
      </c>
    </row>
    <row r="591" spans="1:12" x14ac:dyDescent="0.25">
      <c r="A591" s="1">
        <v>2</v>
      </c>
      <c r="B591" s="2" t="s">
        <v>2346</v>
      </c>
      <c r="C591" s="3" t="s">
        <v>2551</v>
      </c>
      <c r="D591" s="1" t="s">
        <v>2574</v>
      </c>
      <c r="E591" s="1" t="s">
        <v>2575</v>
      </c>
      <c r="F591" s="1">
        <v>1</v>
      </c>
      <c r="G591" s="1">
        <v>12.3</v>
      </c>
      <c r="H591" s="10">
        <v>33.828243980000003</v>
      </c>
      <c r="I591">
        <v>543.12001778506965</v>
      </c>
      <c r="J591" s="27">
        <v>0.26225410900000001</v>
      </c>
      <c r="K591" s="1">
        <v>0</v>
      </c>
      <c r="L591" s="1">
        <v>0</v>
      </c>
    </row>
    <row r="592" spans="1:12" x14ac:dyDescent="0.25">
      <c r="A592" s="1">
        <v>1</v>
      </c>
      <c r="B592" s="2" t="s">
        <v>2346</v>
      </c>
      <c r="C592" s="2" t="s">
        <v>2551</v>
      </c>
      <c r="D592" s="1" t="s">
        <v>2576</v>
      </c>
      <c r="E592" s="1" t="s">
        <v>2577</v>
      </c>
      <c r="F592" s="1">
        <v>1</v>
      </c>
      <c r="G592" s="1">
        <v>12.2</v>
      </c>
      <c r="H592" s="10">
        <v>39.238233260000001</v>
      </c>
      <c r="I592">
        <v>711.04055873388586</v>
      </c>
      <c r="J592" s="27">
        <v>0.25758813699999999</v>
      </c>
      <c r="K592" s="1">
        <v>0</v>
      </c>
      <c r="L592" s="1">
        <v>0</v>
      </c>
    </row>
    <row r="593" spans="1:12" x14ac:dyDescent="0.25">
      <c r="A593" s="1">
        <v>1</v>
      </c>
      <c r="B593" s="3" t="s">
        <v>2346</v>
      </c>
      <c r="C593" s="3" t="s">
        <v>2551</v>
      </c>
      <c r="D593" s="1" t="s">
        <v>2578</v>
      </c>
      <c r="E593" s="1" t="s">
        <v>2579</v>
      </c>
      <c r="F593" s="1">
        <v>1</v>
      </c>
      <c r="G593" s="1">
        <v>58.6</v>
      </c>
      <c r="H593" s="10">
        <v>128.275554</v>
      </c>
      <c r="I593">
        <v>8427.8599711679217</v>
      </c>
      <c r="J593" s="27">
        <v>0.247714722</v>
      </c>
      <c r="K593" s="1">
        <v>0</v>
      </c>
      <c r="L593" s="1">
        <v>0</v>
      </c>
    </row>
    <row r="594" spans="1:12" x14ac:dyDescent="0.25">
      <c r="A594" s="1">
        <v>1</v>
      </c>
      <c r="B594" s="3" t="s">
        <v>2346</v>
      </c>
      <c r="C594" s="2" t="s">
        <v>2551</v>
      </c>
      <c r="D594" s="1" t="s">
        <v>2580</v>
      </c>
      <c r="E594" s="1" t="s">
        <v>2581</v>
      </c>
      <c r="F594" s="1">
        <v>1</v>
      </c>
      <c r="G594" s="1">
        <v>95.7</v>
      </c>
      <c r="H594" s="10">
        <v>153.44465289999999</v>
      </c>
      <c r="I594">
        <v>12078.91050979447</v>
      </c>
      <c r="J594" s="27">
        <v>0.25313714199999998</v>
      </c>
      <c r="K594" s="1">
        <v>0</v>
      </c>
      <c r="L594" s="1">
        <v>0</v>
      </c>
    </row>
    <row r="595" spans="1:12" x14ac:dyDescent="0.25">
      <c r="A595" s="1">
        <v>2</v>
      </c>
      <c r="B595" s="3" t="s">
        <v>2346</v>
      </c>
      <c r="C595" s="3" t="s">
        <v>2551</v>
      </c>
      <c r="D595" s="1" t="s">
        <v>2582</v>
      </c>
      <c r="E595" s="1" t="s">
        <v>2583</v>
      </c>
      <c r="F595" s="1">
        <v>1</v>
      </c>
      <c r="G595" s="1">
        <v>19</v>
      </c>
      <c r="H595" s="10">
        <v>38.085569114999998</v>
      </c>
      <c r="I595">
        <v>753.09906054765361</v>
      </c>
      <c r="J595" s="27">
        <v>0.25955826199999998</v>
      </c>
      <c r="K595" s="1">
        <v>0</v>
      </c>
      <c r="L595" s="1">
        <v>0</v>
      </c>
    </row>
    <row r="596" spans="1:12" x14ac:dyDescent="0.25">
      <c r="A596" s="1">
        <v>2</v>
      </c>
      <c r="B596" s="3" t="s">
        <v>2346</v>
      </c>
      <c r="C596" s="3" t="s">
        <v>2551</v>
      </c>
      <c r="D596" s="1" t="s">
        <v>2584</v>
      </c>
      <c r="E596" s="1" t="s">
        <v>2585</v>
      </c>
      <c r="F596" s="1">
        <v>1</v>
      </c>
      <c r="G596" s="1">
        <v>38.799999999999997</v>
      </c>
      <c r="H596" s="10">
        <v>93.784346964999997</v>
      </c>
      <c r="I596">
        <v>4268.4281651202655</v>
      </c>
      <c r="J596" s="27">
        <v>0.25903039</v>
      </c>
      <c r="K596" s="1">
        <v>0</v>
      </c>
      <c r="L596" s="1">
        <v>0</v>
      </c>
    </row>
    <row r="597" spans="1:12" x14ac:dyDescent="0.25">
      <c r="A597" s="1">
        <v>1</v>
      </c>
      <c r="B597" s="3" t="s">
        <v>2346</v>
      </c>
      <c r="C597" s="3" t="s">
        <v>2586</v>
      </c>
      <c r="D597" s="1" t="s">
        <v>2587</v>
      </c>
      <c r="E597" s="1" t="s">
        <v>2588</v>
      </c>
      <c r="F597" s="1">
        <v>1</v>
      </c>
      <c r="G597" s="1">
        <v>35.299999999999997</v>
      </c>
      <c r="H597" s="10">
        <v>52.878444569999999</v>
      </c>
      <c r="I597">
        <v>1359.9026028225237</v>
      </c>
      <c r="J597" s="27">
        <v>0.25991414400000001</v>
      </c>
      <c r="K597" s="1">
        <v>0</v>
      </c>
      <c r="L597" s="1">
        <v>0</v>
      </c>
    </row>
    <row r="598" spans="1:12" x14ac:dyDescent="0.25">
      <c r="A598" s="1">
        <v>1</v>
      </c>
      <c r="B598" s="3" t="s">
        <v>2346</v>
      </c>
      <c r="C598" s="3" t="s">
        <v>2586</v>
      </c>
      <c r="D598" s="1" t="s">
        <v>2589</v>
      </c>
      <c r="E598" s="1" t="s">
        <v>2590</v>
      </c>
      <c r="F598" s="1">
        <v>1</v>
      </c>
      <c r="G598" s="1">
        <v>48.5</v>
      </c>
      <c r="H598" s="10">
        <v>71.53178647</v>
      </c>
      <c r="I598">
        <v>2518.2299040727585</v>
      </c>
      <c r="J598" s="27">
        <v>0.248733755</v>
      </c>
      <c r="K598" s="1">
        <v>0</v>
      </c>
      <c r="L598" s="1">
        <v>0</v>
      </c>
    </row>
    <row r="599" spans="1:12" x14ac:dyDescent="0.25">
      <c r="A599" s="1">
        <v>1</v>
      </c>
      <c r="B599" s="3" t="s">
        <v>2346</v>
      </c>
      <c r="C599" s="3" t="s">
        <v>2586</v>
      </c>
      <c r="D599" s="1" t="s">
        <v>2591</v>
      </c>
      <c r="E599" s="1" t="s">
        <v>2592</v>
      </c>
      <c r="F599" s="1">
        <v>1</v>
      </c>
      <c r="G599" s="1">
        <v>44.2</v>
      </c>
      <c r="H599" s="10">
        <v>55.402364810000002</v>
      </c>
      <c r="I599">
        <v>1666.8984044430122</v>
      </c>
      <c r="J599" s="27">
        <v>0.26361677700000002</v>
      </c>
      <c r="K599" s="1">
        <v>0</v>
      </c>
      <c r="L599" s="1">
        <v>0</v>
      </c>
    </row>
    <row r="600" spans="1:12" x14ac:dyDescent="0.25">
      <c r="A600" s="1">
        <v>3</v>
      </c>
      <c r="B600" s="3" t="s">
        <v>2346</v>
      </c>
      <c r="C600" s="3" t="s">
        <v>2593</v>
      </c>
      <c r="D600" s="1" t="s">
        <v>2594</v>
      </c>
      <c r="E600" s="1" t="s">
        <v>2595</v>
      </c>
      <c r="F600" s="1">
        <v>1</v>
      </c>
      <c r="G600" s="1">
        <v>40.4</v>
      </c>
      <c r="H600" s="10">
        <v>63.271577016666662</v>
      </c>
      <c r="I600">
        <v>1743.4984960817587</v>
      </c>
      <c r="J600" s="27">
        <v>0.25805118500000002</v>
      </c>
      <c r="K600" s="1">
        <v>0</v>
      </c>
      <c r="L600" s="1">
        <v>0</v>
      </c>
    </row>
    <row r="601" spans="1:12" x14ac:dyDescent="0.25">
      <c r="A601" s="1">
        <v>3</v>
      </c>
      <c r="B601" s="3" t="s">
        <v>2346</v>
      </c>
      <c r="C601" s="3" t="s">
        <v>2596</v>
      </c>
      <c r="D601" s="1" t="s">
        <v>2597</v>
      </c>
      <c r="E601" s="1" t="s">
        <v>2598</v>
      </c>
      <c r="F601" s="1">
        <v>1</v>
      </c>
      <c r="G601" s="1">
        <v>23.9</v>
      </c>
      <c r="H601" s="10">
        <v>51.139506963333332</v>
      </c>
      <c r="I601">
        <v>1390.2071537970073</v>
      </c>
      <c r="J601" s="27">
        <v>0.241474196</v>
      </c>
      <c r="K601" s="1">
        <v>0</v>
      </c>
      <c r="L601" s="1">
        <v>0</v>
      </c>
    </row>
    <row r="602" spans="1:12" x14ac:dyDescent="0.25">
      <c r="A602" s="1">
        <v>1</v>
      </c>
      <c r="B602" s="3" t="s">
        <v>2346</v>
      </c>
      <c r="C602" s="3" t="s">
        <v>2596</v>
      </c>
      <c r="D602" s="1" t="s">
        <v>2599</v>
      </c>
      <c r="E602" s="1" t="s">
        <v>2600</v>
      </c>
      <c r="F602" s="1">
        <v>1</v>
      </c>
      <c r="G602" s="1">
        <v>21</v>
      </c>
      <c r="H602" s="10">
        <v>56.886953939999998</v>
      </c>
      <c r="I602">
        <v>1659.504123482028</v>
      </c>
      <c r="J602" s="27">
        <v>0.237572438</v>
      </c>
      <c r="K602" s="1">
        <v>0</v>
      </c>
      <c r="L602" s="1">
        <v>0</v>
      </c>
    </row>
    <row r="603" spans="1:12" x14ac:dyDescent="0.25">
      <c r="A603" s="1">
        <v>2</v>
      </c>
      <c r="B603" s="2" t="s">
        <v>2346</v>
      </c>
      <c r="C603" s="3" t="s">
        <v>2601</v>
      </c>
      <c r="D603" s="1" t="s">
        <v>2602</v>
      </c>
      <c r="E603" s="1" t="s">
        <v>2603</v>
      </c>
      <c r="F603" s="1">
        <v>1</v>
      </c>
      <c r="G603" s="1">
        <v>11.7</v>
      </c>
      <c r="H603" s="10">
        <v>44.201123245000012</v>
      </c>
      <c r="I603">
        <v>1067.5803780736171</v>
      </c>
      <c r="J603" s="27">
        <v>0.25059321200000001</v>
      </c>
      <c r="K603" s="1">
        <v>0</v>
      </c>
      <c r="L603" s="1">
        <v>0</v>
      </c>
    </row>
    <row r="604" spans="1:12" x14ac:dyDescent="0.25">
      <c r="A604" s="1">
        <v>2</v>
      </c>
      <c r="B604" s="3" t="s">
        <v>2346</v>
      </c>
      <c r="C604" s="3" t="s">
        <v>2604</v>
      </c>
      <c r="D604" s="1" t="s">
        <v>2605</v>
      </c>
      <c r="E604" s="1" t="s">
        <v>2606</v>
      </c>
      <c r="F604" s="1">
        <v>1</v>
      </c>
      <c r="G604" s="1">
        <v>63.2</v>
      </c>
      <c r="H604" s="10">
        <v>120.71296605000001</v>
      </c>
      <c r="I604">
        <v>7174.6093211206326</v>
      </c>
      <c r="J604" s="27">
        <v>0.26091320550000002</v>
      </c>
      <c r="K604" s="1">
        <v>0</v>
      </c>
      <c r="L604" s="1">
        <v>0</v>
      </c>
    </row>
    <row r="605" spans="1:12" x14ac:dyDescent="0.25">
      <c r="A605" s="1">
        <v>2</v>
      </c>
      <c r="B605" s="2" t="s">
        <v>2346</v>
      </c>
      <c r="C605" s="3" t="s">
        <v>2604</v>
      </c>
      <c r="D605" s="1" t="s">
        <v>2607</v>
      </c>
      <c r="E605" s="1" t="s">
        <v>2608</v>
      </c>
      <c r="F605" s="1">
        <v>1</v>
      </c>
      <c r="G605" s="1">
        <v>32</v>
      </c>
      <c r="H605" s="10">
        <v>67.296788225</v>
      </c>
      <c r="I605">
        <v>2169.7038964038743</v>
      </c>
      <c r="J605" s="27">
        <v>0.26666874149999997</v>
      </c>
      <c r="K605" s="1">
        <v>0</v>
      </c>
      <c r="L605" s="1">
        <v>0</v>
      </c>
    </row>
    <row r="606" spans="1:12" x14ac:dyDescent="0.25">
      <c r="A606" s="1">
        <v>2</v>
      </c>
      <c r="B606" s="2" t="s">
        <v>2346</v>
      </c>
      <c r="C606" s="2" t="s">
        <v>2604</v>
      </c>
      <c r="D606" s="1" t="s">
        <v>2609</v>
      </c>
      <c r="E606" s="1" t="s">
        <v>2610</v>
      </c>
      <c r="F606" s="1">
        <v>1</v>
      </c>
      <c r="G606" s="1">
        <v>32.200000000000003</v>
      </c>
      <c r="H606" s="10">
        <v>59.051912739999999</v>
      </c>
      <c r="I606">
        <v>1641.7021565559492</v>
      </c>
      <c r="J606" s="27">
        <v>0.26209852750000001</v>
      </c>
      <c r="K606" s="1">
        <v>0</v>
      </c>
      <c r="L606" s="1">
        <v>0</v>
      </c>
    </row>
    <row r="607" spans="1:12" x14ac:dyDescent="0.25">
      <c r="A607" s="1">
        <v>2</v>
      </c>
      <c r="B607" s="3" t="s">
        <v>2346</v>
      </c>
      <c r="C607" s="3" t="s">
        <v>2604</v>
      </c>
      <c r="D607" s="1" t="s">
        <v>2611</v>
      </c>
      <c r="E607" s="1" t="s">
        <v>2612</v>
      </c>
      <c r="F607" s="1">
        <v>1</v>
      </c>
      <c r="G607" s="1">
        <v>24.3</v>
      </c>
      <c r="H607" s="10">
        <v>61.158945015</v>
      </c>
      <c r="I607">
        <v>1890.9918791769624</v>
      </c>
      <c r="J607" s="27">
        <v>0.2560832415</v>
      </c>
      <c r="K607" s="1">
        <v>0</v>
      </c>
      <c r="L607" s="1">
        <v>0</v>
      </c>
    </row>
    <row r="608" spans="1:12" x14ac:dyDescent="0.25">
      <c r="A608" s="1">
        <v>2</v>
      </c>
      <c r="B608" s="3" t="s">
        <v>2346</v>
      </c>
      <c r="C608" s="1" t="s">
        <v>2613</v>
      </c>
      <c r="D608" s="1" t="s">
        <v>2614</v>
      </c>
      <c r="E608" s="1" t="s">
        <v>2615</v>
      </c>
      <c r="F608" s="1">
        <v>1</v>
      </c>
      <c r="G608" s="1">
        <v>13</v>
      </c>
      <c r="H608" s="10">
        <v>30.130451740000002</v>
      </c>
      <c r="I608">
        <v>445.46942748400107</v>
      </c>
      <c r="J608" s="27">
        <v>0.27147345249999999</v>
      </c>
      <c r="K608" s="1">
        <v>0</v>
      </c>
      <c r="L608" s="1">
        <v>0</v>
      </c>
    </row>
    <row r="609" spans="1:12" x14ac:dyDescent="0.25">
      <c r="A609" s="1">
        <v>1</v>
      </c>
      <c r="B609" s="2" t="s">
        <v>2346</v>
      </c>
      <c r="C609" s="3" t="s">
        <v>2616</v>
      </c>
      <c r="D609" s="1" t="s">
        <v>2617</v>
      </c>
      <c r="E609" s="1" t="s">
        <v>2618</v>
      </c>
      <c r="F609" s="1">
        <v>1</v>
      </c>
      <c r="G609" s="1">
        <v>14.2</v>
      </c>
      <c r="H609" s="10">
        <v>33.484984910000001</v>
      </c>
      <c r="I609">
        <v>475.47622598487419</v>
      </c>
      <c r="J609" s="27">
        <v>0.27378039599999998</v>
      </c>
      <c r="K609" s="1">
        <v>0</v>
      </c>
      <c r="L609" s="1">
        <v>0</v>
      </c>
    </row>
    <row r="610" spans="1:12" x14ac:dyDescent="0.25">
      <c r="A610" s="1">
        <v>1</v>
      </c>
      <c r="B610" s="3" t="s">
        <v>2346</v>
      </c>
      <c r="C610" s="3" t="s">
        <v>2619</v>
      </c>
      <c r="D610" s="1" t="s">
        <v>2620</v>
      </c>
      <c r="E610" s="1" t="s">
        <v>2621</v>
      </c>
      <c r="F610" s="1">
        <v>1</v>
      </c>
      <c r="G610" s="1">
        <v>8.6999999999999993</v>
      </c>
      <c r="H610" s="10">
        <v>26.984945719999999</v>
      </c>
      <c r="I610">
        <v>403.14026895357387</v>
      </c>
      <c r="J610" s="27">
        <v>0.27542010900000002</v>
      </c>
      <c r="K610" s="1">
        <v>0</v>
      </c>
      <c r="L610" s="1">
        <v>0</v>
      </c>
    </row>
    <row r="611" spans="1:12" x14ac:dyDescent="0.25">
      <c r="A611" s="1">
        <v>4</v>
      </c>
      <c r="B611" s="2" t="s">
        <v>2346</v>
      </c>
      <c r="C611" s="2" t="s">
        <v>2622</v>
      </c>
      <c r="D611" s="1" t="s">
        <v>2623</v>
      </c>
      <c r="E611" s="1" t="s">
        <v>2624</v>
      </c>
      <c r="F611" s="1">
        <v>1</v>
      </c>
      <c r="G611" s="1">
        <v>11.1</v>
      </c>
      <c r="H611" s="10">
        <v>34.087117835000001</v>
      </c>
      <c r="I611">
        <v>562.42031270768132</v>
      </c>
      <c r="J611" s="27">
        <v>0.26154551074999999</v>
      </c>
      <c r="K611" s="1">
        <v>0</v>
      </c>
      <c r="L611" s="1">
        <v>0</v>
      </c>
    </row>
    <row r="612" spans="1:12" x14ac:dyDescent="0.25">
      <c r="A612" s="1">
        <v>1</v>
      </c>
      <c r="B612" s="3" t="s">
        <v>2346</v>
      </c>
      <c r="C612" s="2" t="s">
        <v>2625</v>
      </c>
      <c r="D612" s="1" t="s">
        <v>2626</v>
      </c>
      <c r="E612" s="1" t="s">
        <v>2627</v>
      </c>
      <c r="F612" s="1">
        <v>1</v>
      </c>
      <c r="G612" s="1">
        <v>9.5</v>
      </c>
      <c r="H612" s="10">
        <v>34.962845690000002</v>
      </c>
      <c r="I612">
        <v>690.92164392775771</v>
      </c>
      <c r="J612" s="27">
        <v>0.26878700799999999</v>
      </c>
      <c r="K612" s="1">
        <v>0</v>
      </c>
      <c r="L612" s="1">
        <v>0</v>
      </c>
    </row>
    <row r="613" spans="1:12" x14ac:dyDescent="0.25">
      <c r="A613" s="1">
        <v>1</v>
      </c>
      <c r="B613" s="2" t="s">
        <v>2346</v>
      </c>
      <c r="C613" s="3" t="s">
        <v>2625</v>
      </c>
      <c r="D613" s="1" t="s">
        <v>2628</v>
      </c>
      <c r="E613" s="1" t="s">
        <v>2629</v>
      </c>
      <c r="F613" s="1">
        <v>1</v>
      </c>
      <c r="G613" s="1">
        <v>7.9</v>
      </c>
      <c r="H613" s="10">
        <v>20.606144560000001</v>
      </c>
      <c r="I613">
        <v>232.41858696859168</v>
      </c>
      <c r="J613" s="27">
        <v>0.26011111799999997</v>
      </c>
      <c r="K613" s="1">
        <v>0</v>
      </c>
      <c r="L613" s="1">
        <v>0</v>
      </c>
    </row>
    <row r="614" spans="1:12" x14ac:dyDescent="0.25">
      <c r="A614" s="1">
        <v>2</v>
      </c>
      <c r="B614" s="3" t="s">
        <v>2346</v>
      </c>
      <c r="C614" s="3" t="s">
        <v>2625</v>
      </c>
      <c r="D614" s="1" t="s">
        <v>2630</v>
      </c>
      <c r="E614" s="1" t="s">
        <v>2631</v>
      </c>
      <c r="F614" s="1">
        <v>1</v>
      </c>
      <c r="G614" s="1">
        <v>10.4</v>
      </c>
      <c r="H614" s="10">
        <v>25.933076555</v>
      </c>
      <c r="I614">
        <v>361.16490327353944</v>
      </c>
      <c r="J614" s="27">
        <v>0.2433513705</v>
      </c>
      <c r="K614" s="1">
        <v>0</v>
      </c>
      <c r="L614" s="1">
        <v>0</v>
      </c>
    </row>
    <row r="615" spans="1:12" x14ac:dyDescent="0.25">
      <c r="A615" s="1">
        <v>1</v>
      </c>
      <c r="B615" s="3" t="s">
        <v>2346</v>
      </c>
      <c r="C615" s="3" t="s">
        <v>2625</v>
      </c>
      <c r="D615" s="1" t="s">
        <v>2632</v>
      </c>
      <c r="E615" s="1" t="s">
        <v>2633</v>
      </c>
      <c r="F615" s="1">
        <v>1</v>
      </c>
      <c r="G615" s="1">
        <v>9.8000000000000007</v>
      </c>
      <c r="H615" s="10">
        <v>38.582694310000001</v>
      </c>
      <c r="I615">
        <v>860.92650182422733</v>
      </c>
      <c r="J615" s="27">
        <v>0.26760174599999997</v>
      </c>
      <c r="K615" s="1">
        <v>0</v>
      </c>
      <c r="L615" s="1">
        <v>0</v>
      </c>
    </row>
    <row r="616" spans="1:12" x14ac:dyDescent="0.25">
      <c r="A616" s="1">
        <v>1</v>
      </c>
      <c r="B616" s="3" t="s">
        <v>2346</v>
      </c>
      <c r="C616" s="3" t="s">
        <v>2625</v>
      </c>
      <c r="D616" s="1" t="s">
        <v>2634</v>
      </c>
      <c r="E616" s="1" t="s">
        <v>2635</v>
      </c>
      <c r="F616" s="1">
        <v>1</v>
      </c>
      <c r="G616" s="1">
        <v>8.6</v>
      </c>
      <c r="H616" s="10">
        <v>23.900262210000001</v>
      </c>
      <c r="I616">
        <v>299.23753890165676</v>
      </c>
      <c r="J616" s="27">
        <v>0.25676744800000001</v>
      </c>
      <c r="K616" s="1">
        <v>0</v>
      </c>
      <c r="L616" s="1">
        <v>0</v>
      </c>
    </row>
    <row r="617" spans="1:12" x14ac:dyDescent="0.25">
      <c r="A617" s="1">
        <v>1</v>
      </c>
      <c r="B617" s="3" t="s">
        <v>2346</v>
      </c>
      <c r="C617" s="3" t="s">
        <v>2625</v>
      </c>
      <c r="D617" s="1" t="s">
        <v>2636</v>
      </c>
      <c r="E617" s="1" t="s">
        <v>2637</v>
      </c>
      <c r="F617" s="1">
        <v>1</v>
      </c>
      <c r="G617" s="1">
        <v>8.1</v>
      </c>
      <c r="H617" s="10">
        <v>28.058378269999999</v>
      </c>
      <c r="I617">
        <v>378.0382384394801</v>
      </c>
      <c r="J617" s="27">
        <v>0.25552195700000002</v>
      </c>
      <c r="K617" s="1">
        <v>0</v>
      </c>
      <c r="L617" s="1">
        <v>0</v>
      </c>
    </row>
    <row r="618" spans="1:12" x14ac:dyDescent="0.25">
      <c r="A618" s="1">
        <v>1</v>
      </c>
      <c r="B618" s="2" t="s">
        <v>2346</v>
      </c>
      <c r="C618" s="3" t="s">
        <v>2625</v>
      </c>
      <c r="D618" s="1" t="s">
        <v>2638</v>
      </c>
      <c r="E618" s="1" t="s">
        <v>2639</v>
      </c>
      <c r="F618" s="1">
        <v>1</v>
      </c>
      <c r="G618" s="1">
        <v>8.6</v>
      </c>
      <c r="H618" s="10">
        <v>29.256419139999998</v>
      </c>
      <c r="I618">
        <v>433.33373766569031</v>
      </c>
      <c r="J618" s="27">
        <v>0.252476327</v>
      </c>
      <c r="K618" s="1">
        <v>0</v>
      </c>
      <c r="L618" s="1">
        <v>0</v>
      </c>
    </row>
    <row r="619" spans="1:12" x14ac:dyDescent="0.25">
      <c r="A619" s="1">
        <v>1</v>
      </c>
      <c r="B619" s="3" t="s">
        <v>2346</v>
      </c>
      <c r="C619" s="3" t="s">
        <v>2625</v>
      </c>
      <c r="D619" s="1" t="s">
        <v>2640</v>
      </c>
      <c r="E619" s="1" t="s">
        <v>2641</v>
      </c>
      <c r="F619" s="1">
        <v>1</v>
      </c>
      <c r="G619" s="1">
        <v>8.9</v>
      </c>
      <c r="H619" s="10">
        <v>28.243605599999999</v>
      </c>
      <c r="I619">
        <v>405.61006158690248</v>
      </c>
      <c r="J619" s="27">
        <v>0.25665733499999999</v>
      </c>
      <c r="K619" s="1">
        <v>0</v>
      </c>
      <c r="L619" s="1">
        <v>0</v>
      </c>
    </row>
    <row r="620" spans="1:12" x14ac:dyDescent="0.25">
      <c r="A620" s="1">
        <v>1</v>
      </c>
      <c r="B620" s="3" t="s">
        <v>2346</v>
      </c>
      <c r="C620" s="3" t="s">
        <v>2625</v>
      </c>
      <c r="D620" s="1" t="s">
        <v>2642</v>
      </c>
      <c r="E620" s="1" t="s">
        <v>2643</v>
      </c>
      <c r="F620" s="1">
        <v>1</v>
      </c>
      <c r="G620" s="1">
        <v>7.9</v>
      </c>
      <c r="H620" s="10">
        <v>19.691089890000001</v>
      </c>
      <c r="I620">
        <v>190.23117265394947</v>
      </c>
      <c r="J620" s="27">
        <v>0.25564409199999999</v>
      </c>
      <c r="K620" s="1">
        <v>0</v>
      </c>
      <c r="L620" s="1">
        <v>0</v>
      </c>
    </row>
    <row r="621" spans="1:12" x14ac:dyDescent="0.25">
      <c r="A621" s="1">
        <v>1</v>
      </c>
      <c r="B621" s="2" t="s">
        <v>2346</v>
      </c>
      <c r="C621" s="2" t="s">
        <v>2625</v>
      </c>
      <c r="D621" s="1" t="s">
        <v>2644</v>
      </c>
      <c r="E621" s="1" t="s">
        <v>2645</v>
      </c>
      <c r="F621" s="1">
        <v>1</v>
      </c>
      <c r="G621" s="1">
        <v>9.8000000000000007</v>
      </c>
      <c r="H621" s="10">
        <v>31.5650324</v>
      </c>
      <c r="I621">
        <v>507.34679378539022</v>
      </c>
      <c r="J621" s="27">
        <v>0.24276879000000001</v>
      </c>
      <c r="K621" s="1">
        <v>0</v>
      </c>
      <c r="L621" s="1">
        <v>0</v>
      </c>
    </row>
    <row r="622" spans="1:12" x14ac:dyDescent="0.25">
      <c r="A622" s="1">
        <v>1</v>
      </c>
      <c r="B622" s="3" t="s">
        <v>2346</v>
      </c>
      <c r="C622" s="2" t="s">
        <v>2646</v>
      </c>
      <c r="D622" s="1" t="s">
        <v>2647</v>
      </c>
      <c r="E622" s="1" t="s">
        <v>2648</v>
      </c>
      <c r="F622" s="1">
        <v>1</v>
      </c>
      <c r="G622" s="1">
        <v>13</v>
      </c>
      <c r="H622" s="10">
        <v>28.335823479999998</v>
      </c>
      <c r="I622">
        <v>382.89102027388498</v>
      </c>
      <c r="J622" s="27">
        <v>0.26638764500000001</v>
      </c>
      <c r="K622" s="1">
        <v>0</v>
      </c>
      <c r="L622" s="1">
        <v>0</v>
      </c>
    </row>
    <row r="623" spans="1:12" x14ac:dyDescent="0.25">
      <c r="A623" s="1">
        <v>1</v>
      </c>
      <c r="B623" s="3" t="s">
        <v>2346</v>
      </c>
      <c r="C623" s="3" t="s">
        <v>2646</v>
      </c>
      <c r="D623" s="1" t="s">
        <v>2649</v>
      </c>
      <c r="E623" s="1" t="s">
        <v>2650</v>
      </c>
      <c r="F623" s="1">
        <v>1</v>
      </c>
      <c r="G623" s="1">
        <v>37.6</v>
      </c>
      <c r="H623" s="10">
        <v>56.045119479999997</v>
      </c>
      <c r="I623">
        <v>1767.1875648858188</v>
      </c>
      <c r="J623" s="27">
        <v>0.25957693900000001</v>
      </c>
      <c r="K623" s="1">
        <v>0</v>
      </c>
      <c r="L623" s="1">
        <v>0</v>
      </c>
    </row>
    <row r="624" spans="1:12" x14ac:dyDescent="0.25">
      <c r="A624" s="1">
        <v>1</v>
      </c>
      <c r="B624" s="2" t="s">
        <v>2346</v>
      </c>
      <c r="C624" s="3" t="s">
        <v>2646</v>
      </c>
      <c r="D624" s="1" t="s">
        <v>2651</v>
      </c>
      <c r="E624" s="1" t="s">
        <v>2652</v>
      </c>
      <c r="F624" s="1">
        <v>1</v>
      </c>
      <c r="G624" s="1">
        <v>38</v>
      </c>
      <c r="H624" s="10">
        <v>53.715925390000002</v>
      </c>
      <c r="I624">
        <v>1428.1938048434079</v>
      </c>
      <c r="J624" s="27">
        <v>0.26871064</v>
      </c>
      <c r="K624" s="1">
        <v>0</v>
      </c>
      <c r="L624" s="1">
        <v>0</v>
      </c>
    </row>
    <row r="625" spans="1:12" x14ac:dyDescent="0.25">
      <c r="A625" s="1">
        <v>2</v>
      </c>
      <c r="B625" s="3" t="s">
        <v>2346</v>
      </c>
      <c r="C625" s="3" t="s">
        <v>2653</v>
      </c>
      <c r="D625" s="1" t="s">
        <v>2654</v>
      </c>
      <c r="E625" s="1" t="s">
        <v>2655</v>
      </c>
      <c r="F625" s="1">
        <v>1</v>
      </c>
      <c r="G625" s="1">
        <v>22</v>
      </c>
      <c r="H625" s="10">
        <v>35.294712089999997</v>
      </c>
      <c r="I625">
        <v>608.73542521423803</v>
      </c>
      <c r="J625" s="27">
        <v>0.24216159400000001</v>
      </c>
      <c r="K625" s="1">
        <v>0</v>
      </c>
      <c r="L625" s="1">
        <v>0</v>
      </c>
    </row>
    <row r="626" spans="1:12" x14ac:dyDescent="0.25">
      <c r="A626" s="1">
        <v>2</v>
      </c>
      <c r="B626" s="2" t="s">
        <v>2346</v>
      </c>
      <c r="C626" s="3" t="s">
        <v>2656</v>
      </c>
      <c r="D626" s="1" t="s">
        <v>2657</v>
      </c>
      <c r="E626" s="1" t="s">
        <v>2658</v>
      </c>
      <c r="F626" s="1">
        <v>1</v>
      </c>
      <c r="G626" s="1">
        <v>18.3</v>
      </c>
      <c r="H626" s="10">
        <v>52.552283635000002</v>
      </c>
      <c r="I626">
        <v>1478.8583212107189</v>
      </c>
      <c r="J626" s="27">
        <v>0.27151591650000001</v>
      </c>
      <c r="K626" s="1">
        <v>0</v>
      </c>
      <c r="L626" s="1">
        <v>0</v>
      </c>
    </row>
    <row r="627" spans="1:12" x14ac:dyDescent="0.25">
      <c r="A627" s="1">
        <v>1</v>
      </c>
      <c r="B627" s="3" t="s">
        <v>2346</v>
      </c>
      <c r="C627" s="3" t="s">
        <v>2656</v>
      </c>
      <c r="D627" s="1" t="s">
        <v>2659</v>
      </c>
      <c r="E627" s="1" t="s">
        <v>2660</v>
      </c>
      <c r="F627" s="1">
        <v>0</v>
      </c>
      <c r="G627" s="1">
        <v>24.5</v>
      </c>
      <c r="H627" s="10">
        <v>64.821052750000007</v>
      </c>
      <c r="I627">
        <v>2447.4915694998144</v>
      </c>
      <c r="J627" s="27">
        <v>0.26401697200000002</v>
      </c>
      <c r="K627" s="1">
        <v>0</v>
      </c>
      <c r="L627" s="1">
        <v>0</v>
      </c>
    </row>
    <row r="628" spans="1:12" x14ac:dyDescent="0.25">
      <c r="A628" s="1">
        <v>1</v>
      </c>
      <c r="B628" s="3" t="s">
        <v>2346</v>
      </c>
      <c r="C628" s="3" t="s">
        <v>2656</v>
      </c>
      <c r="D628" s="1" t="s">
        <v>2661</v>
      </c>
      <c r="E628" s="1" t="s">
        <v>2662</v>
      </c>
      <c r="F628" s="1">
        <v>0</v>
      </c>
      <c r="G628" s="1">
        <v>24</v>
      </c>
      <c r="H628" s="10">
        <v>59.113070479999998</v>
      </c>
      <c r="I628">
        <v>1846.8401904961038</v>
      </c>
      <c r="J628" s="27">
        <v>0.26479613400000002</v>
      </c>
      <c r="K628" s="1">
        <v>0</v>
      </c>
      <c r="L628" s="1">
        <v>0</v>
      </c>
    </row>
    <row r="629" spans="1:12" x14ac:dyDescent="0.25">
      <c r="A629" s="1">
        <v>2</v>
      </c>
      <c r="B629" s="3" t="s">
        <v>2346</v>
      </c>
      <c r="C629" s="2" t="s">
        <v>2663</v>
      </c>
      <c r="D629" s="1" t="s">
        <v>2664</v>
      </c>
      <c r="E629" s="1" t="s">
        <v>2665</v>
      </c>
      <c r="F629" s="1">
        <v>1</v>
      </c>
      <c r="G629" s="1">
        <v>8.6999999999999993</v>
      </c>
      <c r="H629" s="10">
        <v>28.333929484999999</v>
      </c>
      <c r="I629">
        <v>412.57675255536594</v>
      </c>
      <c r="J629" s="27">
        <v>0.25344309250000002</v>
      </c>
      <c r="K629" s="1">
        <v>0</v>
      </c>
      <c r="L629" s="1">
        <v>0</v>
      </c>
    </row>
    <row r="630" spans="1:12" x14ac:dyDescent="0.25">
      <c r="A630" s="1">
        <v>3</v>
      </c>
      <c r="B630" s="3" t="s">
        <v>2346</v>
      </c>
      <c r="C630" s="3" t="s">
        <v>2666</v>
      </c>
      <c r="D630" s="1" t="s">
        <v>2667</v>
      </c>
      <c r="E630" s="1" t="s">
        <v>2668</v>
      </c>
      <c r="F630" s="1">
        <v>1</v>
      </c>
      <c r="G630" s="1">
        <v>76</v>
      </c>
      <c r="H630" s="10">
        <v>127.6000739</v>
      </c>
      <c r="I630">
        <v>8665.7035566372761</v>
      </c>
      <c r="J630" s="27">
        <v>0.25950551633333341</v>
      </c>
      <c r="K630" s="1">
        <v>0</v>
      </c>
      <c r="L630" s="1">
        <v>0</v>
      </c>
    </row>
    <row r="631" spans="1:12" x14ac:dyDescent="0.25">
      <c r="A631" s="1">
        <v>4</v>
      </c>
      <c r="B631" s="3" t="s">
        <v>2346</v>
      </c>
      <c r="C631" s="3" t="s">
        <v>2666</v>
      </c>
      <c r="D631" s="1" t="s">
        <v>2669</v>
      </c>
      <c r="E631" s="1" t="s">
        <v>2670</v>
      </c>
      <c r="F631" s="1">
        <v>1</v>
      </c>
      <c r="G631" s="1">
        <v>64.5</v>
      </c>
      <c r="H631" s="10">
        <v>106.8811062</v>
      </c>
      <c r="I631">
        <v>5958.3142271660208</v>
      </c>
      <c r="J631" s="27">
        <v>0.25436964125</v>
      </c>
      <c r="K631" s="1">
        <v>0</v>
      </c>
      <c r="L631" s="1">
        <v>0</v>
      </c>
    </row>
    <row r="632" spans="1:12" x14ac:dyDescent="0.25">
      <c r="A632" s="1">
        <v>1</v>
      </c>
      <c r="B632" s="3" t="s">
        <v>2346</v>
      </c>
      <c r="C632" s="3" t="s">
        <v>2666</v>
      </c>
      <c r="D632" s="1" t="s">
        <v>2671</v>
      </c>
      <c r="E632" s="1" t="s">
        <v>2672</v>
      </c>
      <c r="F632" s="1">
        <v>1</v>
      </c>
      <c r="G632" s="1">
        <v>98.9</v>
      </c>
      <c r="H632" s="10">
        <v>140.58966989999999</v>
      </c>
      <c r="I632">
        <v>10581.747466218507</v>
      </c>
      <c r="J632" s="27">
        <v>0.26700411400000001</v>
      </c>
      <c r="K632" s="1">
        <v>0</v>
      </c>
      <c r="L632" s="1">
        <v>0</v>
      </c>
    </row>
    <row r="633" spans="1:12" x14ac:dyDescent="0.25">
      <c r="A633" s="1">
        <v>1</v>
      </c>
      <c r="B633" s="2" t="s">
        <v>2346</v>
      </c>
      <c r="C633" s="3" t="s">
        <v>2673</v>
      </c>
      <c r="D633" s="1" t="s">
        <v>2674</v>
      </c>
      <c r="E633" s="1" t="s">
        <v>2675</v>
      </c>
      <c r="F633" s="1">
        <v>1</v>
      </c>
      <c r="G633" s="1">
        <v>9.6999999999999993</v>
      </c>
      <c r="H633" s="10">
        <v>30.124522630000001</v>
      </c>
      <c r="I633">
        <v>422.7353089878572</v>
      </c>
      <c r="J633" s="27">
        <v>0.25975193299999999</v>
      </c>
      <c r="K633" s="1">
        <v>0</v>
      </c>
      <c r="L633" s="1">
        <v>0</v>
      </c>
    </row>
    <row r="634" spans="1:12" x14ac:dyDescent="0.25">
      <c r="A634" s="1">
        <v>2</v>
      </c>
      <c r="B634" s="3" t="s">
        <v>2346</v>
      </c>
      <c r="C634" s="2" t="s">
        <v>2676</v>
      </c>
      <c r="D634" s="1" t="s">
        <v>2677</v>
      </c>
      <c r="E634" s="1" t="s">
        <v>2678</v>
      </c>
      <c r="F634" s="1">
        <v>1</v>
      </c>
      <c r="G634" s="1">
        <v>41.8</v>
      </c>
      <c r="H634" s="10">
        <v>61.8690116</v>
      </c>
      <c r="I634">
        <v>1611.8569212633874</v>
      </c>
      <c r="J634" s="27">
        <v>0.2658729635</v>
      </c>
      <c r="K634" s="1">
        <v>0</v>
      </c>
      <c r="L634" s="1">
        <v>0</v>
      </c>
    </row>
    <row r="635" spans="1:12" x14ac:dyDescent="0.25">
      <c r="A635" s="1">
        <v>1</v>
      </c>
      <c r="B635" s="3" t="s">
        <v>2346</v>
      </c>
      <c r="C635" s="2" t="s">
        <v>2676</v>
      </c>
      <c r="D635" s="1" t="s">
        <v>2679</v>
      </c>
      <c r="E635" s="1" t="s">
        <v>2680</v>
      </c>
      <c r="F635" s="1">
        <v>1</v>
      </c>
      <c r="G635" s="1">
        <v>70</v>
      </c>
      <c r="H635" s="10">
        <v>113.6804851</v>
      </c>
      <c r="I635">
        <v>5605.1706817652912</v>
      </c>
      <c r="J635" s="27">
        <v>0.27114021100000002</v>
      </c>
      <c r="K635" s="1">
        <v>0</v>
      </c>
      <c r="L635" s="1">
        <v>0</v>
      </c>
    </row>
    <row r="636" spans="1:12" x14ac:dyDescent="0.25">
      <c r="A636" s="1">
        <v>1</v>
      </c>
      <c r="B636" s="2" t="s">
        <v>2346</v>
      </c>
      <c r="C636" s="3" t="s">
        <v>2681</v>
      </c>
      <c r="D636" s="1" t="s">
        <v>2682</v>
      </c>
      <c r="E636" s="1" t="s">
        <v>2683</v>
      </c>
      <c r="F636" s="1">
        <v>1</v>
      </c>
      <c r="G636" s="1">
        <v>40</v>
      </c>
      <c r="H636" s="10">
        <v>69.543923329999998</v>
      </c>
      <c r="I636">
        <v>2597.0339435195524</v>
      </c>
      <c r="J636" s="27">
        <v>0.26438906699999998</v>
      </c>
      <c r="K636" s="1">
        <v>0</v>
      </c>
      <c r="L636" s="1">
        <v>0</v>
      </c>
    </row>
    <row r="637" spans="1:12" x14ac:dyDescent="0.25">
      <c r="A637" s="1">
        <v>2</v>
      </c>
      <c r="B637" s="2" t="s">
        <v>2346</v>
      </c>
      <c r="C637" s="3" t="s">
        <v>2681</v>
      </c>
      <c r="D637" s="1" t="s">
        <v>2684</v>
      </c>
      <c r="E637" s="1" t="s">
        <v>2685</v>
      </c>
      <c r="F637" s="1">
        <v>1</v>
      </c>
      <c r="G637" s="1">
        <v>25.7</v>
      </c>
      <c r="H637" s="10">
        <v>58.127080384999999</v>
      </c>
      <c r="I637">
        <v>1911.0567148446969</v>
      </c>
      <c r="J637" s="27">
        <v>0.2505589205</v>
      </c>
      <c r="K637" s="1">
        <v>0</v>
      </c>
      <c r="L637" s="1">
        <v>0</v>
      </c>
    </row>
    <row r="638" spans="1:12" x14ac:dyDescent="0.25">
      <c r="A638" s="1">
        <v>1</v>
      </c>
      <c r="B638" s="3" t="s">
        <v>2346</v>
      </c>
      <c r="C638" s="3" t="s">
        <v>2681</v>
      </c>
      <c r="D638" s="1" t="s">
        <v>2686</v>
      </c>
      <c r="E638" s="1" t="s">
        <v>2687</v>
      </c>
      <c r="F638" s="1">
        <v>1</v>
      </c>
      <c r="G638" s="1">
        <v>17</v>
      </c>
      <c r="H638" s="10">
        <v>33.67825929</v>
      </c>
      <c r="I638">
        <v>499.69353651003456</v>
      </c>
      <c r="J638" s="27">
        <v>0.239628707</v>
      </c>
      <c r="K638" s="1">
        <v>0</v>
      </c>
      <c r="L638" s="1">
        <v>0</v>
      </c>
    </row>
    <row r="639" spans="1:12" x14ac:dyDescent="0.25">
      <c r="A639" s="1">
        <v>1</v>
      </c>
      <c r="B639" s="3" t="s">
        <v>2346</v>
      </c>
      <c r="C639" s="3" t="s">
        <v>2688</v>
      </c>
      <c r="D639" s="1" t="s">
        <v>2689</v>
      </c>
      <c r="E639" s="1" t="s">
        <v>2690</v>
      </c>
      <c r="F639" s="1">
        <v>1</v>
      </c>
      <c r="G639" s="1">
        <v>57.2</v>
      </c>
      <c r="H639" s="10">
        <v>74.983338590000002</v>
      </c>
      <c r="I639">
        <v>2303.7572620215619</v>
      </c>
      <c r="J639" s="27">
        <v>0.27598517099999997</v>
      </c>
      <c r="K639" s="1">
        <v>0</v>
      </c>
      <c r="L639" s="1">
        <v>0</v>
      </c>
    </row>
    <row r="640" spans="1:12" x14ac:dyDescent="0.25">
      <c r="A640" s="1">
        <v>1</v>
      </c>
      <c r="B640" s="3" t="s">
        <v>2346</v>
      </c>
      <c r="C640" s="2" t="s">
        <v>2691</v>
      </c>
      <c r="D640" s="1" t="s">
        <v>2692</v>
      </c>
      <c r="E640" s="1" t="s">
        <v>2693</v>
      </c>
      <c r="F640" s="1">
        <v>1</v>
      </c>
      <c r="G640" s="1">
        <v>141</v>
      </c>
      <c r="H640" s="10">
        <v>188.90735660000001</v>
      </c>
      <c r="I640">
        <v>19517.241930710145</v>
      </c>
      <c r="J640" s="27">
        <v>0.26879654200000003</v>
      </c>
      <c r="K640" s="1">
        <v>0</v>
      </c>
      <c r="L640" s="1">
        <v>0</v>
      </c>
    </row>
    <row r="641" spans="1:12" x14ac:dyDescent="0.25">
      <c r="A641" s="1">
        <v>3</v>
      </c>
      <c r="B641" s="3" t="s">
        <v>2346</v>
      </c>
      <c r="C641" s="2" t="s">
        <v>2694</v>
      </c>
      <c r="D641" s="1" t="s">
        <v>2695</v>
      </c>
      <c r="E641" s="1" t="s">
        <v>2696</v>
      </c>
      <c r="F641" s="1">
        <v>1</v>
      </c>
      <c r="G641" s="1">
        <v>6.8</v>
      </c>
      <c r="H641" s="10">
        <v>23.142585523333331</v>
      </c>
      <c r="I641">
        <v>255.92162283663191</v>
      </c>
      <c r="J641" s="27">
        <v>0.26572049333333331</v>
      </c>
      <c r="K641" s="1">
        <v>0</v>
      </c>
      <c r="L641" s="1">
        <v>0</v>
      </c>
    </row>
    <row r="642" spans="1:12" x14ac:dyDescent="0.25">
      <c r="A642" s="1">
        <v>1</v>
      </c>
      <c r="B642" s="3" t="s">
        <v>2346</v>
      </c>
      <c r="C642" s="3" t="s">
        <v>2694</v>
      </c>
      <c r="D642" s="1" t="s">
        <v>2697</v>
      </c>
      <c r="E642" s="1" t="s">
        <v>2698</v>
      </c>
      <c r="F642" s="1">
        <v>1</v>
      </c>
      <c r="G642" s="1">
        <v>9.3000000000000007</v>
      </c>
      <c r="H642" s="10">
        <v>27.157768480000001</v>
      </c>
      <c r="I642">
        <v>383.26367108393396</v>
      </c>
      <c r="J642" s="27">
        <v>0.25913058700000002</v>
      </c>
      <c r="K642" s="1">
        <v>0</v>
      </c>
      <c r="L642" s="1">
        <v>0</v>
      </c>
    </row>
    <row r="643" spans="1:12" x14ac:dyDescent="0.25">
      <c r="A643" s="1">
        <v>1</v>
      </c>
      <c r="B643" s="3" t="s">
        <v>2346</v>
      </c>
      <c r="C643" s="3" t="s">
        <v>2699</v>
      </c>
      <c r="D643" s="1" t="s">
        <v>2700</v>
      </c>
      <c r="E643" s="1" t="s">
        <v>2701</v>
      </c>
      <c r="F643" s="1">
        <v>1</v>
      </c>
      <c r="G643" s="1">
        <v>21</v>
      </c>
      <c r="H643" s="10">
        <v>55.017266120000002</v>
      </c>
      <c r="I643">
        <v>1745.8729454932891</v>
      </c>
      <c r="J643" s="27">
        <v>0.26218277499999998</v>
      </c>
      <c r="K643" s="1">
        <v>0</v>
      </c>
      <c r="L643" s="1">
        <v>0</v>
      </c>
    </row>
    <row r="644" spans="1:12" x14ac:dyDescent="0.25">
      <c r="A644" s="1">
        <v>1</v>
      </c>
      <c r="B644" s="3" t="s">
        <v>2346</v>
      </c>
      <c r="C644" s="3" t="s">
        <v>2702</v>
      </c>
      <c r="D644" s="1" t="s">
        <v>2703</v>
      </c>
      <c r="E644" s="1" t="s">
        <v>2704</v>
      </c>
      <c r="F644" s="1">
        <v>1</v>
      </c>
      <c r="G644" s="1">
        <v>114</v>
      </c>
      <c r="H644" s="10">
        <v>129.0792806</v>
      </c>
      <c r="I644">
        <v>8216.029476667507</v>
      </c>
      <c r="J644" s="27">
        <v>0.238814201</v>
      </c>
      <c r="K644" s="1">
        <v>0</v>
      </c>
      <c r="L644" s="1">
        <v>0</v>
      </c>
    </row>
    <row r="645" spans="1:12" x14ac:dyDescent="0.25">
      <c r="A645" s="1">
        <v>1</v>
      </c>
      <c r="B645" s="2" t="s">
        <v>2346</v>
      </c>
      <c r="C645" s="3" t="s">
        <v>2702</v>
      </c>
      <c r="D645" s="1" t="s">
        <v>2705</v>
      </c>
      <c r="E645" s="1" t="s">
        <v>2706</v>
      </c>
      <c r="F645" s="1">
        <v>1</v>
      </c>
      <c r="G645" s="1">
        <v>91.3</v>
      </c>
      <c r="H645" s="10">
        <v>134.72081549999999</v>
      </c>
      <c r="I645">
        <v>8357.7375920836766</v>
      </c>
      <c r="J645" s="27">
        <v>0.25389955800000003</v>
      </c>
      <c r="K645" s="1">
        <v>0</v>
      </c>
      <c r="L645" s="1">
        <v>0</v>
      </c>
    </row>
    <row r="646" spans="1:12" x14ac:dyDescent="0.25">
      <c r="A646" s="1">
        <v>3</v>
      </c>
      <c r="B646" s="2" t="s">
        <v>2346</v>
      </c>
      <c r="C646" s="3" t="s">
        <v>2702</v>
      </c>
      <c r="D646" s="1" t="s">
        <v>2707</v>
      </c>
      <c r="E646" s="1" t="s">
        <v>2708</v>
      </c>
      <c r="F646" s="1">
        <v>1</v>
      </c>
      <c r="G646" s="1">
        <v>83</v>
      </c>
      <c r="H646" s="10">
        <v>97.759975576666676</v>
      </c>
      <c r="I646">
        <v>5631.2015202180564</v>
      </c>
      <c r="J646" s="27">
        <v>0.23236808233333331</v>
      </c>
      <c r="K646" s="1">
        <v>0</v>
      </c>
      <c r="L646" s="1">
        <v>0</v>
      </c>
    </row>
    <row r="647" spans="1:12" x14ac:dyDescent="0.25">
      <c r="A647" s="1">
        <v>2</v>
      </c>
      <c r="B647" s="3" t="s">
        <v>2346</v>
      </c>
      <c r="C647" s="3" t="s">
        <v>2702</v>
      </c>
      <c r="D647" s="1" t="s">
        <v>2709</v>
      </c>
      <c r="E647" s="1" t="s">
        <v>2710</v>
      </c>
      <c r="F647" s="1">
        <v>1</v>
      </c>
      <c r="G647" s="1">
        <v>66.900000000000006</v>
      </c>
      <c r="H647" s="10">
        <v>95.178337580000004</v>
      </c>
      <c r="I647">
        <v>5457.8336785326792</v>
      </c>
      <c r="J647" s="27">
        <v>0.22690125150000001</v>
      </c>
      <c r="K647" s="1">
        <v>0</v>
      </c>
      <c r="L647" s="1">
        <v>0</v>
      </c>
    </row>
    <row r="648" spans="1:12" x14ac:dyDescent="0.25">
      <c r="A648" s="1">
        <v>14</v>
      </c>
      <c r="B648" s="3" t="s">
        <v>2346</v>
      </c>
      <c r="C648" s="3" t="s">
        <v>2702</v>
      </c>
      <c r="D648" s="1" t="s">
        <v>2711</v>
      </c>
      <c r="E648" s="1" t="s">
        <v>2712</v>
      </c>
      <c r="F648" s="1">
        <v>1</v>
      </c>
      <c r="G648" s="1">
        <v>84.4</v>
      </c>
      <c r="H648" s="10">
        <v>88.539380996428577</v>
      </c>
      <c r="I648">
        <v>4771.0499722214572</v>
      </c>
      <c r="J648" s="27">
        <v>0.23341160050000001</v>
      </c>
      <c r="K648" s="1">
        <v>0</v>
      </c>
      <c r="L648" s="1">
        <v>0</v>
      </c>
    </row>
    <row r="649" spans="1:12" x14ac:dyDescent="0.25">
      <c r="A649" s="1">
        <v>3</v>
      </c>
      <c r="B649" s="3" t="s">
        <v>2346</v>
      </c>
      <c r="C649" s="3" t="s">
        <v>2713</v>
      </c>
      <c r="D649" s="1" t="s">
        <v>2714</v>
      </c>
      <c r="E649" s="1" t="s">
        <v>2715</v>
      </c>
      <c r="F649" s="1">
        <v>1</v>
      </c>
      <c r="G649" s="1">
        <v>18.2</v>
      </c>
      <c r="H649" s="10">
        <v>39.863498836666672</v>
      </c>
      <c r="I649">
        <v>932.7676623863706</v>
      </c>
      <c r="J649" s="27">
        <v>0.25168349766666659</v>
      </c>
      <c r="K649" s="1">
        <v>0</v>
      </c>
      <c r="L649" s="1">
        <v>0</v>
      </c>
    </row>
    <row r="650" spans="1:12" x14ac:dyDescent="0.25">
      <c r="A650" s="1">
        <v>1</v>
      </c>
      <c r="B650" s="3" t="s">
        <v>2346</v>
      </c>
      <c r="C650" s="3" t="s">
        <v>2716</v>
      </c>
      <c r="D650" s="1" t="s">
        <v>2717</v>
      </c>
      <c r="E650" s="1" t="s">
        <v>2718</v>
      </c>
      <c r="F650" s="1">
        <v>1</v>
      </c>
      <c r="G650" s="1">
        <v>131</v>
      </c>
      <c r="H650" s="10">
        <v>112.9004769</v>
      </c>
      <c r="I650">
        <v>4861.5085752996338</v>
      </c>
      <c r="J650" s="27">
        <v>0.26389705200000002</v>
      </c>
      <c r="K650" s="1">
        <v>0</v>
      </c>
      <c r="L650" s="1">
        <v>0</v>
      </c>
    </row>
    <row r="651" spans="1:12" x14ac:dyDescent="0.25">
      <c r="A651" s="1">
        <v>2</v>
      </c>
      <c r="B651" s="3" t="s">
        <v>2346</v>
      </c>
      <c r="C651" s="3" t="s">
        <v>2716</v>
      </c>
      <c r="D651" s="1" t="s">
        <v>2719</v>
      </c>
      <c r="E651" s="1" t="s">
        <v>2720</v>
      </c>
      <c r="F651" s="1">
        <v>1</v>
      </c>
      <c r="G651" s="1">
        <v>31.1</v>
      </c>
      <c r="H651" s="10">
        <v>51.235251210000001</v>
      </c>
      <c r="I651">
        <v>1188.4600429096286</v>
      </c>
      <c r="J651" s="27">
        <v>0.26783678200000011</v>
      </c>
      <c r="K651" s="1">
        <v>0</v>
      </c>
      <c r="L651" s="1">
        <v>0</v>
      </c>
    </row>
    <row r="652" spans="1:12" x14ac:dyDescent="0.25">
      <c r="A652" s="1">
        <v>2</v>
      </c>
      <c r="B652" s="2" t="s">
        <v>2346</v>
      </c>
      <c r="C652" s="3" t="s">
        <v>2716</v>
      </c>
      <c r="D652" s="1" t="s">
        <v>2721</v>
      </c>
      <c r="E652" s="1" t="s">
        <v>2722</v>
      </c>
      <c r="F652" s="1">
        <v>1</v>
      </c>
      <c r="G652" s="1">
        <v>26.5</v>
      </c>
      <c r="H652" s="10">
        <v>42.98137225</v>
      </c>
      <c r="I652">
        <v>846.10231206057358</v>
      </c>
      <c r="J652" s="27">
        <v>0.27113195550000002</v>
      </c>
      <c r="K652" s="1">
        <v>0</v>
      </c>
      <c r="L652" s="1">
        <v>0</v>
      </c>
    </row>
    <row r="653" spans="1:12" x14ac:dyDescent="0.25">
      <c r="A653" s="1">
        <v>2</v>
      </c>
      <c r="B653" s="3" t="s">
        <v>2346</v>
      </c>
      <c r="C653" s="3" t="s">
        <v>2716</v>
      </c>
      <c r="D653" s="1" t="s">
        <v>2723</v>
      </c>
      <c r="E653" s="1" t="s">
        <v>2724</v>
      </c>
      <c r="F653" s="1">
        <v>1</v>
      </c>
      <c r="G653" s="1">
        <v>21.1</v>
      </c>
      <c r="H653" s="10">
        <v>42.970063009999997</v>
      </c>
      <c r="I653">
        <v>858.23522069410012</v>
      </c>
      <c r="J653" s="27">
        <v>0.27895998900000002</v>
      </c>
      <c r="K653" s="1">
        <v>0</v>
      </c>
      <c r="L653" s="1">
        <v>0</v>
      </c>
    </row>
    <row r="654" spans="1:12" x14ac:dyDescent="0.25">
      <c r="A654" s="1">
        <v>1</v>
      </c>
      <c r="B654" s="3" t="s">
        <v>2346</v>
      </c>
      <c r="C654" s="3" t="s">
        <v>2716</v>
      </c>
      <c r="D654" s="1" t="s">
        <v>2725</v>
      </c>
      <c r="E654" s="1" t="s">
        <v>2726</v>
      </c>
      <c r="F654" s="1">
        <v>1</v>
      </c>
      <c r="G654" s="1">
        <v>18.2</v>
      </c>
      <c r="H654" s="10">
        <v>46.732416729999997</v>
      </c>
      <c r="I654">
        <v>955.46305525440198</v>
      </c>
      <c r="J654" s="27">
        <v>0.26476468800000003</v>
      </c>
      <c r="K654" s="1">
        <v>0</v>
      </c>
      <c r="L654" s="1">
        <v>0</v>
      </c>
    </row>
    <row r="655" spans="1:12" x14ac:dyDescent="0.25">
      <c r="A655" s="1">
        <v>2</v>
      </c>
      <c r="B655" s="3" t="s">
        <v>2346</v>
      </c>
      <c r="C655" s="3" t="s">
        <v>2727</v>
      </c>
      <c r="D655" s="1" t="s">
        <v>2728</v>
      </c>
      <c r="E655" s="1" t="s">
        <v>2729</v>
      </c>
      <c r="F655" s="1">
        <v>1</v>
      </c>
      <c r="G655" s="1">
        <v>38.9</v>
      </c>
      <c r="H655" s="10">
        <v>67.92696239</v>
      </c>
      <c r="I655">
        <v>2126.6551152595134</v>
      </c>
      <c r="J655" s="27">
        <v>0.27362576599999999</v>
      </c>
      <c r="K655" s="1">
        <v>0</v>
      </c>
      <c r="L655" s="1">
        <v>0</v>
      </c>
    </row>
    <row r="656" spans="1:12" x14ac:dyDescent="0.25">
      <c r="A656" s="1">
        <v>2</v>
      </c>
      <c r="B656" s="3" t="s">
        <v>2346</v>
      </c>
      <c r="C656" s="2" t="s">
        <v>2727</v>
      </c>
      <c r="D656" s="1" t="s">
        <v>2730</v>
      </c>
      <c r="E656" s="1" t="s">
        <v>2731</v>
      </c>
      <c r="F656" s="1">
        <v>1</v>
      </c>
      <c r="G656" s="1">
        <v>31</v>
      </c>
      <c r="H656" s="10">
        <v>42.212520750000003</v>
      </c>
      <c r="I656">
        <v>812.41773464374762</v>
      </c>
      <c r="J656" s="27">
        <v>0.26300271549999998</v>
      </c>
      <c r="K656" s="1">
        <v>0</v>
      </c>
      <c r="L656" s="1">
        <v>0</v>
      </c>
    </row>
    <row r="657" spans="1:12" x14ac:dyDescent="0.25">
      <c r="A657" s="1">
        <v>1</v>
      </c>
      <c r="B657" s="3" t="s">
        <v>2346</v>
      </c>
      <c r="C657" s="3" t="s">
        <v>2727</v>
      </c>
      <c r="D657" s="1" t="s">
        <v>2732</v>
      </c>
      <c r="E657" s="1" t="s">
        <v>2733</v>
      </c>
      <c r="F657" s="1">
        <v>1</v>
      </c>
      <c r="G657" s="1">
        <v>34.6</v>
      </c>
      <c r="H657" s="10">
        <v>57.213612169999998</v>
      </c>
      <c r="I657">
        <v>1550.2788853197103</v>
      </c>
      <c r="J657" s="27">
        <v>0.25997621799999998</v>
      </c>
      <c r="K657" s="1">
        <v>0</v>
      </c>
      <c r="L657" s="1">
        <v>0</v>
      </c>
    </row>
    <row r="658" spans="1:12" x14ac:dyDescent="0.25">
      <c r="A658" s="1">
        <v>4</v>
      </c>
      <c r="B658" s="3" t="s">
        <v>2346</v>
      </c>
      <c r="C658" s="3" t="s">
        <v>2727</v>
      </c>
      <c r="D658" s="1" t="s">
        <v>2734</v>
      </c>
      <c r="E658" s="1" t="s">
        <v>2735</v>
      </c>
      <c r="F658" s="1">
        <v>1</v>
      </c>
      <c r="G658" s="1">
        <v>12.7</v>
      </c>
      <c r="H658" s="10">
        <v>32.669115087500003</v>
      </c>
      <c r="I658">
        <v>471.47888289188603</v>
      </c>
      <c r="J658" s="27">
        <v>0.26578979949999998</v>
      </c>
      <c r="K658" s="1">
        <v>0</v>
      </c>
      <c r="L658" s="1">
        <v>0</v>
      </c>
    </row>
    <row r="659" spans="1:12" x14ac:dyDescent="0.25">
      <c r="A659" s="1">
        <v>2</v>
      </c>
      <c r="B659" s="2" t="s">
        <v>2346</v>
      </c>
      <c r="C659" s="3" t="s">
        <v>2727</v>
      </c>
      <c r="D659" s="1" t="s">
        <v>2736</v>
      </c>
      <c r="E659" s="1" t="s">
        <v>2737</v>
      </c>
      <c r="F659" s="1">
        <v>1</v>
      </c>
      <c r="G659" s="1">
        <v>10.6</v>
      </c>
      <c r="H659" s="10">
        <v>20.555967875</v>
      </c>
      <c r="I659">
        <v>196.31484448654703</v>
      </c>
      <c r="J659" s="27">
        <v>0.25712633299999998</v>
      </c>
      <c r="K659" s="1">
        <v>0</v>
      </c>
      <c r="L659" s="1">
        <v>0</v>
      </c>
    </row>
    <row r="660" spans="1:12" x14ac:dyDescent="0.25">
      <c r="A660" s="1">
        <v>1</v>
      </c>
      <c r="B660" s="3" t="s">
        <v>2346</v>
      </c>
      <c r="C660" s="3" t="s">
        <v>2727</v>
      </c>
      <c r="D660" s="1" t="s">
        <v>2738</v>
      </c>
      <c r="E660" s="1" t="s">
        <v>2739</v>
      </c>
      <c r="F660" s="1">
        <v>1</v>
      </c>
      <c r="G660" s="1">
        <v>16.399999999999999</v>
      </c>
      <c r="H660" s="10">
        <v>41.606565979999999</v>
      </c>
      <c r="I660">
        <v>856.29200907624613</v>
      </c>
      <c r="J660" s="27">
        <v>0.26016345299999999</v>
      </c>
      <c r="K660" s="1">
        <v>0</v>
      </c>
      <c r="L660" s="1">
        <v>0</v>
      </c>
    </row>
    <row r="661" spans="1:12" x14ac:dyDescent="0.25">
      <c r="A661" s="1">
        <v>1</v>
      </c>
      <c r="B661" s="3" t="s">
        <v>2346</v>
      </c>
      <c r="C661" s="3" t="s">
        <v>2727</v>
      </c>
      <c r="D661" s="1" t="s">
        <v>2740</v>
      </c>
      <c r="E661" s="1" t="s">
        <v>2741</v>
      </c>
      <c r="F661" s="1">
        <v>1</v>
      </c>
      <c r="G661" s="1">
        <v>11.8</v>
      </c>
      <c r="H661" s="10">
        <v>27.31380425</v>
      </c>
      <c r="I661">
        <v>344.79364233805995</v>
      </c>
      <c r="J661" s="27">
        <v>0.28942847900000002</v>
      </c>
      <c r="K661" s="1">
        <v>0</v>
      </c>
      <c r="L661" s="1">
        <v>0</v>
      </c>
    </row>
    <row r="662" spans="1:12" x14ac:dyDescent="0.25">
      <c r="A662" s="1">
        <v>2</v>
      </c>
      <c r="B662" s="2" t="s">
        <v>2346</v>
      </c>
      <c r="C662" s="3" t="s">
        <v>2727</v>
      </c>
      <c r="D662" s="1" t="s">
        <v>2742</v>
      </c>
      <c r="E662" s="1" t="s">
        <v>2743</v>
      </c>
      <c r="F662" s="1">
        <v>1</v>
      </c>
      <c r="G662" s="1">
        <v>18.7</v>
      </c>
      <c r="H662" s="10">
        <v>32.447066280000001</v>
      </c>
      <c r="I662">
        <v>534.04593353164353</v>
      </c>
      <c r="J662" s="27">
        <v>0.27778384299999997</v>
      </c>
      <c r="K662" s="1">
        <v>0</v>
      </c>
      <c r="L662" s="1">
        <v>0</v>
      </c>
    </row>
    <row r="663" spans="1:12" x14ac:dyDescent="0.25">
      <c r="A663" s="1">
        <v>2</v>
      </c>
      <c r="B663" s="3" t="s">
        <v>2346</v>
      </c>
      <c r="C663" s="3" t="s">
        <v>2727</v>
      </c>
      <c r="D663" s="1" t="s">
        <v>2744</v>
      </c>
      <c r="E663" s="1" t="s">
        <v>2745</v>
      </c>
      <c r="F663" s="1">
        <v>1</v>
      </c>
      <c r="G663" s="1">
        <v>23.9</v>
      </c>
      <c r="H663" s="10">
        <v>38.940670580000003</v>
      </c>
      <c r="I663">
        <v>651.46638812112906</v>
      </c>
      <c r="J663" s="27">
        <v>0.27701057650000011</v>
      </c>
      <c r="K663" s="1">
        <v>0</v>
      </c>
      <c r="L663" s="1">
        <v>0</v>
      </c>
    </row>
    <row r="664" spans="1:12" x14ac:dyDescent="0.25">
      <c r="A664" s="1">
        <v>1</v>
      </c>
      <c r="B664" s="2" t="s">
        <v>2346</v>
      </c>
      <c r="C664" s="3" t="s">
        <v>2727</v>
      </c>
      <c r="D664" s="1" t="s">
        <v>2746</v>
      </c>
      <c r="E664" s="1" t="s">
        <v>2747</v>
      </c>
      <c r="F664" s="1">
        <v>1</v>
      </c>
      <c r="G664" s="1">
        <v>17.7</v>
      </c>
      <c r="H664" s="10">
        <v>42.747533410000003</v>
      </c>
      <c r="I664">
        <v>862.25089103780385</v>
      </c>
      <c r="J664" s="27">
        <v>0.28144439199999999</v>
      </c>
      <c r="K664" s="1">
        <v>0</v>
      </c>
      <c r="L664" s="1">
        <v>0</v>
      </c>
    </row>
    <row r="665" spans="1:12" x14ac:dyDescent="0.25">
      <c r="A665" s="1">
        <v>3</v>
      </c>
      <c r="B665" s="3" t="s">
        <v>2346</v>
      </c>
      <c r="C665" s="3" t="s">
        <v>2727</v>
      </c>
      <c r="D665" s="1" t="s">
        <v>2748</v>
      </c>
      <c r="E665" s="1" t="s">
        <v>2749</v>
      </c>
      <c r="F665" s="1">
        <v>1</v>
      </c>
      <c r="G665" s="1">
        <v>15.1</v>
      </c>
      <c r="H665" s="10">
        <v>29.646890200000001</v>
      </c>
      <c r="I665">
        <v>392.19746811811763</v>
      </c>
      <c r="J665" s="27">
        <v>0.279482481</v>
      </c>
      <c r="K665" s="1">
        <v>0</v>
      </c>
      <c r="L665" s="1">
        <v>0</v>
      </c>
    </row>
    <row r="666" spans="1:12" x14ac:dyDescent="0.25">
      <c r="A666" s="1">
        <v>3</v>
      </c>
      <c r="B666" s="3" t="s">
        <v>2346</v>
      </c>
      <c r="C666" s="3" t="s">
        <v>2727</v>
      </c>
      <c r="D666" s="1" t="s">
        <v>2750</v>
      </c>
      <c r="E666" s="1" t="s">
        <v>2751</v>
      </c>
      <c r="F666" s="1">
        <v>1</v>
      </c>
      <c r="G666" s="1">
        <v>11.1</v>
      </c>
      <c r="H666" s="10">
        <v>22.014173876666671</v>
      </c>
      <c r="I666">
        <v>222.86907407119153</v>
      </c>
      <c r="J666" s="27">
        <v>0.26084836966666669</v>
      </c>
      <c r="K666" s="1">
        <v>0</v>
      </c>
      <c r="L666" s="1">
        <v>0</v>
      </c>
    </row>
    <row r="667" spans="1:12" x14ac:dyDescent="0.25">
      <c r="A667" s="1">
        <v>1</v>
      </c>
      <c r="B667" s="3" t="s">
        <v>2346</v>
      </c>
      <c r="C667" s="3" t="s">
        <v>2727</v>
      </c>
      <c r="D667" s="1" t="s">
        <v>2752</v>
      </c>
      <c r="E667" s="1" t="s">
        <v>2753</v>
      </c>
      <c r="F667" s="1">
        <v>1</v>
      </c>
      <c r="G667" s="1">
        <v>9.4</v>
      </c>
      <c r="H667" s="10">
        <v>20.745219599999999</v>
      </c>
      <c r="I667">
        <v>199.20996128643614</v>
      </c>
      <c r="J667" s="27">
        <v>0.269531505</v>
      </c>
      <c r="K667" s="1">
        <v>0</v>
      </c>
      <c r="L667" s="1">
        <v>0</v>
      </c>
    </row>
    <row r="668" spans="1:12" x14ac:dyDescent="0.25">
      <c r="A668" s="1">
        <v>1</v>
      </c>
      <c r="B668" s="3" t="s">
        <v>2346</v>
      </c>
      <c r="C668" s="3" t="s">
        <v>2727</v>
      </c>
      <c r="D668" s="1" t="s">
        <v>2754</v>
      </c>
      <c r="E668" s="1" t="s">
        <v>2755</v>
      </c>
      <c r="F668" s="1">
        <v>1</v>
      </c>
      <c r="G668" s="1">
        <v>11.4</v>
      </c>
      <c r="H668" s="10">
        <v>22.005588060000001</v>
      </c>
      <c r="I668">
        <v>211.29021237694758</v>
      </c>
      <c r="J668" s="27">
        <v>0.28050155999999998</v>
      </c>
      <c r="K668" s="1">
        <v>0</v>
      </c>
      <c r="L668" s="1">
        <v>0</v>
      </c>
    </row>
    <row r="669" spans="1:12" x14ac:dyDescent="0.25">
      <c r="A669" s="1">
        <v>6</v>
      </c>
      <c r="B669" s="3" t="s">
        <v>2346</v>
      </c>
      <c r="C669" s="2" t="s">
        <v>2727</v>
      </c>
      <c r="D669" s="1" t="s">
        <v>2756</v>
      </c>
      <c r="E669" s="1" t="s">
        <v>2757</v>
      </c>
      <c r="F669" s="1">
        <v>1</v>
      </c>
      <c r="G669" s="1">
        <v>9.1</v>
      </c>
      <c r="H669" s="10">
        <v>17.926161998333338</v>
      </c>
      <c r="I669">
        <v>152.86122632436027</v>
      </c>
      <c r="J669" s="27">
        <v>0.27340451033333341</v>
      </c>
      <c r="K669" s="1">
        <v>0</v>
      </c>
      <c r="L669" s="1">
        <v>0</v>
      </c>
    </row>
    <row r="670" spans="1:12" x14ac:dyDescent="0.25">
      <c r="A670" s="1">
        <v>3</v>
      </c>
      <c r="B670" s="3" t="s">
        <v>2346</v>
      </c>
      <c r="C670" s="3" t="s">
        <v>2758</v>
      </c>
      <c r="D670" s="1" t="s">
        <v>2759</v>
      </c>
      <c r="E670" s="1" t="s">
        <v>2760</v>
      </c>
      <c r="F670" s="1">
        <v>1</v>
      </c>
      <c r="G670" s="1">
        <v>52.5</v>
      </c>
      <c r="H670" s="10">
        <v>76.361360946666665</v>
      </c>
      <c r="I670">
        <v>3238.6545105826658</v>
      </c>
      <c r="J670" s="27">
        <v>0.256310488</v>
      </c>
      <c r="K670" s="1">
        <v>0</v>
      </c>
      <c r="L670" s="1">
        <v>0</v>
      </c>
    </row>
    <row r="671" spans="1:12" x14ac:dyDescent="0.25">
      <c r="A671" s="1">
        <v>1</v>
      </c>
      <c r="B671" s="3" t="s">
        <v>2346</v>
      </c>
      <c r="C671" s="3" t="s">
        <v>2758</v>
      </c>
      <c r="D671" s="1" t="s">
        <v>2761</v>
      </c>
      <c r="E671" s="1" t="s">
        <v>2762</v>
      </c>
      <c r="F671" s="1">
        <v>1</v>
      </c>
      <c r="G671" s="1">
        <v>33.200000000000003</v>
      </c>
      <c r="H671" s="10">
        <v>68.150596149999998</v>
      </c>
      <c r="I671">
        <v>2637.253974842889</v>
      </c>
      <c r="J671" s="27">
        <v>0.24870699700000001</v>
      </c>
      <c r="K671" s="1">
        <v>0</v>
      </c>
      <c r="L671" s="1">
        <v>0</v>
      </c>
    </row>
    <row r="672" spans="1:12" x14ac:dyDescent="0.25">
      <c r="A672" s="1">
        <v>2</v>
      </c>
      <c r="B672" s="3" t="s">
        <v>2346</v>
      </c>
      <c r="C672" s="3" t="s">
        <v>2758</v>
      </c>
      <c r="D672" s="1" t="s">
        <v>2763</v>
      </c>
      <c r="E672" s="1" t="s">
        <v>2764</v>
      </c>
      <c r="F672" s="1">
        <v>1</v>
      </c>
      <c r="G672" s="1">
        <v>27.1</v>
      </c>
      <c r="H672" s="10">
        <v>52.806609605000013</v>
      </c>
      <c r="I672">
        <v>1787.8724743849839</v>
      </c>
      <c r="J672" s="27">
        <v>0.25561263400000001</v>
      </c>
      <c r="K672" s="1">
        <v>0</v>
      </c>
      <c r="L672" s="1">
        <v>0</v>
      </c>
    </row>
    <row r="673" spans="1:12" x14ac:dyDescent="0.25">
      <c r="A673" s="1">
        <v>1</v>
      </c>
      <c r="B673" s="3" t="s">
        <v>2346</v>
      </c>
      <c r="C673" s="3" t="s">
        <v>2758</v>
      </c>
      <c r="D673" s="1" t="s">
        <v>2765</v>
      </c>
      <c r="E673" s="1" t="s">
        <v>2766</v>
      </c>
      <c r="F673" s="1">
        <v>1</v>
      </c>
      <c r="G673" s="1">
        <v>27.5</v>
      </c>
      <c r="H673" s="10">
        <v>46.967397220000002</v>
      </c>
      <c r="I673">
        <v>1274.1140832238652</v>
      </c>
      <c r="J673" s="27">
        <v>0.238573956</v>
      </c>
      <c r="K673" s="1">
        <v>0</v>
      </c>
      <c r="L673" s="1">
        <v>0</v>
      </c>
    </row>
    <row r="674" spans="1:12" x14ac:dyDescent="0.25">
      <c r="A674" s="1">
        <v>1</v>
      </c>
      <c r="B674" s="3" t="s">
        <v>2346</v>
      </c>
      <c r="C674" s="3" t="s">
        <v>2758</v>
      </c>
      <c r="D674" s="1" t="s">
        <v>2767</v>
      </c>
      <c r="E674" s="1" t="s">
        <v>2768</v>
      </c>
      <c r="F674" s="1">
        <v>1</v>
      </c>
      <c r="G674" s="1">
        <v>57.9</v>
      </c>
      <c r="H674" s="10">
        <v>95.566663779999999</v>
      </c>
      <c r="I674">
        <v>4759.7139037150228</v>
      </c>
      <c r="J674" s="27">
        <v>0.260436577</v>
      </c>
      <c r="K674" s="1">
        <v>0</v>
      </c>
      <c r="L674" s="1">
        <v>0</v>
      </c>
    </row>
    <row r="675" spans="1:12" x14ac:dyDescent="0.25">
      <c r="A675" s="1">
        <v>1</v>
      </c>
      <c r="B675" s="3" t="s">
        <v>2346</v>
      </c>
      <c r="C675" s="3" t="s">
        <v>2758</v>
      </c>
      <c r="D675" s="1" t="s">
        <v>2769</v>
      </c>
      <c r="E675" s="1" t="s">
        <v>2770</v>
      </c>
      <c r="F675" s="1">
        <v>1</v>
      </c>
      <c r="G675" s="1">
        <v>70.2</v>
      </c>
      <c r="H675" s="10">
        <v>108.2380163</v>
      </c>
      <c r="I675">
        <v>6088.5542006479773</v>
      </c>
      <c r="J675" s="27">
        <v>0.25821569</v>
      </c>
      <c r="K675" s="1">
        <v>0</v>
      </c>
      <c r="L675" s="1">
        <v>0</v>
      </c>
    </row>
    <row r="676" spans="1:12" x14ac:dyDescent="0.25">
      <c r="A676" s="1">
        <v>1</v>
      </c>
      <c r="B676" s="3" t="s">
        <v>2346</v>
      </c>
      <c r="C676" s="3" t="s">
        <v>2758</v>
      </c>
      <c r="D676" s="1" t="s">
        <v>2771</v>
      </c>
      <c r="E676" s="1" t="s">
        <v>2772</v>
      </c>
      <c r="F676" s="1">
        <v>1</v>
      </c>
      <c r="G676" s="1">
        <v>93.3</v>
      </c>
      <c r="H676" s="10">
        <v>127.0239239</v>
      </c>
      <c r="I676">
        <v>8162.2558086943427</v>
      </c>
      <c r="J676" s="27">
        <v>0.26002833400000003</v>
      </c>
      <c r="K676" s="1">
        <v>0</v>
      </c>
      <c r="L676" s="1">
        <v>0</v>
      </c>
    </row>
    <row r="677" spans="1:12" x14ac:dyDescent="0.25">
      <c r="A677" s="1">
        <v>2</v>
      </c>
      <c r="B677" s="2" t="s">
        <v>2346</v>
      </c>
      <c r="C677" s="3" t="s">
        <v>2758</v>
      </c>
      <c r="D677" s="1" t="s">
        <v>2773</v>
      </c>
      <c r="E677" s="1" t="s">
        <v>2774</v>
      </c>
      <c r="F677" s="1">
        <v>1</v>
      </c>
      <c r="G677" s="1">
        <v>65.400000000000006</v>
      </c>
      <c r="H677" s="10">
        <v>89.542368834999991</v>
      </c>
      <c r="I677">
        <v>4605.7923851021997</v>
      </c>
      <c r="J677" s="27">
        <v>0.24312162449999999</v>
      </c>
      <c r="K677" s="1">
        <v>0</v>
      </c>
      <c r="L677" s="1">
        <v>0</v>
      </c>
    </row>
    <row r="678" spans="1:12" x14ac:dyDescent="0.25">
      <c r="A678" s="1">
        <v>3</v>
      </c>
      <c r="B678" s="3" t="s">
        <v>2346</v>
      </c>
      <c r="C678" s="3" t="s">
        <v>2758</v>
      </c>
      <c r="D678" s="1" t="s">
        <v>2775</v>
      </c>
      <c r="E678" s="1" t="s">
        <v>2776</v>
      </c>
      <c r="F678" s="1">
        <v>1</v>
      </c>
      <c r="G678" s="1">
        <v>79.5</v>
      </c>
      <c r="H678" s="10">
        <v>122.3543322</v>
      </c>
      <c r="I678">
        <v>7507.0850373326903</v>
      </c>
      <c r="J678" s="27">
        <v>0.25887838966666671</v>
      </c>
      <c r="K678" s="1">
        <v>0</v>
      </c>
      <c r="L678" s="1">
        <v>0</v>
      </c>
    </row>
    <row r="679" spans="1:12" x14ac:dyDescent="0.25">
      <c r="A679" s="1">
        <v>2</v>
      </c>
      <c r="B679" s="3" t="s">
        <v>2346</v>
      </c>
      <c r="C679" s="3" t="s">
        <v>2758</v>
      </c>
      <c r="D679" s="1" t="s">
        <v>2777</v>
      </c>
      <c r="E679" s="1" t="s">
        <v>2778</v>
      </c>
      <c r="F679" s="1">
        <v>1</v>
      </c>
      <c r="G679" s="1">
        <v>66.7</v>
      </c>
      <c r="H679" s="10">
        <v>91.380315225000004</v>
      </c>
      <c r="I679">
        <v>4718.3089496805869</v>
      </c>
      <c r="J679" s="27">
        <v>0.2519216085</v>
      </c>
      <c r="K679" s="1">
        <v>0</v>
      </c>
      <c r="L679" s="1">
        <v>0</v>
      </c>
    </row>
    <row r="680" spans="1:12" x14ac:dyDescent="0.25">
      <c r="A680" s="1">
        <v>3</v>
      </c>
      <c r="B680" s="3" t="s">
        <v>2346</v>
      </c>
      <c r="C680" s="3" t="s">
        <v>2758</v>
      </c>
      <c r="D680" s="1" t="s">
        <v>2779</v>
      </c>
      <c r="E680" s="1" t="s">
        <v>2780</v>
      </c>
      <c r="F680" s="1">
        <v>1</v>
      </c>
      <c r="G680" s="1">
        <v>61.2</v>
      </c>
      <c r="H680" s="10">
        <v>82.897566890000007</v>
      </c>
      <c r="I680">
        <v>4138.2989009437324</v>
      </c>
      <c r="J680" s="27">
        <v>0.246437133</v>
      </c>
      <c r="K680" s="1">
        <v>0</v>
      </c>
      <c r="L680" s="1">
        <v>0</v>
      </c>
    </row>
    <row r="681" spans="1:12" x14ac:dyDescent="0.25">
      <c r="A681" s="1">
        <v>3</v>
      </c>
      <c r="B681" s="2" t="s">
        <v>2346</v>
      </c>
      <c r="C681" s="3" t="s">
        <v>2758</v>
      </c>
      <c r="D681" s="1" t="s">
        <v>2781</v>
      </c>
      <c r="E681" s="1" t="s">
        <v>2782</v>
      </c>
      <c r="F681" s="1">
        <v>1</v>
      </c>
      <c r="G681" s="1">
        <v>113</v>
      </c>
      <c r="H681" s="10">
        <v>118.8207602333333</v>
      </c>
      <c r="I681">
        <v>7587.0997769263631</v>
      </c>
      <c r="J681" s="27">
        <v>0.25360286633333329</v>
      </c>
      <c r="K681" s="1">
        <v>0</v>
      </c>
      <c r="L681" s="1">
        <v>0</v>
      </c>
    </row>
    <row r="682" spans="1:12" x14ac:dyDescent="0.25">
      <c r="A682" s="1">
        <v>23</v>
      </c>
      <c r="B682" s="3" t="s">
        <v>2346</v>
      </c>
      <c r="C682" s="3" t="s">
        <v>2758</v>
      </c>
      <c r="D682" s="1" t="s">
        <v>2783</v>
      </c>
      <c r="E682" s="1" t="s">
        <v>2784</v>
      </c>
      <c r="F682" s="1">
        <v>1</v>
      </c>
      <c r="G682" s="1">
        <v>78.5</v>
      </c>
      <c r="H682" s="10">
        <v>113.7197699347826</v>
      </c>
      <c r="I682">
        <v>7435.9947186156332</v>
      </c>
      <c r="J682" s="27">
        <v>0.24752213639130441</v>
      </c>
      <c r="K682" s="1">
        <v>0</v>
      </c>
      <c r="L682" s="1">
        <v>0</v>
      </c>
    </row>
    <row r="683" spans="1:12" x14ac:dyDescent="0.25">
      <c r="A683" s="1">
        <v>1</v>
      </c>
      <c r="B683" s="3" t="s">
        <v>2346</v>
      </c>
      <c r="C683" s="3" t="s">
        <v>2758</v>
      </c>
      <c r="D683" s="1" t="s">
        <v>2785</v>
      </c>
      <c r="E683" s="1" t="s">
        <v>2786</v>
      </c>
      <c r="F683" s="1">
        <v>1</v>
      </c>
      <c r="G683" s="1">
        <v>77.900000000000006</v>
      </c>
      <c r="H683" s="10">
        <v>78.404566509999995</v>
      </c>
      <c r="I683">
        <v>3077.9284690362883</v>
      </c>
      <c r="J683" s="27">
        <v>0.24203706899999999</v>
      </c>
      <c r="K683" s="1">
        <v>0</v>
      </c>
      <c r="L683" s="1">
        <v>0</v>
      </c>
    </row>
    <row r="684" spans="1:12" x14ac:dyDescent="0.25">
      <c r="A684" s="1">
        <v>2</v>
      </c>
      <c r="B684" s="3" t="s">
        <v>2346</v>
      </c>
      <c r="C684" s="3" t="s">
        <v>2758</v>
      </c>
      <c r="D684" s="1" t="s">
        <v>2787</v>
      </c>
      <c r="E684" s="1" t="s">
        <v>2788</v>
      </c>
      <c r="F684" s="1">
        <v>1</v>
      </c>
      <c r="G684" s="1">
        <v>62.6</v>
      </c>
      <c r="H684" s="10">
        <v>81.375294705000002</v>
      </c>
      <c r="I684">
        <v>3744.383341545617</v>
      </c>
      <c r="J684" s="27">
        <v>0.242941251</v>
      </c>
      <c r="K684" s="1">
        <v>0</v>
      </c>
      <c r="L684" s="1">
        <v>0</v>
      </c>
    </row>
    <row r="685" spans="1:12" x14ac:dyDescent="0.25">
      <c r="A685" s="1">
        <v>2</v>
      </c>
      <c r="B685" s="2" t="s">
        <v>2346</v>
      </c>
      <c r="C685" s="3" t="s">
        <v>2758</v>
      </c>
      <c r="D685" s="1" t="s">
        <v>2789</v>
      </c>
      <c r="E685" s="1" t="s">
        <v>2790</v>
      </c>
      <c r="F685" s="1">
        <v>1</v>
      </c>
      <c r="G685" s="1">
        <v>72.099999999999994</v>
      </c>
      <c r="H685" s="10">
        <v>98.970248014999996</v>
      </c>
      <c r="I685">
        <v>5430.2327173507165</v>
      </c>
      <c r="J685" s="27">
        <v>0.24302509950000001</v>
      </c>
      <c r="K685" s="1">
        <v>0</v>
      </c>
      <c r="L685" s="1">
        <v>0</v>
      </c>
    </row>
    <row r="686" spans="1:12" x14ac:dyDescent="0.25">
      <c r="A686" s="1">
        <v>3</v>
      </c>
      <c r="B686" s="3" t="s">
        <v>2346</v>
      </c>
      <c r="C686" s="3" t="s">
        <v>2758</v>
      </c>
      <c r="D686" s="1" t="s">
        <v>2791</v>
      </c>
      <c r="E686" s="1" t="s">
        <v>2792</v>
      </c>
      <c r="F686" s="1">
        <v>1</v>
      </c>
      <c r="G686" s="1">
        <v>66.599999999999994</v>
      </c>
      <c r="H686" s="10">
        <v>68.877343980000006</v>
      </c>
      <c r="I686">
        <v>2499.4272658176692</v>
      </c>
      <c r="J686" s="27">
        <v>0.24471870400000001</v>
      </c>
      <c r="K686" s="1">
        <v>0</v>
      </c>
      <c r="L686" s="1">
        <v>0</v>
      </c>
    </row>
    <row r="687" spans="1:12" x14ac:dyDescent="0.25">
      <c r="A687" s="1">
        <v>3</v>
      </c>
      <c r="B687" s="3" t="s">
        <v>2346</v>
      </c>
      <c r="C687" s="3" t="s">
        <v>2758</v>
      </c>
      <c r="D687" s="1" t="s">
        <v>2793</v>
      </c>
      <c r="E687" s="1" t="s">
        <v>2794</v>
      </c>
      <c r="F687" s="1">
        <v>1</v>
      </c>
      <c r="G687" s="1">
        <v>106</v>
      </c>
      <c r="H687" s="10">
        <v>110.1156902666667</v>
      </c>
      <c r="I687">
        <v>6754.2045635242994</v>
      </c>
      <c r="J687" s="27">
        <v>0.2465090616666667</v>
      </c>
      <c r="K687" s="1">
        <v>0</v>
      </c>
      <c r="L687" s="1">
        <v>0</v>
      </c>
    </row>
    <row r="688" spans="1:12" x14ac:dyDescent="0.25">
      <c r="A688" s="1">
        <v>1</v>
      </c>
      <c r="B688" s="3" t="s">
        <v>2346</v>
      </c>
      <c r="C688" s="2" t="s">
        <v>2758</v>
      </c>
      <c r="D688" s="1" t="s">
        <v>2795</v>
      </c>
      <c r="E688" s="1" t="s">
        <v>2796</v>
      </c>
      <c r="F688" s="1">
        <v>1</v>
      </c>
      <c r="G688" s="1">
        <v>91.9</v>
      </c>
      <c r="H688" s="10">
        <v>122.4537239</v>
      </c>
      <c r="I688">
        <v>8043.8096361880189</v>
      </c>
      <c r="J688" s="27">
        <v>0.25328883299999999</v>
      </c>
      <c r="K688" s="1">
        <v>0</v>
      </c>
      <c r="L688" s="1">
        <v>0</v>
      </c>
    </row>
    <row r="689" spans="1:12" x14ac:dyDescent="0.25">
      <c r="A689" s="1">
        <v>1</v>
      </c>
      <c r="B689" s="3" t="s">
        <v>2346</v>
      </c>
      <c r="C689" s="3" t="s">
        <v>2758</v>
      </c>
      <c r="D689" s="1" t="s">
        <v>2797</v>
      </c>
      <c r="E689" s="1" t="s">
        <v>2798</v>
      </c>
      <c r="F689" s="1">
        <v>1</v>
      </c>
      <c r="G689" s="1">
        <v>61.7</v>
      </c>
      <c r="H689" s="10">
        <v>81.778136750000002</v>
      </c>
      <c r="I689">
        <v>3400.281079316218</v>
      </c>
      <c r="J689" s="27">
        <v>0.259961677</v>
      </c>
      <c r="K689" s="1">
        <v>0</v>
      </c>
      <c r="L689" s="1">
        <v>0</v>
      </c>
    </row>
    <row r="690" spans="1:12" x14ac:dyDescent="0.25">
      <c r="A690" s="1">
        <v>1</v>
      </c>
      <c r="B690" s="3" t="s">
        <v>2346</v>
      </c>
      <c r="C690" s="3" t="s">
        <v>2758</v>
      </c>
      <c r="D690" s="1" t="s">
        <v>2799</v>
      </c>
      <c r="E690" s="1" t="s">
        <v>2800</v>
      </c>
      <c r="F690" s="1">
        <v>1</v>
      </c>
      <c r="G690" s="1">
        <v>83</v>
      </c>
      <c r="H690" s="10">
        <v>104.04086270000001</v>
      </c>
      <c r="I690">
        <v>6451.7042847919474</v>
      </c>
      <c r="J690" s="27">
        <v>0.24355791600000001</v>
      </c>
      <c r="K690" s="1">
        <v>0</v>
      </c>
      <c r="L690" s="1">
        <v>0</v>
      </c>
    </row>
    <row r="691" spans="1:12" x14ac:dyDescent="0.25">
      <c r="A691" s="1">
        <v>2</v>
      </c>
      <c r="B691" s="3" t="s">
        <v>2346</v>
      </c>
      <c r="C691" s="3" t="s">
        <v>2758</v>
      </c>
      <c r="D691" s="1" t="s">
        <v>2801</v>
      </c>
      <c r="E691" s="1" t="s">
        <v>2802</v>
      </c>
      <c r="F691" s="1">
        <v>1</v>
      </c>
      <c r="G691" s="1">
        <v>76.8</v>
      </c>
      <c r="H691" s="10">
        <v>104.12217325</v>
      </c>
      <c r="I691">
        <v>5852.3784085254556</v>
      </c>
      <c r="J691" s="27">
        <v>0.25443242999999999</v>
      </c>
      <c r="K691" s="1">
        <v>0</v>
      </c>
      <c r="L691" s="1">
        <v>0</v>
      </c>
    </row>
    <row r="692" spans="1:12" x14ac:dyDescent="0.25">
      <c r="A692" s="1">
        <v>2</v>
      </c>
      <c r="B692" s="3" t="s">
        <v>2346</v>
      </c>
      <c r="C692" s="3" t="s">
        <v>2758</v>
      </c>
      <c r="D692" s="1" t="s">
        <v>2803</v>
      </c>
      <c r="E692" s="1" t="s">
        <v>2804</v>
      </c>
      <c r="F692" s="1">
        <v>1</v>
      </c>
      <c r="G692" s="1">
        <v>29</v>
      </c>
      <c r="H692" s="10">
        <v>126.25294685</v>
      </c>
      <c r="I692">
        <v>9392.1062290662885</v>
      </c>
      <c r="J692" s="27">
        <v>0.244965449</v>
      </c>
      <c r="K692" s="1">
        <v>0</v>
      </c>
      <c r="L692" s="1">
        <v>0</v>
      </c>
    </row>
    <row r="693" spans="1:12" x14ac:dyDescent="0.25">
      <c r="A693" s="1">
        <v>4</v>
      </c>
      <c r="B693" s="3" t="s">
        <v>2346</v>
      </c>
      <c r="C693" s="3" t="s">
        <v>2758</v>
      </c>
      <c r="D693" s="1" t="s">
        <v>2805</v>
      </c>
      <c r="E693" s="1" t="s">
        <v>2806</v>
      </c>
      <c r="F693" s="1">
        <v>1</v>
      </c>
      <c r="G693" s="1">
        <v>123</v>
      </c>
      <c r="H693" s="10">
        <v>141.21158215</v>
      </c>
      <c r="I693">
        <v>12637.833572633053</v>
      </c>
      <c r="J693" s="27">
        <v>0.24580614949999999</v>
      </c>
      <c r="K693" s="1">
        <v>0</v>
      </c>
      <c r="L693" s="1">
        <v>0</v>
      </c>
    </row>
    <row r="694" spans="1:12" x14ac:dyDescent="0.25">
      <c r="A694" s="1">
        <v>3</v>
      </c>
      <c r="B694" s="3" t="s">
        <v>2346</v>
      </c>
      <c r="C694" s="3" t="s">
        <v>2758</v>
      </c>
      <c r="D694" s="1" t="s">
        <v>2807</v>
      </c>
      <c r="E694" s="1" t="s">
        <v>2808</v>
      </c>
      <c r="F694" s="1">
        <v>1</v>
      </c>
      <c r="G694" s="1">
        <v>104</v>
      </c>
      <c r="H694" s="10">
        <v>152.9255799333333</v>
      </c>
      <c r="I694">
        <v>14391.426713995455</v>
      </c>
      <c r="J694" s="27">
        <v>0.25575878000000002</v>
      </c>
      <c r="K694" s="1">
        <v>0</v>
      </c>
      <c r="L694" s="1">
        <v>0</v>
      </c>
    </row>
    <row r="695" spans="1:12" x14ac:dyDescent="0.25">
      <c r="A695" s="1">
        <v>1</v>
      </c>
      <c r="B695" s="3" t="s">
        <v>2346</v>
      </c>
      <c r="C695" s="3" t="s">
        <v>2809</v>
      </c>
      <c r="D695" s="1" t="s">
        <v>2810</v>
      </c>
      <c r="E695" s="1" t="s">
        <v>2811</v>
      </c>
      <c r="F695" s="1">
        <v>0</v>
      </c>
      <c r="G695" s="1">
        <v>11.8</v>
      </c>
      <c r="H695" s="10">
        <v>32.13822622</v>
      </c>
      <c r="I695">
        <v>519.14013999901317</v>
      </c>
      <c r="J695" s="27">
        <v>0.261869403</v>
      </c>
      <c r="K695" s="1">
        <v>0</v>
      </c>
      <c r="L695" s="1">
        <v>0</v>
      </c>
    </row>
    <row r="696" spans="1:12" x14ac:dyDescent="0.25">
      <c r="A696" s="1">
        <v>6</v>
      </c>
      <c r="B696" s="3" t="s">
        <v>2346</v>
      </c>
      <c r="C696" s="3" t="s">
        <v>2809</v>
      </c>
      <c r="D696" s="1" t="s">
        <v>2812</v>
      </c>
      <c r="E696" s="1" t="s">
        <v>2813</v>
      </c>
      <c r="F696" s="1">
        <v>1</v>
      </c>
      <c r="G696" s="1">
        <v>32.1</v>
      </c>
      <c r="H696" s="10">
        <v>62.717433403333331</v>
      </c>
      <c r="I696">
        <v>2485.9756729833957</v>
      </c>
      <c r="J696" s="27">
        <v>0.23107039700000001</v>
      </c>
      <c r="K696" s="1">
        <v>0</v>
      </c>
      <c r="L696" s="1">
        <v>0</v>
      </c>
    </row>
    <row r="697" spans="1:12" x14ac:dyDescent="0.25">
      <c r="A697" s="1">
        <v>1</v>
      </c>
      <c r="B697" s="3" t="s">
        <v>2346</v>
      </c>
      <c r="C697" s="3" t="s">
        <v>2809</v>
      </c>
      <c r="D697" s="1" t="s">
        <v>2814</v>
      </c>
      <c r="E697" s="1" t="s">
        <v>2815</v>
      </c>
      <c r="F697" s="1">
        <v>1</v>
      </c>
      <c r="G697" s="1">
        <v>13.1</v>
      </c>
      <c r="H697" s="10">
        <v>43.874734080000003</v>
      </c>
      <c r="I697">
        <v>1089.1073335835554</v>
      </c>
      <c r="J697" s="27">
        <v>0.24208139300000001</v>
      </c>
      <c r="K697" s="1">
        <v>0</v>
      </c>
      <c r="L697" s="1">
        <v>0</v>
      </c>
    </row>
    <row r="698" spans="1:12" x14ac:dyDescent="0.25">
      <c r="A698" s="1">
        <v>1</v>
      </c>
      <c r="B698" s="2" t="s">
        <v>2346</v>
      </c>
      <c r="C698" s="3" t="s">
        <v>2809</v>
      </c>
      <c r="D698" s="1" t="s">
        <v>2816</v>
      </c>
      <c r="E698" s="1" t="s">
        <v>2817</v>
      </c>
      <c r="F698" s="1">
        <v>1</v>
      </c>
      <c r="G698" s="1">
        <v>13.9</v>
      </c>
      <c r="H698" s="10">
        <v>40.241351909999999</v>
      </c>
      <c r="I698">
        <v>930.08611560158977</v>
      </c>
      <c r="J698" s="27">
        <v>0.22963974300000001</v>
      </c>
      <c r="K698" s="1">
        <v>0</v>
      </c>
      <c r="L698" s="1">
        <v>0</v>
      </c>
    </row>
    <row r="699" spans="1:12" x14ac:dyDescent="0.25">
      <c r="A699" s="1">
        <v>2</v>
      </c>
      <c r="B699" s="2" t="s">
        <v>2346</v>
      </c>
      <c r="C699" s="3" t="s">
        <v>2809</v>
      </c>
      <c r="D699" s="1" t="s">
        <v>2818</v>
      </c>
      <c r="E699" s="1" t="s">
        <v>2819</v>
      </c>
      <c r="F699" s="1">
        <v>1</v>
      </c>
      <c r="G699" s="1">
        <v>10.3</v>
      </c>
      <c r="H699" s="10">
        <v>32.095075425000012</v>
      </c>
      <c r="I699">
        <v>549.71292974305914</v>
      </c>
      <c r="J699" s="27">
        <v>0.25004892249999999</v>
      </c>
      <c r="K699" s="1">
        <v>0</v>
      </c>
      <c r="L699" s="1">
        <v>0</v>
      </c>
    </row>
    <row r="700" spans="1:12" x14ac:dyDescent="0.25">
      <c r="A700" s="1">
        <v>1</v>
      </c>
      <c r="B700" s="3" t="s">
        <v>2346</v>
      </c>
      <c r="C700" s="3" t="s">
        <v>2809</v>
      </c>
      <c r="D700" s="1" t="s">
        <v>2820</v>
      </c>
      <c r="E700" s="1" t="s">
        <v>2821</v>
      </c>
      <c r="F700" s="1">
        <v>1</v>
      </c>
      <c r="G700" s="1">
        <v>10</v>
      </c>
      <c r="H700" s="10">
        <v>29.577004899999999</v>
      </c>
      <c r="I700">
        <v>461.52794490918473</v>
      </c>
      <c r="J700" s="27">
        <v>0.256573893</v>
      </c>
      <c r="K700" s="1">
        <v>0</v>
      </c>
      <c r="L700" s="1">
        <v>0</v>
      </c>
    </row>
    <row r="701" spans="1:12" x14ac:dyDescent="0.25">
      <c r="A701" s="1">
        <v>3</v>
      </c>
      <c r="B701" s="3" t="s">
        <v>2346</v>
      </c>
      <c r="C701" s="3" t="s">
        <v>2809</v>
      </c>
      <c r="D701" s="1" t="s">
        <v>2822</v>
      </c>
      <c r="E701" s="1" t="s">
        <v>2823</v>
      </c>
      <c r="F701" s="1">
        <v>1</v>
      </c>
      <c r="G701" s="1">
        <v>13.7</v>
      </c>
      <c r="H701" s="10">
        <v>35.761794703333337</v>
      </c>
      <c r="I701">
        <v>666.89986470060683</v>
      </c>
      <c r="J701" s="27">
        <v>0.25655237600000003</v>
      </c>
      <c r="K701" s="1">
        <v>0</v>
      </c>
      <c r="L701" s="1">
        <v>0</v>
      </c>
    </row>
    <row r="702" spans="1:12" x14ac:dyDescent="0.25">
      <c r="A702" s="1">
        <v>2</v>
      </c>
      <c r="B702" s="2" t="s">
        <v>2346</v>
      </c>
      <c r="C702" s="3" t="s">
        <v>2809</v>
      </c>
      <c r="D702" s="1" t="s">
        <v>2824</v>
      </c>
      <c r="E702" s="1" t="s">
        <v>2825</v>
      </c>
      <c r="F702" s="1">
        <v>1</v>
      </c>
      <c r="G702" s="1">
        <v>12.3</v>
      </c>
      <c r="H702" s="10">
        <v>40.33182583</v>
      </c>
      <c r="I702">
        <v>839.86544055058289</v>
      </c>
      <c r="J702" s="27">
        <v>0.26561940499999998</v>
      </c>
      <c r="K702" s="1">
        <v>0</v>
      </c>
      <c r="L702" s="1">
        <v>0</v>
      </c>
    </row>
    <row r="703" spans="1:12" x14ac:dyDescent="0.25">
      <c r="A703" s="1">
        <v>2</v>
      </c>
      <c r="B703" s="3" t="s">
        <v>2346</v>
      </c>
      <c r="C703" s="3" t="s">
        <v>2809</v>
      </c>
      <c r="D703" s="1" t="s">
        <v>2826</v>
      </c>
      <c r="E703" s="1" t="s">
        <v>2827</v>
      </c>
      <c r="F703" s="1">
        <v>1</v>
      </c>
      <c r="G703" s="1">
        <v>12</v>
      </c>
      <c r="H703" s="10">
        <v>33.138599905</v>
      </c>
      <c r="I703">
        <v>590.65368669514123</v>
      </c>
      <c r="J703" s="27">
        <v>0.27027846100000003</v>
      </c>
      <c r="K703" s="1">
        <v>0</v>
      </c>
      <c r="L703" s="1">
        <v>0</v>
      </c>
    </row>
    <row r="704" spans="1:12" x14ac:dyDescent="0.25">
      <c r="A704" s="1">
        <v>1</v>
      </c>
      <c r="B704" s="3" t="s">
        <v>2346</v>
      </c>
      <c r="C704" s="3" t="s">
        <v>2809</v>
      </c>
      <c r="D704" s="1" t="s">
        <v>2828</v>
      </c>
      <c r="E704" s="1" t="s">
        <v>2829</v>
      </c>
      <c r="F704" s="1">
        <v>1</v>
      </c>
      <c r="G704" s="1">
        <v>22.2</v>
      </c>
      <c r="H704" s="10">
        <v>56.817404459999999</v>
      </c>
      <c r="I704">
        <v>1853.0017111833777</v>
      </c>
      <c r="J704" s="27">
        <v>0.266864353</v>
      </c>
      <c r="K704" s="1">
        <v>0</v>
      </c>
      <c r="L704" s="1">
        <v>0</v>
      </c>
    </row>
    <row r="705" spans="1:12" x14ac:dyDescent="0.25">
      <c r="A705" s="1">
        <v>1</v>
      </c>
      <c r="B705" s="3" t="s">
        <v>2346</v>
      </c>
      <c r="C705" s="3" t="s">
        <v>2809</v>
      </c>
      <c r="D705" s="1" t="s">
        <v>2830</v>
      </c>
      <c r="E705" s="1" t="s">
        <v>2831</v>
      </c>
      <c r="F705" s="1">
        <v>1</v>
      </c>
      <c r="G705" s="1">
        <v>11.7</v>
      </c>
      <c r="H705" s="10">
        <v>35.713044189999998</v>
      </c>
      <c r="I705">
        <v>633.2558407695833</v>
      </c>
      <c r="J705" s="27">
        <v>0.26500127800000001</v>
      </c>
      <c r="K705" s="1">
        <v>0</v>
      </c>
      <c r="L705" s="1">
        <v>0</v>
      </c>
    </row>
    <row r="706" spans="1:12" x14ac:dyDescent="0.25">
      <c r="A706" s="1">
        <v>1</v>
      </c>
      <c r="B706" s="3" t="s">
        <v>2346</v>
      </c>
      <c r="C706" s="3" t="s">
        <v>2809</v>
      </c>
      <c r="D706" s="1" t="s">
        <v>2832</v>
      </c>
      <c r="E706" s="1" t="s">
        <v>2833</v>
      </c>
      <c r="F706" s="1">
        <v>0</v>
      </c>
      <c r="G706" s="1">
        <v>8</v>
      </c>
      <c r="H706" s="10">
        <v>38.29989569</v>
      </c>
      <c r="I706">
        <v>767.96513929751006</v>
      </c>
      <c r="J706" s="27">
        <v>0.26142236800000002</v>
      </c>
      <c r="K706" s="1">
        <v>0</v>
      </c>
      <c r="L706" s="1">
        <v>0</v>
      </c>
    </row>
    <row r="707" spans="1:12" x14ac:dyDescent="0.25">
      <c r="A707" s="1">
        <v>3</v>
      </c>
      <c r="B707" s="3" t="s">
        <v>2346</v>
      </c>
      <c r="C707" s="3" t="s">
        <v>2809</v>
      </c>
      <c r="D707" s="1" t="s">
        <v>2834</v>
      </c>
      <c r="E707" s="1" t="s">
        <v>2835</v>
      </c>
      <c r="F707" s="1">
        <v>1</v>
      </c>
      <c r="G707" s="1">
        <v>14.3</v>
      </c>
      <c r="H707" s="10">
        <v>36.812785470000001</v>
      </c>
      <c r="I707">
        <v>675.11297122689302</v>
      </c>
      <c r="J707" s="27">
        <v>0.27014813900000001</v>
      </c>
      <c r="K707" s="1">
        <v>0</v>
      </c>
      <c r="L707" s="1">
        <v>0</v>
      </c>
    </row>
    <row r="708" spans="1:12" x14ac:dyDescent="0.25">
      <c r="A708" s="1">
        <v>1</v>
      </c>
      <c r="B708" s="3" t="s">
        <v>2346</v>
      </c>
      <c r="C708" s="3" t="s">
        <v>2809</v>
      </c>
      <c r="D708" s="1" t="s">
        <v>2836</v>
      </c>
      <c r="E708" s="1" t="s">
        <v>2837</v>
      </c>
      <c r="F708" s="1">
        <v>1</v>
      </c>
      <c r="G708" s="1">
        <v>8.3000000000000007</v>
      </c>
      <c r="H708" s="10">
        <v>28.412764769999999</v>
      </c>
      <c r="I708">
        <v>385.27434883754944</v>
      </c>
      <c r="J708" s="27">
        <v>0.25201128699999997</v>
      </c>
      <c r="K708" s="1">
        <v>0</v>
      </c>
      <c r="L708" s="1">
        <v>0</v>
      </c>
    </row>
    <row r="709" spans="1:12" x14ac:dyDescent="0.25">
      <c r="A709" s="1">
        <v>1</v>
      </c>
      <c r="B709" s="3" t="s">
        <v>2346</v>
      </c>
      <c r="C709" s="3" t="s">
        <v>2809</v>
      </c>
      <c r="D709" s="1" t="s">
        <v>2838</v>
      </c>
      <c r="E709" s="1" t="s">
        <v>2839</v>
      </c>
      <c r="F709" s="1">
        <v>1</v>
      </c>
      <c r="G709" s="1">
        <v>9.9</v>
      </c>
      <c r="H709" s="10">
        <v>31.976383299999998</v>
      </c>
      <c r="I709">
        <v>460.77112920844388</v>
      </c>
      <c r="J709" s="27">
        <v>0.252283796</v>
      </c>
      <c r="K709" s="1">
        <v>0</v>
      </c>
      <c r="L709" s="1">
        <v>0</v>
      </c>
    </row>
    <row r="710" spans="1:12" x14ac:dyDescent="0.25">
      <c r="A710" s="1">
        <v>2</v>
      </c>
      <c r="B710" s="3" t="s">
        <v>2346</v>
      </c>
      <c r="C710" s="3" t="s">
        <v>2809</v>
      </c>
      <c r="D710" s="1" t="s">
        <v>2840</v>
      </c>
      <c r="E710" s="1" t="s">
        <v>2841</v>
      </c>
      <c r="F710" s="1">
        <v>1</v>
      </c>
      <c r="G710" s="1">
        <v>28</v>
      </c>
      <c r="H710" s="10">
        <v>68.942667010000008</v>
      </c>
      <c r="I710">
        <v>2239.0120983572992</v>
      </c>
      <c r="J710" s="27">
        <v>0.24911327150000001</v>
      </c>
      <c r="K710" s="1">
        <v>0</v>
      </c>
      <c r="L710" s="1">
        <v>0</v>
      </c>
    </row>
    <row r="711" spans="1:12" x14ac:dyDescent="0.25">
      <c r="A711" s="1">
        <v>1</v>
      </c>
      <c r="B711" s="3" t="s">
        <v>2346</v>
      </c>
      <c r="C711" s="2" t="s">
        <v>2809</v>
      </c>
      <c r="D711" s="1" t="s">
        <v>2842</v>
      </c>
      <c r="E711" s="1" t="s">
        <v>2843</v>
      </c>
      <c r="F711" s="1">
        <v>1</v>
      </c>
      <c r="G711" s="1">
        <v>10</v>
      </c>
      <c r="H711" s="10">
        <v>26.01279023</v>
      </c>
      <c r="I711">
        <v>357.86268732958143</v>
      </c>
      <c r="J711" s="27">
        <v>0.265234939</v>
      </c>
      <c r="K711" s="1">
        <v>0</v>
      </c>
      <c r="L711" s="1">
        <v>0</v>
      </c>
    </row>
    <row r="712" spans="1:12" x14ac:dyDescent="0.25">
      <c r="A712" s="1">
        <v>3</v>
      </c>
      <c r="B712" s="3" t="s">
        <v>2346</v>
      </c>
      <c r="C712" s="3" t="s">
        <v>2809</v>
      </c>
      <c r="D712" s="1" t="s">
        <v>2844</v>
      </c>
      <c r="E712" s="1" t="s">
        <v>2845</v>
      </c>
      <c r="F712" s="1">
        <v>1</v>
      </c>
      <c r="G712" s="1">
        <v>19.7</v>
      </c>
      <c r="H712" s="10">
        <v>54.904027466666669</v>
      </c>
      <c r="I712">
        <v>1599.9468763492994</v>
      </c>
      <c r="J712" s="27">
        <v>0.2605274463333333</v>
      </c>
      <c r="K712" s="1">
        <v>0</v>
      </c>
      <c r="L712" s="1">
        <v>0</v>
      </c>
    </row>
    <row r="713" spans="1:12" x14ac:dyDescent="0.25">
      <c r="A713" s="1">
        <v>3</v>
      </c>
      <c r="B713" s="3" t="s">
        <v>2346</v>
      </c>
      <c r="C713" s="3" t="s">
        <v>2809</v>
      </c>
      <c r="D713" s="1" t="s">
        <v>2846</v>
      </c>
      <c r="E713" s="1" t="s">
        <v>2847</v>
      </c>
      <c r="F713" s="1">
        <v>1</v>
      </c>
      <c r="G713" s="1">
        <v>14.3</v>
      </c>
      <c r="H713" s="10">
        <v>40.236959966666667</v>
      </c>
      <c r="I713">
        <v>788.79067840790458</v>
      </c>
      <c r="J713" s="27">
        <v>0.26174880366666659</v>
      </c>
      <c r="K713" s="1">
        <v>0</v>
      </c>
      <c r="L713" s="1">
        <v>0</v>
      </c>
    </row>
    <row r="714" spans="1:12" x14ac:dyDescent="0.25">
      <c r="A714" s="1">
        <v>1</v>
      </c>
      <c r="B714" s="3" t="s">
        <v>2346</v>
      </c>
      <c r="C714" s="3" t="s">
        <v>2809</v>
      </c>
      <c r="D714" s="1" t="s">
        <v>2848</v>
      </c>
      <c r="E714" s="1" t="s">
        <v>2849</v>
      </c>
      <c r="F714" s="1">
        <v>1</v>
      </c>
      <c r="G714" s="1">
        <v>39.299999999999997</v>
      </c>
      <c r="H714" s="10">
        <v>84.132390049999998</v>
      </c>
      <c r="I714">
        <v>4081.3638110874649</v>
      </c>
      <c r="J714" s="27">
        <v>0.23254640500000001</v>
      </c>
      <c r="K714" s="1">
        <v>0</v>
      </c>
      <c r="L714" s="1">
        <v>0</v>
      </c>
    </row>
    <row r="715" spans="1:12" x14ac:dyDescent="0.25">
      <c r="A715" s="1">
        <v>1</v>
      </c>
      <c r="B715" s="3" t="s">
        <v>2346</v>
      </c>
      <c r="C715" s="3" t="s">
        <v>2809</v>
      </c>
      <c r="D715" s="1" t="s">
        <v>2850</v>
      </c>
      <c r="E715" s="1" t="s">
        <v>2851</v>
      </c>
      <c r="F715" s="1">
        <v>1</v>
      </c>
      <c r="G715" s="1">
        <v>37.4</v>
      </c>
      <c r="H715" s="10">
        <v>99.298075499999996</v>
      </c>
      <c r="I715">
        <v>4801.4029450120715</v>
      </c>
      <c r="J715" s="27">
        <v>0.24650333199999999</v>
      </c>
      <c r="K715" s="1">
        <v>0</v>
      </c>
      <c r="L715" s="1">
        <v>0</v>
      </c>
    </row>
    <row r="716" spans="1:12" x14ac:dyDescent="0.25">
      <c r="A716" s="1">
        <v>2</v>
      </c>
      <c r="B716" s="3" t="s">
        <v>2346</v>
      </c>
      <c r="C716" s="3" t="s">
        <v>2809</v>
      </c>
      <c r="D716" s="1" t="s">
        <v>2852</v>
      </c>
      <c r="E716" s="1" t="s">
        <v>2853</v>
      </c>
      <c r="F716" s="1">
        <v>1</v>
      </c>
      <c r="G716" s="1">
        <v>28.7</v>
      </c>
      <c r="H716" s="10">
        <v>78.624914020000006</v>
      </c>
      <c r="I716">
        <v>3627.7066202071865</v>
      </c>
      <c r="J716" s="27">
        <v>0.25653617000000001</v>
      </c>
      <c r="K716" s="1">
        <v>0</v>
      </c>
      <c r="L716" s="1">
        <v>0</v>
      </c>
    </row>
    <row r="717" spans="1:12" x14ac:dyDescent="0.25">
      <c r="A717" s="1">
        <v>1</v>
      </c>
      <c r="B717" s="3" t="s">
        <v>2346</v>
      </c>
      <c r="C717" s="3" t="s">
        <v>2809</v>
      </c>
      <c r="D717" s="1" t="s">
        <v>2854</v>
      </c>
      <c r="E717" s="1" t="s">
        <v>2855</v>
      </c>
      <c r="F717" s="1">
        <v>1</v>
      </c>
      <c r="G717" s="1">
        <v>11</v>
      </c>
      <c r="H717" s="10">
        <v>29.331777809999998</v>
      </c>
      <c r="I717">
        <v>473.20071571456151</v>
      </c>
      <c r="J717" s="27">
        <v>0.27379232999999997</v>
      </c>
      <c r="K717" s="1">
        <v>0</v>
      </c>
      <c r="L717" s="1">
        <v>0</v>
      </c>
    </row>
    <row r="718" spans="1:12" x14ac:dyDescent="0.25">
      <c r="A718" s="1">
        <v>2</v>
      </c>
      <c r="B718" s="3" t="s">
        <v>2346</v>
      </c>
      <c r="C718" s="3" t="s">
        <v>2856</v>
      </c>
      <c r="D718" s="1" t="s">
        <v>2857</v>
      </c>
      <c r="E718" s="1" t="s">
        <v>2858</v>
      </c>
      <c r="F718" s="1">
        <v>1</v>
      </c>
      <c r="G718" s="1">
        <v>8.5</v>
      </c>
      <c r="H718" s="10">
        <v>25.976776340000001</v>
      </c>
      <c r="I718">
        <v>345.9632154456686</v>
      </c>
      <c r="J718" s="27">
        <v>0.28109105400000001</v>
      </c>
      <c r="K718" s="1">
        <v>0</v>
      </c>
      <c r="L718" s="1">
        <v>0</v>
      </c>
    </row>
    <row r="719" spans="1:12" x14ac:dyDescent="0.25">
      <c r="A719" s="1">
        <v>1</v>
      </c>
      <c r="B719" s="3" t="s">
        <v>2346</v>
      </c>
      <c r="C719" s="3" t="s">
        <v>2856</v>
      </c>
      <c r="D719" s="1" t="s">
        <v>2859</v>
      </c>
      <c r="E719" s="1" t="s">
        <v>2860</v>
      </c>
      <c r="F719" s="1">
        <v>1</v>
      </c>
      <c r="G719" s="1">
        <v>17.3</v>
      </c>
      <c r="H719" s="10">
        <v>44.256681260000001</v>
      </c>
      <c r="I719">
        <v>1146.3404448899103</v>
      </c>
      <c r="J719" s="27">
        <v>0.27078256099999998</v>
      </c>
      <c r="K719" s="1">
        <v>0</v>
      </c>
      <c r="L719" s="1">
        <v>0</v>
      </c>
    </row>
    <row r="720" spans="1:12" x14ac:dyDescent="0.25">
      <c r="A720" s="1">
        <v>2</v>
      </c>
      <c r="B720" s="3" t="s">
        <v>2346</v>
      </c>
      <c r="C720" s="3" t="s">
        <v>2856</v>
      </c>
      <c r="D720" s="1" t="s">
        <v>2861</v>
      </c>
      <c r="E720" s="1" t="s">
        <v>2862</v>
      </c>
      <c r="F720" s="1">
        <v>1</v>
      </c>
      <c r="G720" s="1">
        <v>11.4</v>
      </c>
      <c r="H720" s="10">
        <v>31.275100595000001</v>
      </c>
      <c r="I720">
        <v>505.80371391801805</v>
      </c>
      <c r="J720" s="27">
        <v>0.26119691750000001</v>
      </c>
      <c r="K720" s="1">
        <v>0</v>
      </c>
      <c r="L720" s="1">
        <v>0</v>
      </c>
    </row>
    <row r="721" spans="1:12" x14ac:dyDescent="0.25">
      <c r="A721" s="1">
        <v>1</v>
      </c>
      <c r="B721" s="3" t="s">
        <v>2346</v>
      </c>
      <c r="C721" s="3" t="s">
        <v>2856</v>
      </c>
      <c r="D721" s="1" t="s">
        <v>2863</v>
      </c>
      <c r="E721" s="1" t="s">
        <v>2864</v>
      </c>
      <c r="F721" s="1">
        <v>1</v>
      </c>
      <c r="G721" s="1">
        <v>12</v>
      </c>
      <c r="H721" s="10">
        <v>29.52963462</v>
      </c>
      <c r="I721">
        <v>381.73667325586479</v>
      </c>
      <c r="J721" s="27">
        <v>0.25872764999999998</v>
      </c>
      <c r="K721" s="1">
        <v>0</v>
      </c>
      <c r="L721" s="1">
        <v>0</v>
      </c>
    </row>
    <row r="722" spans="1:12" x14ac:dyDescent="0.25">
      <c r="A722" s="1">
        <v>2</v>
      </c>
      <c r="B722" s="3" t="s">
        <v>2346</v>
      </c>
      <c r="C722" s="3" t="s">
        <v>2856</v>
      </c>
      <c r="D722" s="1" t="s">
        <v>2865</v>
      </c>
      <c r="E722" s="1" t="s">
        <v>2866</v>
      </c>
      <c r="F722" s="1">
        <v>1</v>
      </c>
      <c r="G722" s="1">
        <v>16.8</v>
      </c>
      <c r="H722" s="10">
        <v>37.296880274999999</v>
      </c>
      <c r="I722">
        <v>778.00814370030264</v>
      </c>
      <c r="J722" s="27">
        <v>0.245961718</v>
      </c>
      <c r="K722" s="1">
        <v>0</v>
      </c>
      <c r="L722" s="1">
        <v>0</v>
      </c>
    </row>
    <row r="723" spans="1:12" x14ac:dyDescent="0.25">
      <c r="A723" s="1">
        <v>4</v>
      </c>
      <c r="B723" s="3" t="s">
        <v>2867</v>
      </c>
      <c r="C723" s="2" t="s">
        <v>2868</v>
      </c>
      <c r="D723" s="1" t="s">
        <v>2869</v>
      </c>
      <c r="E723" s="1" t="s">
        <v>2870</v>
      </c>
      <c r="F723" s="1">
        <v>1</v>
      </c>
      <c r="G723" s="1">
        <v>1443</v>
      </c>
      <c r="H723" s="10">
        <v>1466.6946600000001</v>
      </c>
      <c r="I723">
        <v>1609299.1330464794</v>
      </c>
      <c r="J723" s="27">
        <v>0.26110950174999997</v>
      </c>
      <c r="K723" s="1">
        <v>0</v>
      </c>
      <c r="L723" s="1">
        <v>0</v>
      </c>
    </row>
    <row r="724" spans="1:12" x14ac:dyDescent="0.25">
      <c r="A724" s="1">
        <v>2</v>
      </c>
      <c r="B724" s="3" t="s">
        <v>2867</v>
      </c>
      <c r="C724" s="2" t="s">
        <v>2868</v>
      </c>
      <c r="D724" s="1" t="s">
        <v>2871</v>
      </c>
      <c r="E724" s="1" t="s">
        <v>2872</v>
      </c>
      <c r="F724" s="1">
        <v>1</v>
      </c>
      <c r="G724" s="1">
        <v>2110</v>
      </c>
      <c r="H724" s="10">
        <v>2037.2456830000001</v>
      </c>
      <c r="I724">
        <v>3098616.2944621956</v>
      </c>
      <c r="J724" s="27">
        <v>0.268446454</v>
      </c>
      <c r="K724" s="1">
        <v>0</v>
      </c>
      <c r="L724" s="1">
        <v>0</v>
      </c>
    </row>
    <row r="725" spans="1:12" x14ac:dyDescent="0.25">
      <c r="A725" s="1">
        <v>1</v>
      </c>
      <c r="B725" s="3" t="s">
        <v>2867</v>
      </c>
      <c r="C725" s="3" t="s">
        <v>2868</v>
      </c>
      <c r="D725" s="1" t="s">
        <v>2873</v>
      </c>
      <c r="E725" s="1" t="s">
        <v>2874</v>
      </c>
      <c r="F725" s="1">
        <v>0</v>
      </c>
      <c r="G725" s="1">
        <v>2024</v>
      </c>
      <c r="H725" s="10">
        <v>1904.3887460000001</v>
      </c>
      <c r="I725">
        <v>2613908.9241021359</v>
      </c>
      <c r="J725" s="27">
        <v>0.26547264799999998</v>
      </c>
      <c r="K725" s="1">
        <v>0</v>
      </c>
      <c r="L725" s="1">
        <v>0</v>
      </c>
    </row>
    <row r="726" spans="1:12" x14ac:dyDescent="0.25">
      <c r="A726" s="1">
        <v>2</v>
      </c>
      <c r="B726" s="2" t="s">
        <v>2867</v>
      </c>
      <c r="C726" s="3" t="s">
        <v>2868</v>
      </c>
      <c r="D726" s="1" t="s">
        <v>2875</v>
      </c>
      <c r="E726" s="1" t="s">
        <v>2876</v>
      </c>
      <c r="F726" s="1">
        <v>1</v>
      </c>
      <c r="G726" s="1">
        <v>280</v>
      </c>
      <c r="H726" s="10">
        <v>375.94902975000002</v>
      </c>
      <c r="I726">
        <v>99224.812447814969</v>
      </c>
      <c r="J726" s="27">
        <v>0.26901657899999998</v>
      </c>
      <c r="K726" s="1">
        <v>0</v>
      </c>
      <c r="L726" s="1">
        <v>0</v>
      </c>
    </row>
    <row r="727" spans="1:12" x14ac:dyDescent="0.25">
      <c r="A727" s="1">
        <v>1</v>
      </c>
      <c r="B727" s="3" t="s">
        <v>2867</v>
      </c>
      <c r="C727" s="3" t="s">
        <v>2868</v>
      </c>
      <c r="D727" s="1" t="s">
        <v>2877</v>
      </c>
      <c r="E727" s="1" t="s">
        <v>2878</v>
      </c>
      <c r="F727" s="1">
        <v>1</v>
      </c>
      <c r="G727" s="1">
        <v>706</v>
      </c>
      <c r="H727" s="10">
        <v>458.94787389999999</v>
      </c>
      <c r="I727">
        <v>129465.2035902137</v>
      </c>
      <c r="J727" s="27">
        <v>0.24701150399999999</v>
      </c>
      <c r="K727" s="1">
        <v>0</v>
      </c>
      <c r="L727" s="1">
        <v>0</v>
      </c>
    </row>
    <row r="728" spans="1:12" x14ac:dyDescent="0.25">
      <c r="A728" s="1">
        <v>1</v>
      </c>
      <c r="B728" s="3" t="s">
        <v>2867</v>
      </c>
      <c r="C728" s="3" t="s">
        <v>2868</v>
      </c>
      <c r="D728" s="1" t="s">
        <v>2879</v>
      </c>
      <c r="E728" s="1" t="s">
        <v>2880</v>
      </c>
      <c r="F728" s="1">
        <v>0</v>
      </c>
      <c r="G728" s="1">
        <v>868</v>
      </c>
      <c r="H728" s="10">
        <v>854.23942780000004</v>
      </c>
      <c r="I728">
        <v>437568.82103571494</v>
      </c>
      <c r="J728" s="27">
        <v>0.23804061100000001</v>
      </c>
      <c r="K728" s="1">
        <v>0</v>
      </c>
      <c r="L728" s="1">
        <v>0</v>
      </c>
    </row>
    <row r="729" spans="1:12" x14ac:dyDescent="0.25">
      <c r="A729" s="1">
        <v>4</v>
      </c>
      <c r="B729" s="3" t="s">
        <v>2867</v>
      </c>
      <c r="C729" s="2" t="s">
        <v>2868</v>
      </c>
      <c r="D729" s="1" t="s">
        <v>2881</v>
      </c>
      <c r="E729" s="1" t="s">
        <v>2882</v>
      </c>
      <c r="F729" s="1">
        <v>1</v>
      </c>
      <c r="G729" s="1">
        <v>360</v>
      </c>
      <c r="H729" s="10">
        <v>442.32863517499999</v>
      </c>
      <c r="I729">
        <v>134613.51456799562</v>
      </c>
      <c r="J729" s="27">
        <v>0.256003378</v>
      </c>
      <c r="K729" s="1">
        <v>0</v>
      </c>
      <c r="L729" s="1">
        <v>0</v>
      </c>
    </row>
    <row r="730" spans="1:12" x14ac:dyDescent="0.25">
      <c r="A730" s="1">
        <v>5</v>
      </c>
      <c r="B730" s="3" t="s">
        <v>2867</v>
      </c>
      <c r="C730" s="3" t="s">
        <v>2868</v>
      </c>
      <c r="D730" s="1" t="s">
        <v>2883</v>
      </c>
      <c r="E730" s="1" t="s">
        <v>2884</v>
      </c>
      <c r="F730" s="1">
        <v>1</v>
      </c>
      <c r="G730" s="1">
        <v>187</v>
      </c>
      <c r="H730" s="10">
        <v>266.75220073999998</v>
      </c>
      <c r="I730">
        <v>47478.457070756012</v>
      </c>
      <c r="J730" s="27">
        <v>0.26433686020000002</v>
      </c>
      <c r="K730" s="1">
        <v>0</v>
      </c>
      <c r="L730" s="1">
        <v>0</v>
      </c>
    </row>
    <row r="731" spans="1:12" x14ac:dyDescent="0.25">
      <c r="A731" s="1">
        <v>3</v>
      </c>
      <c r="B731" s="3" t="s">
        <v>2867</v>
      </c>
      <c r="C731" s="3" t="s">
        <v>2868</v>
      </c>
      <c r="D731" s="1" t="s">
        <v>2885</v>
      </c>
      <c r="E731" s="1" t="s">
        <v>2886</v>
      </c>
      <c r="F731" s="1">
        <v>1</v>
      </c>
      <c r="G731" s="1">
        <v>812</v>
      </c>
      <c r="H731" s="10">
        <v>1216.726908666667</v>
      </c>
      <c r="I731">
        <v>1159857.3816863783</v>
      </c>
      <c r="J731" s="27">
        <v>0.26035028033333341</v>
      </c>
      <c r="K731" s="1">
        <v>0</v>
      </c>
      <c r="L731" s="1">
        <v>0</v>
      </c>
    </row>
    <row r="732" spans="1:12" x14ac:dyDescent="0.25">
      <c r="A732" s="1">
        <v>1</v>
      </c>
      <c r="B732" s="3" t="s">
        <v>2867</v>
      </c>
      <c r="C732" s="3" t="s">
        <v>2868</v>
      </c>
      <c r="D732" s="1" t="s">
        <v>2887</v>
      </c>
      <c r="E732" s="1" t="s">
        <v>2888</v>
      </c>
      <c r="F732" s="1">
        <v>1</v>
      </c>
      <c r="G732" s="1">
        <v>315</v>
      </c>
      <c r="H732" s="10">
        <v>561.31517229999997</v>
      </c>
      <c r="I732">
        <v>240978.20454917531</v>
      </c>
      <c r="J732" s="27">
        <v>0.25540083299999999</v>
      </c>
      <c r="K732" s="1">
        <v>0</v>
      </c>
      <c r="L732" s="1">
        <v>0</v>
      </c>
    </row>
    <row r="733" spans="1:12" x14ac:dyDescent="0.25">
      <c r="A733" s="1">
        <v>1</v>
      </c>
      <c r="B733" s="3" t="s">
        <v>2867</v>
      </c>
      <c r="C733" s="3" t="s">
        <v>2868</v>
      </c>
      <c r="D733" s="1" t="s">
        <v>2889</v>
      </c>
      <c r="E733" s="1" t="s">
        <v>2890</v>
      </c>
      <c r="F733" s="1">
        <v>1</v>
      </c>
      <c r="G733" s="1">
        <v>614</v>
      </c>
      <c r="H733" s="10">
        <v>708.67809910000005</v>
      </c>
      <c r="I733">
        <v>395597.0408377212</v>
      </c>
      <c r="J733" s="27">
        <v>0.250806474</v>
      </c>
      <c r="K733" s="1">
        <v>0</v>
      </c>
      <c r="L733" s="1">
        <v>0</v>
      </c>
    </row>
    <row r="734" spans="1:12" x14ac:dyDescent="0.25">
      <c r="A734" s="1">
        <v>3</v>
      </c>
      <c r="B734" s="2" t="s">
        <v>2867</v>
      </c>
      <c r="C734" s="3" t="s">
        <v>2868</v>
      </c>
      <c r="D734" s="1" t="s">
        <v>2891</v>
      </c>
      <c r="E734" s="1" t="s">
        <v>2892</v>
      </c>
      <c r="F734" s="1">
        <v>0</v>
      </c>
      <c r="G734" s="1">
        <v>383</v>
      </c>
      <c r="H734" s="10">
        <v>637.88638076666666</v>
      </c>
      <c r="I734">
        <v>281556.58169965609</v>
      </c>
      <c r="J734" s="27">
        <v>0.25900122199999998</v>
      </c>
      <c r="K734" s="1">
        <v>0</v>
      </c>
      <c r="L734" s="1">
        <v>0</v>
      </c>
    </row>
    <row r="735" spans="1:12" x14ac:dyDescent="0.25">
      <c r="A735" s="1">
        <v>1</v>
      </c>
      <c r="B735" s="2" t="s">
        <v>2867</v>
      </c>
      <c r="C735" s="3" t="s">
        <v>2868</v>
      </c>
      <c r="D735" s="1" t="s">
        <v>2893</v>
      </c>
      <c r="E735" s="1" t="s">
        <v>2894</v>
      </c>
      <c r="F735" s="1">
        <v>1</v>
      </c>
      <c r="G735" s="1">
        <v>371</v>
      </c>
      <c r="H735" s="10">
        <v>520.18470219999995</v>
      </c>
      <c r="I735">
        <v>206506.26398650676</v>
      </c>
      <c r="J735" s="27">
        <v>0.26477327499999997</v>
      </c>
      <c r="K735" s="1">
        <v>0</v>
      </c>
      <c r="L735" s="1">
        <v>0</v>
      </c>
    </row>
    <row r="736" spans="1:12" x14ac:dyDescent="0.25">
      <c r="A736" s="1">
        <v>4</v>
      </c>
      <c r="B736" s="2" t="s">
        <v>2867</v>
      </c>
      <c r="C736" s="2" t="s">
        <v>2868</v>
      </c>
      <c r="D736" s="1" t="s">
        <v>2895</v>
      </c>
      <c r="E736" s="1" t="s">
        <v>2896</v>
      </c>
      <c r="F736" s="1">
        <v>1</v>
      </c>
      <c r="G736" s="1">
        <v>334</v>
      </c>
      <c r="H736" s="10">
        <v>468.24846635</v>
      </c>
      <c r="I736">
        <v>160342.73542971117</v>
      </c>
      <c r="J736" s="27">
        <v>0.25861926624999998</v>
      </c>
      <c r="K736" s="1">
        <v>0</v>
      </c>
      <c r="L736" s="1">
        <v>0</v>
      </c>
    </row>
    <row r="737" spans="1:12" x14ac:dyDescent="0.25">
      <c r="A737" s="1">
        <v>3</v>
      </c>
      <c r="B737" s="2" t="s">
        <v>2867</v>
      </c>
      <c r="C737" s="3" t="s">
        <v>2868</v>
      </c>
      <c r="D737" s="1" t="s">
        <v>2897</v>
      </c>
      <c r="E737" s="1" t="s">
        <v>2898</v>
      </c>
      <c r="F737" s="1">
        <v>1</v>
      </c>
      <c r="G737" s="1">
        <v>125</v>
      </c>
      <c r="H737" s="10">
        <v>206.6525487333333</v>
      </c>
      <c r="I737">
        <v>30292.860378881862</v>
      </c>
      <c r="J737" s="27">
        <v>0.28995666799999997</v>
      </c>
      <c r="K737" s="1">
        <v>0</v>
      </c>
      <c r="L737" s="1">
        <v>0</v>
      </c>
    </row>
    <row r="738" spans="1:12" x14ac:dyDescent="0.25">
      <c r="A738" s="1">
        <v>5</v>
      </c>
      <c r="B738" s="3" t="s">
        <v>2867</v>
      </c>
      <c r="C738" s="3" t="s">
        <v>2868</v>
      </c>
      <c r="D738" s="1" t="s">
        <v>2899</v>
      </c>
      <c r="E738" s="1" t="s">
        <v>2900</v>
      </c>
      <c r="F738" s="1">
        <v>1</v>
      </c>
      <c r="G738" s="1">
        <v>145.5</v>
      </c>
      <c r="H738" s="10">
        <v>169.94475940000001</v>
      </c>
      <c r="I738">
        <v>19998.807652805521</v>
      </c>
      <c r="J738" s="27">
        <v>0.26867573579999998</v>
      </c>
      <c r="K738" s="1">
        <v>0</v>
      </c>
      <c r="L738" s="1">
        <v>0</v>
      </c>
    </row>
    <row r="739" spans="1:12" x14ac:dyDescent="0.25">
      <c r="A739" s="1">
        <v>2</v>
      </c>
      <c r="B739" s="3" t="s">
        <v>2867</v>
      </c>
      <c r="C739" s="3" t="s">
        <v>2868</v>
      </c>
      <c r="D739" s="1" t="s">
        <v>2901</v>
      </c>
      <c r="E739" s="1" t="s">
        <v>2902</v>
      </c>
      <c r="F739" s="1">
        <v>1</v>
      </c>
      <c r="G739" s="1">
        <v>86.3</v>
      </c>
      <c r="H739" s="10">
        <v>105.37487474</v>
      </c>
      <c r="I739">
        <v>7076.2910521133836</v>
      </c>
      <c r="J739" s="27">
        <v>0.26025850150000002</v>
      </c>
      <c r="K739" s="1">
        <v>0</v>
      </c>
      <c r="L739" s="1">
        <v>0</v>
      </c>
    </row>
    <row r="740" spans="1:12" x14ac:dyDescent="0.25">
      <c r="A740" s="1">
        <v>4</v>
      </c>
      <c r="B740" s="2" t="s">
        <v>2867</v>
      </c>
      <c r="C740" s="2" t="s">
        <v>2868</v>
      </c>
      <c r="D740" s="1" t="s">
        <v>2903</v>
      </c>
      <c r="E740" s="1" t="s">
        <v>2904</v>
      </c>
      <c r="F740" s="1">
        <v>1</v>
      </c>
      <c r="G740" s="1">
        <v>321</v>
      </c>
      <c r="H740" s="10">
        <v>371.77187744999998</v>
      </c>
      <c r="I740">
        <v>95123.281366936746</v>
      </c>
      <c r="J740" s="27">
        <v>0.27001844250000001</v>
      </c>
      <c r="K740" s="1">
        <v>0</v>
      </c>
      <c r="L740" s="1">
        <v>0</v>
      </c>
    </row>
    <row r="741" spans="1:12" x14ac:dyDescent="0.25">
      <c r="A741" s="1">
        <v>1</v>
      </c>
      <c r="B741" s="3" t="s">
        <v>2867</v>
      </c>
      <c r="C741" s="2" t="s">
        <v>2868</v>
      </c>
      <c r="D741" s="1" t="s">
        <v>2905</v>
      </c>
      <c r="E741" s="1" t="s">
        <v>2906</v>
      </c>
      <c r="F741" s="1">
        <v>1</v>
      </c>
      <c r="G741" s="1">
        <v>118</v>
      </c>
      <c r="H741" s="10">
        <v>164.86916830000001</v>
      </c>
      <c r="I741">
        <v>20630.656859323837</v>
      </c>
      <c r="J741" s="27">
        <v>0.280802096</v>
      </c>
      <c r="K741" s="1">
        <v>0</v>
      </c>
      <c r="L741" s="1">
        <v>0</v>
      </c>
    </row>
    <row r="742" spans="1:12" x14ac:dyDescent="0.25">
      <c r="A742" s="1">
        <v>5</v>
      </c>
      <c r="B742" s="3" t="s">
        <v>2867</v>
      </c>
      <c r="C742" s="3" t="s">
        <v>2868</v>
      </c>
      <c r="D742" s="1" t="s">
        <v>2907</v>
      </c>
      <c r="E742" s="1" t="s">
        <v>2908</v>
      </c>
      <c r="F742" s="1">
        <v>1</v>
      </c>
      <c r="G742" s="1">
        <v>94.3</v>
      </c>
      <c r="H742" s="10">
        <v>150.16760442</v>
      </c>
      <c r="I742">
        <v>17098.209854706256</v>
      </c>
      <c r="J742" s="27">
        <v>0.27833663219999999</v>
      </c>
      <c r="K742" s="1">
        <v>0</v>
      </c>
      <c r="L742" s="1">
        <v>0</v>
      </c>
    </row>
    <row r="743" spans="1:12" x14ac:dyDescent="0.25">
      <c r="A743" s="1">
        <v>1</v>
      </c>
      <c r="B743" s="2" t="s">
        <v>2867</v>
      </c>
      <c r="C743" s="3" t="s">
        <v>2868</v>
      </c>
      <c r="D743" s="1" t="s">
        <v>2909</v>
      </c>
      <c r="E743" s="1" t="s">
        <v>2910</v>
      </c>
      <c r="F743" s="1">
        <v>1</v>
      </c>
      <c r="G743" s="1">
        <v>516</v>
      </c>
      <c r="H743" s="10">
        <v>763.79450250000002</v>
      </c>
      <c r="I743">
        <v>435523.19887714204</v>
      </c>
      <c r="J743" s="27">
        <v>0.28153842000000001</v>
      </c>
      <c r="K743" s="1">
        <v>0</v>
      </c>
      <c r="L743" s="1">
        <v>0</v>
      </c>
    </row>
    <row r="744" spans="1:12" x14ac:dyDescent="0.25">
      <c r="A744" s="1">
        <v>1</v>
      </c>
      <c r="B744" s="3" t="s">
        <v>2867</v>
      </c>
      <c r="C744" s="3" t="s">
        <v>2868</v>
      </c>
      <c r="D744" s="1" t="s">
        <v>2911</v>
      </c>
      <c r="E744" s="1" t="s">
        <v>2912</v>
      </c>
      <c r="F744" s="1">
        <v>1</v>
      </c>
      <c r="G744" s="1">
        <v>649</v>
      </c>
      <c r="H744" s="10">
        <v>593.78892900000005</v>
      </c>
      <c r="I744">
        <v>235863.35542088994</v>
      </c>
      <c r="J744" s="27">
        <v>0.25349587699999998</v>
      </c>
      <c r="K744" s="1">
        <v>0</v>
      </c>
      <c r="L744" s="1">
        <v>0</v>
      </c>
    </row>
    <row r="745" spans="1:12" x14ac:dyDescent="0.25">
      <c r="A745" s="1">
        <v>3</v>
      </c>
      <c r="B745" s="3" t="s">
        <v>2867</v>
      </c>
      <c r="C745" s="3" t="s">
        <v>2868</v>
      </c>
      <c r="D745" s="1" t="s">
        <v>2913</v>
      </c>
      <c r="E745" s="1" t="s">
        <v>2914</v>
      </c>
      <c r="F745" s="1">
        <v>1</v>
      </c>
      <c r="G745" s="1">
        <v>810</v>
      </c>
      <c r="H745" s="10">
        <v>749.53678176666665</v>
      </c>
      <c r="I745">
        <v>365460.12457692774</v>
      </c>
      <c r="J745" s="27">
        <v>0.25400702166666672</v>
      </c>
      <c r="K745" s="1">
        <v>0</v>
      </c>
      <c r="L745" s="1">
        <v>0</v>
      </c>
    </row>
    <row r="746" spans="1:12" x14ac:dyDescent="0.25">
      <c r="A746" s="1">
        <v>1</v>
      </c>
      <c r="B746" s="2" t="s">
        <v>2867</v>
      </c>
      <c r="C746" s="3" t="s">
        <v>2915</v>
      </c>
      <c r="D746" s="1" t="s">
        <v>2916</v>
      </c>
      <c r="E746" s="1" t="s">
        <v>2917</v>
      </c>
      <c r="F746" s="1">
        <v>1</v>
      </c>
      <c r="G746" s="1">
        <v>4970</v>
      </c>
      <c r="H746" s="10">
        <v>2327.1336270000002</v>
      </c>
      <c r="I746">
        <v>5225633.0489450619</v>
      </c>
      <c r="J746" s="27">
        <v>0.24925251200000001</v>
      </c>
      <c r="K746" s="1">
        <v>0</v>
      </c>
      <c r="L746" s="1">
        <v>0</v>
      </c>
    </row>
    <row r="747" spans="1:12" x14ac:dyDescent="0.25">
      <c r="A747" s="1">
        <v>2</v>
      </c>
      <c r="B747" s="3" t="s">
        <v>2867</v>
      </c>
      <c r="C747" s="3" t="s">
        <v>2915</v>
      </c>
      <c r="D747" s="1" t="s">
        <v>2918</v>
      </c>
      <c r="E747" s="1" t="s">
        <v>2919</v>
      </c>
      <c r="F747" s="1">
        <v>1</v>
      </c>
      <c r="G747" s="1">
        <v>3174</v>
      </c>
      <c r="H747" s="10">
        <v>1796.3649905</v>
      </c>
      <c r="I747">
        <v>3792931.1407889333</v>
      </c>
      <c r="J747" s="27">
        <v>0.26268107349999997</v>
      </c>
      <c r="K747" s="1">
        <v>0</v>
      </c>
      <c r="L747" s="1">
        <v>0</v>
      </c>
    </row>
    <row r="748" spans="1:12" x14ac:dyDescent="0.25">
      <c r="A748" s="1">
        <v>1</v>
      </c>
      <c r="B748" s="2" t="s">
        <v>2867</v>
      </c>
      <c r="C748" s="2" t="s">
        <v>2920</v>
      </c>
      <c r="D748" s="1" t="s">
        <v>2921</v>
      </c>
      <c r="E748" s="1" t="s">
        <v>2922</v>
      </c>
      <c r="F748" s="1">
        <v>0</v>
      </c>
      <c r="G748" s="1">
        <v>1238</v>
      </c>
      <c r="H748" s="10">
        <v>957.87021630000004</v>
      </c>
      <c r="I748">
        <v>520078.05632230564</v>
      </c>
      <c r="J748" s="27">
        <v>0.245805669</v>
      </c>
      <c r="K748" s="1">
        <v>0</v>
      </c>
      <c r="L748" s="1">
        <v>0</v>
      </c>
    </row>
    <row r="749" spans="1:12" x14ac:dyDescent="0.25">
      <c r="A749" s="1">
        <v>1</v>
      </c>
      <c r="B749" s="3" t="s">
        <v>2867</v>
      </c>
      <c r="C749" s="2" t="s">
        <v>2920</v>
      </c>
      <c r="D749" s="1" t="s">
        <v>2923</v>
      </c>
      <c r="E749" s="1" t="s">
        <v>2924</v>
      </c>
      <c r="F749" s="1">
        <v>1</v>
      </c>
      <c r="G749" s="1">
        <v>764</v>
      </c>
      <c r="H749" s="10">
        <v>611.84746259999997</v>
      </c>
      <c r="I749">
        <v>254711.4823665313</v>
      </c>
      <c r="J749" s="27">
        <v>0.25111340500000001</v>
      </c>
      <c r="K749" s="1">
        <v>0</v>
      </c>
      <c r="L749" s="1">
        <v>0</v>
      </c>
    </row>
    <row r="750" spans="1:12" x14ac:dyDescent="0.25">
      <c r="A750" s="1">
        <v>3</v>
      </c>
      <c r="B750" s="3" t="s">
        <v>2867</v>
      </c>
      <c r="C750" s="3" t="s">
        <v>2920</v>
      </c>
      <c r="D750" s="1" t="s">
        <v>2925</v>
      </c>
      <c r="E750" s="1" t="s">
        <v>2926</v>
      </c>
      <c r="F750" s="1">
        <v>1</v>
      </c>
      <c r="G750" s="1">
        <v>1490</v>
      </c>
      <c r="H750" s="10">
        <v>897.06046133333336</v>
      </c>
      <c r="I750">
        <v>589334.48625182116</v>
      </c>
      <c r="J750" s="27">
        <v>0.25205768133333328</v>
      </c>
      <c r="K750" s="1">
        <v>0</v>
      </c>
      <c r="L750" s="1">
        <v>0</v>
      </c>
    </row>
    <row r="751" spans="1:12" x14ac:dyDescent="0.25">
      <c r="A751" s="1">
        <v>1</v>
      </c>
      <c r="B751" s="3" t="s">
        <v>2867</v>
      </c>
      <c r="C751" s="3" t="s">
        <v>2920</v>
      </c>
      <c r="D751" s="1" t="s">
        <v>2927</v>
      </c>
      <c r="E751" s="1" t="s">
        <v>2928</v>
      </c>
      <c r="F751" s="1">
        <v>1</v>
      </c>
      <c r="G751" s="1">
        <v>1521</v>
      </c>
      <c r="H751" s="10">
        <v>1155.4298920000001</v>
      </c>
      <c r="I751">
        <v>911116.07868905121</v>
      </c>
      <c r="J751" s="27">
        <v>0.24129418799999999</v>
      </c>
      <c r="K751" s="1">
        <v>0</v>
      </c>
      <c r="L751" s="1">
        <v>0</v>
      </c>
    </row>
    <row r="752" spans="1:12" x14ac:dyDescent="0.25">
      <c r="A752" s="1">
        <v>5</v>
      </c>
      <c r="B752" s="3" t="s">
        <v>2867</v>
      </c>
      <c r="C752" s="3" t="s">
        <v>2920</v>
      </c>
      <c r="D752" s="1" t="s">
        <v>2929</v>
      </c>
      <c r="E752" s="1" t="s">
        <v>2930</v>
      </c>
      <c r="F752" s="1">
        <v>1</v>
      </c>
      <c r="G752" s="1">
        <v>546</v>
      </c>
      <c r="H752" s="10">
        <v>429.71624034000001</v>
      </c>
      <c r="I752">
        <v>131467.63163195254</v>
      </c>
      <c r="J752" s="27">
        <v>0.24937117240000001</v>
      </c>
      <c r="K752" s="1">
        <v>0</v>
      </c>
      <c r="L752" s="1">
        <v>0</v>
      </c>
    </row>
    <row r="753" spans="1:12" x14ac:dyDescent="0.25">
      <c r="A753" s="1">
        <v>1</v>
      </c>
      <c r="B753" s="3" t="s">
        <v>2867</v>
      </c>
      <c r="C753" s="3" t="s">
        <v>2920</v>
      </c>
      <c r="D753" s="1" t="s">
        <v>2931</v>
      </c>
      <c r="E753" s="1" t="s">
        <v>2932</v>
      </c>
      <c r="F753" s="1">
        <v>1</v>
      </c>
      <c r="G753" s="1">
        <v>605</v>
      </c>
      <c r="H753" s="10">
        <v>467.10137040000001</v>
      </c>
      <c r="I753">
        <v>149392.5669708034</v>
      </c>
      <c r="J753" s="27">
        <v>0.246934348</v>
      </c>
      <c r="K753" s="1">
        <v>0</v>
      </c>
      <c r="L753" s="1">
        <v>0</v>
      </c>
    </row>
    <row r="754" spans="1:12" x14ac:dyDescent="0.25">
      <c r="A754" s="1">
        <v>4</v>
      </c>
      <c r="B754" s="3" t="s">
        <v>2933</v>
      </c>
      <c r="C754" s="3" t="s">
        <v>2934</v>
      </c>
      <c r="D754" s="1" t="s">
        <v>2935</v>
      </c>
      <c r="E754" s="1" t="s">
        <v>2936</v>
      </c>
      <c r="F754" s="1">
        <v>1</v>
      </c>
      <c r="G754" s="1">
        <v>685</v>
      </c>
      <c r="H754" s="10">
        <v>413.72544770000002</v>
      </c>
      <c r="I754">
        <v>202696.13159283952</v>
      </c>
      <c r="J754" s="27">
        <v>0.26184504074999998</v>
      </c>
      <c r="K754" s="1">
        <v>0</v>
      </c>
      <c r="L754" s="1">
        <v>0</v>
      </c>
    </row>
    <row r="755" spans="1:12" x14ac:dyDescent="0.25">
      <c r="A755" s="1">
        <v>1</v>
      </c>
      <c r="B755" s="3" t="s">
        <v>2937</v>
      </c>
      <c r="C755" s="2" t="s">
        <v>2938</v>
      </c>
      <c r="D755" s="1" t="s">
        <v>2939</v>
      </c>
      <c r="E755" s="1" t="s">
        <v>2940</v>
      </c>
      <c r="F755" s="1">
        <v>0</v>
      </c>
      <c r="G755" s="1">
        <v>57.4</v>
      </c>
      <c r="H755" s="10">
        <v>70.244343310000005</v>
      </c>
      <c r="I755">
        <v>2423.7070207252832</v>
      </c>
      <c r="J755" s="27">
        <v>0.25333489399999998</v>
      </c>
      <c r="K755" s="1">
        <v>0</v>
      </c>
      <c r="L755" s="1">
        <v>0</v>
      </c>
    </row>
    <row r="756" spans="1:12" x14ac:dyDescent="0.25">
      <c r="A756" s="1">
        <v>1</v>
      </c>
      <c r="B756" s="2" t="s">
        <v>2937</v>
      </c>
      <c r="C756" s="2" t="s">
        <v>2938</v>
      </c>
      <c r="D756" s="1" t="s">
        <v>2941</v>
      </c>
      <c r="E756" s="1" t="s">
        <v>2942</v>
      </c>
      <c r="F756" s="1">
        <v>0</v>
      </c>
      <c r="G756" s="1">
        <v>42.6</v>
      </c>
      <c r="H756" s="10">
        <v>65.896188179999996</v>
      </c>
      <c r="I756">
        <v>2187.8038472394755</v>
      </c>
      <c r="J756" s="27">
        <v>0.25396236100000003</v>
      </c>
      <c r="K756" s="1">
        <v>0</v>
      </c>
      <c r="L756" s="1">
        <v>0</v>
      </c>
    </row>
    <row r="757" spans="1:12" x14ac:dyDescent="0.25">
      <c r="A757" s="1">
        <v>1</v>
      </c>
      <c r="B757" s="2" t="s">
        <v>2937</v>
      </c>
      <c r="C757" s="3" t="s">
        <v>2938</v>
      </c>
      <c r="D757" s="1" t="s">
        <v>2943</v>
      </c>
      <c r="E757" s="1" t="s">
        <v>2944</v>
      </c>
      <c r="F757" s="1">
        <v>1</v>
      </c>
      <c r="G757" s="1">
        <v>95.9</v>
      </c>
      <c r="H757" s="10">
        <v>106.69673450000001</v>
      </c>
      <c r="I757">
        <v>6065.2833746555489</v>
      </c>
      <c r="J757" s="27">
        <v>0.259305703</v>
      </c>
      <c r="K757" s="1">
        <v>0</v>
      </c>
      <c r="L757" s="1">
        <v>0</v>
      </c>
    </row>
    <row r="758" spans="1:12" x14ac:dyDescent="0.25">
      <c r="A758" s="1">
        <v>1</v>
      </c>
      <c r="B758" s="3" t="s">
        <v>2937</v>
      </c>
      <c r="C758" s="3" t="s">
        <v>2945</v>
      </c>
      <c r="D758" s="1" t="s">
        <v>2946</v>
      </c>
      <c r="E758" s="1" t="s">
        <v>2947</v>
      </c>
      <c r="F758" s="1">
        <v>0</v>
      </c>
      <c r="G758" s="1">
        <v>32.799999999999997</v>
      </c>
      <c r="H758" s="10">
        <v>43.964849829999999</v>
      </c>
      <c r="I758">
        <v>916.61855943893613</v>
      </c>
      <c r="J758" s="27">
        <v>0.26207686400000002</v>
      </c>
      <c r="K758" s="1">
        <v>0</v>
      </c>
      <c r="L758" s="1">
        <v>0</v>
      </c>
    </row>
    <row r="759" spans="1:12" x14ac:dyDescent="0.25">
      <c r="A759" s="1">
        <v>1</v>
      </c>
      <c r="B759" s="3" t="s">
        <v>2937</v>
      </c>
      <c r="C759" s="3" t="s">
        <v>2948</v>
      </c>
      <c r="D759" s="1" t="s">
        <v>2949</v>
      </c>
      <c r="E759" s="1" t="s">
        <v>2950</v>
      </c>
      <c r="F759" s="1">
        <v>1</v>
      </c>
      <c r="G759" s="1">
        <v>28.2</v>
      </c>
      <c r="H759" s="10">
        <v>56.299135509999999</v>
      </c>
      <c r="I759">
        <v>1557.9632642205911</v>
      </c>
      <c r="J759" s="27">
        <v>0.24880361300000001</v>
      </c>
      <c r="K759" s="1">
        <v>0</v>
      </c>
      <c r="L759" s="1">
        <v>0</v>
      </c>
    </row>
    <row r="760" spans="1:12" x14ac:dyDescent="0.25">
      <c r="A760" s="1">
        <v>1</v>
      </c>
      <c r="B760" s="3" t="s">
        <v>2937</v>
      </c>
      <c r="C760" s="2" t="s">
        <v>2951</v>
      </c>
      <c r="D760" s="1" t="s">
        <v>2952</v>
      </c>
      <c r="E760" s="1" t="s">
        <v>2953</v>
      </c>
      <c r="F760" s="1">
        <v>1</v>
      </c>
      <c r="G760" s="1">
        <v>51.7</v>
      </c>
      <c r="H760" s="10">
        <v>71.738433650000005</v>
      </c>
      <c r="I760">
        <v>2498.1773565605758</v>
      </c>
      <c r="J760" s="27">
        <v>0.24994580399999999</v>
      </c>
      <c r="K760" s="1">
        <v>0</v>
      </c>
      <c r="L760" s="1">
        <v>0</v>
      </c>
    </row>
    <row r="761" spans="1:12" x14ac:dyDescent="0.25">
      <c r="A761" s="1">
        <v>1</v>
      </c>
      <c r="B761" s="3" t="s">
        <v>2937</v>
      </c>
      <c r="C761" s="3" t="s">
        <v>2951</v>
      </c>
      <c r="D761" s="1" t="s">
        <v>2954</v>
      </c>
      <c r="E761" s="1" t="s">
        <v>2955</v>
      </c>
      <c r="F761" s="1">
        <v>1</v>
      </c>
      <c r="G761" s="1">
        <v>32.200000000000003</v>
      </c>
      <c r="H761" s="10">
        <v>54.433327570000003</v>
      </c>
      <c r="I761">
        <v>1212.7057768329098</v>
      </c>
      <c r="J761" s="27">
        <v>0.235906593</v>
      </c>
      <c r="K761" s="1">
        <v>0</v>
      </c>
      <c r="L761" s="1">
        <v>0</v>
      </c>
    </row>
    <row r="762" spans="1:12" x14ac:dyDescent="0.25">
      <c r="A762" s="1">
        <v>1</v>
      </c>
      <c r="B762" s="3" t="s">
        <v>2937</v>
      </c>
      <c r="C762" s="3" t="s">
        <v>2956</v>
      </c>
      <c r="D762" s="1" t="s">
        <v>2957</v>
      </c>
      <c r="E762" s="1" t="s">
        <v>2958</v>
      </c>
      <c r="F762" s="1">
        <v>1</v>
      </c>
      <c r="G762" s="1">
        <v>46.7</v>
      </c>
      <c r="H762" s="10">
        <v>34.473908420000001</v>
      </c>
      <c r="I762">
        <v>624.47625131074074</v>
      </c>
      <c r="J762" s="27">
        <v>0.24612156700000001</v>
      </c>
      <c r="K762" s="1">
        <v>0</v>
      </c>
      <c r="L762" s="1">
        <v>0</v>
      </c>
    </row>
    <row r="763" spans="1:12" x14ac:dyDescent="0.25">
      <c r="A763" s="1">
        <v>2</v>
      </c>
      <c r="B763" s="3" t="s">
        <v>2937</v>
      </c>
      <c r="C763" s="3" t="s">
        <v>2956</v>
      </c>
      <c r="D763" s="1" t="s">
        <v>2959</v>
      </c>
      <c r="E763" s="1" t="s">
        <v>2960</v>
      </c>
      <c r="F763" s="1">
        <v>1</v>
      </c>
      <c r="G763" s="1">
        <v>152</v>
      </c>
      <c r="H763" s="10">
        <v>135.1807168</v>
      </c>
      <c r="I763">
        <v>9430.5635370508226</v>
      </c>
      <c r="J763" s="27">
        <v>0.26520755000000001</v>
      </c>
      <c r="K763" s="1">
        <v>0</v>
      </c>
      <c r="L763" s="1">
        <v>0</v>
      </c>
    </row>
    <row r="764" spans="1:12" x14ac:dyDescent="0.25">
      <c r="A764" s="1">
        <v>1</v>
      </c>
      <c r="B764" s="3" t="s">
        <v>2937</v>
      </c>
      <c r="C764" s="3" t="s">
        <v>2961</v>
      </c>
      <c r="D764" s="1" t="s">
        <v>2962</v>
      </c>
      <c r="E764" s="1" t="s">
        <v>2963</v>
      </c>
      <c r="F764" s="1">
        <v>1</v>
      </c>
      <c r="G764" s="1">
        <v>249</v>
      </c>
      <c r="H764" s="10">
        <v>236.4134871</v>
      </c>
      <c r="I764">
        <v>27636.821001789813</v>
      </c>
      <c r="J764" s="27">
        <v>0.243604875</v>
      </c>
      <c r="K764" s="1">
        <v>0</v>
      </c>
      <c r="L764" s="1">
        <v>0</v>
      </c>
    </row>
    <row r="765" spans="1:12" x14ac:dyDescent="0.25">
      <c r="A765" s="1">
        <v>4</v>
      </c>
      <c r="B765" s="3" t="s">
        <v>2937</v>
      </c>
      <c r="C765" s="3" t="s">
        <v>2961</v>
      </c>
      <c r="D765" s="1" t="s">
        <v>2964</v>
      </c>
      <c r="E765" s="1" t="s">
        <v>2965</v>
      </c>
      <c r="F765" s="1">
        <v>1</v>
      </c>
      <c r="G765" s="1">
        <v>125</v>
      </c>
      <c r="H765" s="10">
        <v>198.62786800000001</v>
      </c>
      <c r="I765">
        <v>19984.681780362196</v>
      </c>
      <c r="J765" s="27">
        <v>0.2474493395</v>
      </c>
      <c r="K765" s="1">
        <v>0</v>
      </c>
      <c r="L765" s="1">
        <v>0</v>
      </c>
    </row>
    <row r="766" spans="1:12" x14ac:dyDescent="0.25">
      <c r="A766" s="1">
        <v>1</v>
      </c>
      <c r="B766" s="3" t="s">
        <v>2937</v>
      </c>
      <c r="C766" s="3" t="s">
        <v>2961</v>
      </c>
      <c r="D766" s="1" t="s">
        <v>2966</v>
      </c>
      <c r="E766" s="1" t="s">
        <v>2967</v>
      </c>
      <c r="F766" s="1">
        <v>1</v>
      </c>
      <c r="G766" s="1">
        <v>158</v>
      </c>
      <c r="H766" s="10">
        <v>206.94190420000001</v>
      </c>
      <c r="I766">
        <v>22365.117189137531</v>
      </c>
      <c r="J766" s="27">
        <v>0.248112683</v>
      </c>
      <c r="K766" s="1">
        <v>0</v>
      </c>
      <c r="L766" s="1">
        <v>0</v>
      </c>
    </row>
    <row r="767" spans="1:12" x14ac:dyDescent="0.25">
      <c r="A767" s="1">
        <v>1</v>
      </c>
      <c r="B767" s="3" t="s">
        <v>2937</v>
      </c>
      <c r="C767" s="3" t="s">
        <v>2961</v>
      </c>
      <c r="D767" s="1" t="s">
        <v>2968</v>
      </c>
      <c r="E767" s="1" t="s">
        <v>2969</v>
      </c>
      <c r="F767" s="1">
        <v>0</v>
      </c>
      <c r="G767" s="1">
        <v>111</v>
      </c>
      <c r="H767" s="10">
        <v>163.77299830000001</v>
      </c>
      <c r="I767">
        <v>13779.905808351014</v>
      </c>
      <c r="J767" s="27">
        <v>0.26573756399999998</v>
      </c>
      <c r="K767" s="1">
        <v>0</v>
      </c>
      <c r="L767" s="1">
        <v>0</v>
      </c>
    </row>
    <row r="768" spans="1:12" x14ac:dyDescent="0.25">
      <c r="A768" s="1">
        <v>2</v>
      </c>
      <c r="B768" s="3" t="s">
        <v>2937</v>
      </c>
      <c r="C768" s="3" t="s">
        <v>2961</v>
      </c>
      <c r="D768" s="1" t="s">
        <v>2970</v>
      </c>
      <c r="E768" s="1" t="s">
        <v>2971</v>
      </c>
      <c r="F768" s="1">
        <v>1</v>
      </c>
      <c r="G768" s="1">
        <v>55.4</v>
      </c>
      <c r="H768" s="10">
        <v>117.7658895</v>
      </c>
      <c r="I768">
        <v>6991.383538254111</v>
      </c>
      <c r="J768" s="27">
        <v>0.23700434649999999</v>
      </c>
      <c r="K768" s="1">
        <v>0</v>
      </c>
      <c r="L768" s="1">
        <v>0</v>
      </c>
    </row>
    <row r="769" spans="1:12" x14ac:dyDescent="0.25">
      <c r="A769" s="1">
        <v>1</v>
      </c>
      <c r="B769" s="3" t="s">
        <v>2937</v>
      </c>
      <c r="C769" s="2" t="s">
        <v>2961</v>
      </c>
      <c r="D769" s="1" t="s">
        <v>2972</v>
      </c>
      <c r="E769" s="1" t="s">
        <v>2973</v>
      </c>
      <c r="F769" s="1">
        <v>1</v>
      </c>
      <c r="G769" s="1">
        <v>23.3</v>
      </c>
      <c r="H769" s="10">
        <v>80.577830030000001</v>
      </c>
      <c r="I769">
        <v>3863.2798847249896</v>
      </c>
      <c r="J769" s="27">
        <v>0.24906642300000001</v>
      </c>
      <c r="K769" s="1">
        <v>0</v>
      </c>
      <c r="L769" s="1">
        <v>0</v>
      </c>
    </row>
    <row r="770" spans="1:12" x14ac:dyDescent="0.25">
      <c r="A770" s="1">
        <v>2</v>
      </c>
      <c r="B770" s="3" t="s">
        <v>2937</v>
      </c>
      <c r="C770" s="3" t="s">
        <v>2961</v>
      </c>
      <c r="D770" s="1" t="s">
        <v>2974</v>
      </c>
      <c r="E770" s="1" t="s">
        <v>2975</v>
      </c>
      <c r="F770" s="1">
        <v>1</v>
      </c>
      <c r="G770" s="1">
        <v>19.399999999999999</v>
      </c>
      <c r="H770" s="10">
        <v>53.818101034999998</v>
      </c>
      <c r="I770">
        <v>1680.6843188271093</v>
      </c>
      <c r="J770" s="27">
        <v>0.25173759649999999</v>
      </c>
      <c r="K770" s="1">
        <v>0</v>
      </c>
      <c r="L770" s="1">
        <v>0</v>
      </c>
    </row>
    <row r="771" spans="1:12" x14ac:dyDescent="0.25">
      <c r="A771" s="1">
        <v>4</v>
      </c>
      <c r="B771" s="2" t="s">
        <v>2937</v>
      </c>
      <c r="C771" s="3" t="s">
        <v>2961</v>
      </c>
      <c r="D771" s="1" t="s">
        <v>2976</v>
      </c>
      <c r="E771" s="1" t="s">
        <v>2977</v>
      </c>
      <c r="F771" s="1">
        <v>1</v>
      </c>
      <c r="G771" s="1">
        <v>108</v>
      </c>
      <c r="H771" s="10">
        <v>144.55794417499999</v>
      </c>
      <c r="I771">
        <v>12118.811529904073</v>
      </c>
      <c r="J771" s="27">
        <v>0.25702004525</v>
      </c>
      <c r="K771" s="1">
        <v>0</v>
      </c>
      <c r="L771" s="1">
        <v>0</v>
      </c>
    </row>
    <row r="772" spans="1:12" x14ac:dyDescent="0.25">
      <c r="A772" s="1">
        <v>2</v>
      </c>
      <c r="B772" s="3" t="s">
        <v>2937</v>
      </c>
      <c r="C772" s="2" t="s">
        <v>2961</v>
      </c>
      <c r="D772" s="1" t="s">
        <v>2978</v>
      </c>
      <c r="E772" s="1" t="s">
        <v>2979</v>
      </c>
      <c r="F772" s="1">
        <v>1</v>
      </c>
      <c r="G772" s="1">
        <v>72.7</v>
      </c>
      <c r="H772" s="10">
        <v>124.4850297</v>
      </c>
      <c r="I772">
        <v>9420.1523043695906</v>
      </c>
      <c r="J772" s="27">
        <v>0.26336121499999998</v>
      </c>
      <c r="K772" s="1">
        <v>0</v>
      </c>
      <c r="L772" s="1">
        <v>0</v>
      </c>
    </row>
    <row r="773" spans="1:12" x14ac:dyDescent="0.25">
      <c r="A773" s="1">
        <v>1</v>
      </c>
      <c r="B773" s="3" t="s">
        <v>2937</v>
      </c>
      <c r="C773" s="3" t="s">
        <v>2961</v>
      </c>
      <c r="D773" s="1" t="s">
        <v>2980</v>
      </c>
      <c r="E773" s="1" t="s">
        <v>2981</v>
      </c>
      <c r="F773" s="1">
        <v>1</v>
      </c>
      <c r="G773" s="1">
        <v>59</v>
      </c>
      <c r="H773" s="10">
        <v>115.6684965</v>
      </c>
      <c r="I773">
        <v>7523.7247742545651</v>
      </c>
      <c r="J773" s="27">
        <v>0.24086292000000001</v>
      </c>
      <c r="K773" s="1">
        <v>0</v>
      </c>
      <c r="L773" s="1">
        <v>0</v>
      </c>
    </row>
    <row r="774" spans="1:12" x14ac:dyDescent="0.25">
      <c r="A774" s="1">
        <v>3</v>
      </c>
      <c r="B774" s="2" t="s">
        <v>2937</v>
      </c>
      <c r="C774" s="2" t="s">
        <v>2961</v>
      </c>
      <c r="D774" s="1" t="s">
        <v>2982</v>
      </c>
      <c r="E774" s="1" t="s">
        <v>2983</v>
      </c>
      <c r="F774" s="1">
        <v>1</v>
      </c>
      <c r="G774" s="1">
        <v>19.8</v>
      </c>
      <c r="H774" s="10">
        <v>67.91638618333333</v>
      </c>
      <c r="I774">
        <v>2499.4281623669626</v>
      </c>
      <c r="J774" s="27">
        <v>0.25427824300000001</v>
      </c>
      <c r="K774" s="1">
        <v>0</v>
      </c>
      <c r="L774" s="1">
        <v>0</v>
      </c>
    </row>
    <row r="775" spans="1:12" x14ac:dyDescent="0.25">
      <c r="A775" s="1">
        <v>1</v>
      </c>
      <c r="B775" s="3" t="s">
        <v>2937</v>
      </c>
      <c r="C775" s="3" t="s">
        <v>2961</v>
      </c>
      <c r="D775" s="1" t="s">
        <v>2984</v>
      </c>
      <c r="E775" s="1" t="s">
        <v>2985</v>
      </c>
      <c r="F775" s="1">
        <v>1</v>
      </c>
      <c r="G775" s="1">
        <v>69.3</v>
      </c>
      <c r="H775" s="10">
        <v>128.18043650000001</v>
      </c>
      <c r="I775">
        <v>8132.1432376836283</v>
      </c>
      <c r="J775" s="27">
        <v>0.249069552</v>
      </c>
      <c r="K775" s="1">
        <v>0</v>
      </c>
      <c r="L775" s="1">
        <v>0</v>
      </c>
    </row>
    <row r="776" spans="1:12" x14ac:dyDescent="0.25">
      <c r="A776" s="1">
        <v>1</v>
      </c>
      <c r="B776" s="3" t="s">
        <v>2937</v>
      </c>
      <c r="C776" s="3" t="s">
        <v>2961</v>
      </c>
      <c r="D776" s="1" t="s">
        <v>2986</v>
      </c>
      <c r="E776" s="1" t="s">
        <v>2987</v>
      </c>
      <c r="F776" s="1">
        <v>1</v>
      </c>
      <c r="G776" s="1">
        <v>173</v>
      </c>
      <c r="H776" s="10">
        <v>231.0230349</v>
      </c>
      <c r="I776">
        <v>26125.057518484147</v>
      </c>
      <c r="J776" s="27">
        <v>0.238542961</v>
      </c>
      <c r="K776" s="1">
        <v>0</v>
      </c>
      <c r="L776" s="1">
        <v>0</v>
      </c>
    </row>
    <row r="777" spans="1:12" x14ac:dyDescent="0.25">
      <c r="A777" s="1">
        <v>1</v>
      </c>
      <c r="B777" s="3" t="s">
        <v>2937</v>
      </c>
      <c r="C777" s="2" t="s">
        <v>2961</v>
      </c>
      <c r="D777" s="1" t="s">
        <v>2988</v>
      </c>
      <c r="E777" s="1" t="s">
        <v>2989</v>
      </c>
      <c r="F777" s="1">
        <v>1</v>
      </c>
      <c r="G777" s="1">
        <v>321</v>
      </c>
      <c r="H777" s="10">
        <v>396.67759369999999</v>
      </c>
      <c r="I777">
        <v>77359.596125815588</v>
      </c>
      <c r="J777" s="27">
        <v>0.24927212800000001</v>
      </c>
      <c r="K777" s="1">
        <v>0</v>
      </c>
      <c r="L777" s="1">
        <v>0</v>
      </c>
    </row>
    <row r="778" spans="1:12" x14ac:dyDescent="0.25">
      <c r="A778" s="1">
        <v>4</v>
      </c>
      <c r="B778" s="3" t="s">
        <v>2937</v>
      </c>
      <c r="C778" s="3" t="s">
        <v>2961</v>
      </c>
      <c r="D778" s="1" t="s">
        <v>2990</v>
      </c>
      <c r="E778" s="1" t="s">
        <v>2991</v>
      </c>
      <c r="F778" s="1">
        <v>1</v>
      </c>
      <c r="G778" s="1">
        <v>270</v>
      </c>
      <c r="H778" s="10">
        <v>393.22854009999998</v>
      </c>
      <c r="I778">
        <v>82316.938640516528</v>
      </c>
      <c r="J778" s="27">
        <v>0.25104615375</v>
      </c>
      <c r="K778" s="1">
        <v>0</v>
      </c>
      <c r="L778" s="1">
        <v>0</v>
      </c>
    </row>
    <row r="779" spans="1:12" x14ac:dyDescent="0.25">
      <c r="A779" s="1">
        <v>2</v>
      </c>
      <c r="B779" s="3" t="s">
        <v>2937</v>
      </c>
      <c r="C779" s="3" t="s">
        <v>2961</v>
      </c>
      <c r="D779" s="1" t="s">
        <v>2992</v>
      </c>
      <c r="E779" s="1" t="s">
        <v>2993</v>
      </c>
      <c r="F779" s="1">
        <v>1</v>
      </c>
      <c r="G779" s="1">
        <v>36.5</v>
      </c>
      <c r="H779" s="10">
        <v>57.348761865</v>
      </c>
      <c r="I779">
        <v>1761.4446183787618</v>
      </c>
      <c r="J779" s="27">
        <v>0.26200105499999998</v>
      </c>
      <c r="K779" s="1">
        <v>0</v>
      </c>
      <c r="L779" s="1">
        <v>0</v>
      </c>
    </row>
    <row r="780" spans="1:12" x14ac:dyDescent="0.25">
      <c r="A780" s="1">
        <v>2</v>
      </c>
      <c r="B780" s="3" t="s">
        <v>2937</v>
      </c>
      <c r="C780" s="3" t="s">
        <v>2961</v>
      </c>
      <c r="D780" s="1" t="s">
        <v>2994</v>
      </c>
      <c r="E780" s="1" t="s">
        <v>2995</v>
      </c>
      <c r="F780" s="1">
        <v>1</v>
      </c>
      <c r="G780" s="1">
        <v>76.400000000000006</v>
      </c>
      <c r="H780" s="10">
        <v>117.14650605</v>
      </c>
      <c r="I780">
        <v>7121.1447020910864</v>
      </c>
      <c r="J780" s="27">
        <v>0.25034080600000003</v>
      </c>
      <c r="K780" s="1">
        <v>0</v>
      </c>
      <c r="L780" s="1">
        <v>0</v>
      </c>
    </row>
    <row r="781" spans="1:12" x14ac:dyDescent="0.25">
      <c r="A781" s="1">
        <v>1</v>
      </c>
      <c r="B781" s="3" t="s">
        <v>2937</v>
      </c>
      <c r="C781" s="3" t="s">
        <v>2961</v>
      </c>
      <c r="D781" s="1" t="s">
        <v>2996</v>
      </c>
      <c r="E781" s="1" t="s">
        <v>2997</v>
      </c>
      <c r="F781" s="1">
        <v>1</v>
      </c>
      <c r="G781" s="1">
        <v>66</v>
      </c>
      <c r="H781" s="10">
        <v>107.0979882</v>
      </c>
      <c r="I781">
        <v>5936.084175794721</v>
      </c>
      <c r="J781" s="27">
        <v>0.24160119599999999</v>
      </c>
      <c r="K781" s="1">
        <v>0</v>
      </c>
      <c r="L781" s="1">
        <v>0</v>
      </c>
    </row>
    <row r="782" spans="1:12" x14ac:dyDescent="0.25">
      <c r="A782" s="1">
        <v>2</v>
      </c>
      <c r="B782" s="2" t="s">
        <v>2937</v>
      </c>
      <c r="C782" s="3" t="s">
        <v>2961</v>
      </c>
      <c r="D782" s="1" t="s">
        <v>2998</v>
      </c>
      <c r="E782" s="1" t="s">
        <v>2999</v>
      </c>
      <c r="F782" s="1">
        <v>0</v>
      </c>
      <c r="G782" s="1">
        <v>63.7</v>
      </c>
      <c r="H782" s="10">
        <v>127.7590544</v>
      </c>
      <c r="I782">
        <v>8500.5268870681921</v>
      </c>
      <c r="J782" s="27">
        <v>0.26913357650000003</v>
      </c>
      <c r="K782" s="1">
        <v>0</v>
      </c>
      <c r="L782" s="1">
        <v>0</v>
      </c>
    </row>
    <row r="783" spans="1:12" x14ac:dyDescent="0.25">
      <c r="A783" s="1">
        <v>1</v>
      </c>
      <c r="B783" s="3" t="s">
        <v>2937</v>
      </c>
      <c r="C783" s="3" t="s">
        <v>2961</v>
      </c>
      <c r="D783" s="1" t="s">
        <v>3000</v>
      </c>
      <c r="E783" s="1" t="s">
        <v>3001</v>
      </c>
      <c r="F783" s="1">
        <v>1</v>
      </c>
      <c r="G783" s="1">
        <v>71.599999999999994</v>
      </c>
      <c r="H783" s="10">
        <v>121.67701940000001</v>
      </c>
      <c r="I783">
        <v>8232.8248760019542</v>
      </c>
      <c r="J783" s="27">
        <v>0.24262340099999999</v>
      </c>
      <c r="K783" s="1">
        <v>0</v>
      </c>
      <c r="L783" s="1">
        <v>0</v>
      </c>
    </row>
    <row r="784" spans="1:12" x14ac:dyDescent="0.25">
      <c r="A784" s="1">
        <v>3</v>
      </c>
      <c r="B784" s="3" t="s">
        <v>2937</v>
      </c>
      <c r="C784" s="3" t="s">
        <v>2961</v>
      </c>
      <c r="D784" s="1" t="s">
        <v>3002</v>
      </c>
      <c r="E784" s="1" t="s">
        <v>3003</v>
      </c>
      <c r="F784" s="1">
        <v>1</v>
      </c>
      <c r="G784" s="1">
        <v>77.5</v>
      </c>
      <c r="H784" s="10">
        <v>130.0636014333333</v>
      </c>
      <c r="I784">
        <v>10301.418154842309</v>
      </c>
      <c r="J784" s="27">
        <v>0.25635685633333333</v>
      </c>
      <c r="K784" s="1">
        <v>0</v>
      </c>
      <c r="L784" s="1">
        <v>0</v>
      </c>
    </row>
    <row r="785" spans="1:12" x14ac:dyDescent="0.25">
      <c r="A785" s="1">
        <v>2</v>
      </c>
      <c r="B785" s="3" t="s">
        <v>2937</v>
      </c>
      <c r="C785" s="3" t="s">
        <v>2961</v>
      </c>
      <c r="D785" s="1" t="s">
        <v>3004</v>
      </c>
      <c r="E785" s="1" t="s">
        <v>3005</v>
      </c>
      <c r="F785" s="1">
        <v>1</v>
      </c>
      <c r="G785" s="1">
        <v>99</v>
      </c>
      <c r="H785" s="10">
        <v>214.44659594999999</v>
      </c>
      <c r="I785">
        <v>25551.102370839388</v>
      </c>
      <c r="J785" s="27">
        <v>0.25288002199999998</v>
      </c>
      <c r="K785" s="1">
        <v>0</v>
      </c>
      <c r="L785" s="1">
        <v>0</v>
      </c>
    </row>
    <row r="786" spans="1:12" x14ac:dyDescent="0.25">
      <c r="A786" s="1">
        <v>1</v>
      </c>
      <c r="B786" s="3" t="s">
        <v>2937</v>
      </c>
      <c r="C786" s="3" t="s">
        <v>2961</v>
      </c>
      <c r="D786" s="1" t="s">
        <v>3006</v>
      </c>
      <c r="E786" s="1" t="s">
        <v>3007</v>
      </c>
      <c r="F786" s="1">
        <v>1</v>
      </c>
      <c r="G786" s="1">
        <v>59</v>
      </c>
      <c r="H786" s="10">
        <v>87.735198800000006</v>
      </c>
      <c r="I786">
        <v>4152.7055265396002</v>
      </c>
      <c r="J786" s="27">
        <v>0.247465297</v>
      </c>
      <c r="K786" s="1">
        <v>0</v>
      </c>
      <c r="L786" s="1">
        <v>0</v>
      </c>
    </row>
    <row r="787" spans="1:12" x14ac:dyDescent="0.25">
      <c r="A787" s="1">
        <v>1</v>
      </c>
      <c r="B787" s="3" t="s">
        <v>2937</v>
      </c>
      <c r="C787" s="3" t="s">
        <v>2961</v>
      </c>
      <c r="D787" s="1" t="s">
        <v>3008</v>
      </c>
      <c r="E787" s="1" t="s">
        <v>3009</v>
      </c>
      <c r="F787" s="1">
        <v>1</v>
      </c>
      <c r="G787" s="1">
        <v>60</v>
      </c>
      <c r="H787" s="10">
        <v>119.4377436</v>
      </c>
      <c r="I787">
        <v>7761.0510986682702</v>
      </c>
      <c r="J787" s="27">
        <v>0.26038544400000002</v>
      </c>
      <c r="K787" s="1">
        <v>0</v>
      </c>
      <c r="L787" s="1">
        <v>0</v>
      </c>
    </row>
    <row r="788" spans="1:12" x14ac:dyDescent="0.25">
      <c r="A788" s="1">
        <v>3</v>
      </c>
      <c r="B788" s="3" t="s">
        <v>2937</v>
      </c>
      <c r="C788" s="3" t="s">
        <v>2961</v>
      </c>
      <c r="D788" s="1" t="s">
        <v>3010</v>
      </c>
      <c r="E788" s="1" t="s">
        <v>3011</v>
      </c>
      <c r="F788" s="1">
        <v>1</v>
      </c>
      <c r="G788" s="1">
        <v>59.2</v>
      </c>
      <c r="H788" s="10">
        <v>123.6772349333333</v>
      </c>
      <c r="I788">
        <v>8121.6798107982886</v>
      </c>
      <c r="J788" s="27">
        <v>0.2517045553333333</v>
      </c>
      <c r="K788" s="1">
        <v>0</v>
      </c>
      <c r="L788" s="1">
        <v>0</v>
      </c>
    </row>
    <row r="789" spans="1:12" x14ac:dyDescent="0.25">
      <c r="A789" s="1">
        <v>1</v>
      </c>
      <c r="B789" s="3" t="s">
        <v>2937</v>
      </c>
      <c r="C789" s="3" t="s">
        <v>2961</v>
      </c>
      <c r="D789" s="1" t="s">
        <v>3012</v>
      </c>
      <c r="E789" s="1" t="s">
        <v>3013</v>
      </c>
      <c r="F789" s="1">
        <v>1</v>
      </c>
      <c r="G789" s="1">
        <v>66.599999999999994</v>
      </c>
      <c r="H789" s="10">
        <v>119.64449639999999</v>
      </c>
      <c r="I789">
        <v>6806.3883042810576</v>
      </c>
      <c r="J789" s="27">
        <v>0.25139830499999999</v>
      </c>
      <c r="K789" s="1">
        <v>0</v>
      </c>
      <c r="L789" s="1">
        <v>0</v>
      </c>
    </row>
    <row r="790" spans="1:12" x14ac:dyDescent="0.25">
      <c r="A790" s="1">
        <v>1</v>
      </c>
      <c r="B790" s="3" t="s">
        <v>2937</v>
      </c>
      <c r="C790" s="2" t="s">
        <v>2961</v>
      </c>
      <c r="D790" s="1" t="s">
        <v>3014</v>
      </c>
      <c r="E790" s="1" t="s">
        <v>3015</v>
      </c>
      <c r="F790" s="1">
        <v>1</v>
      </c>
      <c r="G790" s="1">
        <v>44.1</v>
      </c>
      <c r="H790" s="10">
        <v>82.703337079999997</v>
      </c>
      <c r="I790">
        <v>3388.1455586164207</v>
      </c>
      <c r="J790" s="27">
        <v>0.246821491</v>
      </c>
      <c r="K790" s="1">
        <v>0</v>
      </c>
      <c r="L790" s="1">
        <v>0</v>
      </c>
    </row>
    <row r="791" spans="1:12" x14ac:dyDescent="0.25">
      <c r="A791" s="1">
        <v>1</v>
      </c>
      <c r="B791" s="3" t="s">
        <v>2937</v>
      </c>
      <c r="C791" s="3" t="s">
        <v>2961</v>
      </c>
      <c r="D791" s="1" t="s">
        <v>3016</v>
      </c>
      <c r="E791" s="1" t="s">
        <v>3017</v>
      </c>
      <c r="F791" s="1">
        <v>1</v>
      </c>
      <c r="G791" s="1">
        <v>52</v>
      </c>
      <c r="H791" s="10">
        <v>90.887906630000003</v>
      </c>
      <c r="I791">
        <v>4209.8783559786871</v>
      </c>
      <c r="J791" s="27">
        <v>0.24217007700000001</v>
      </c>
      <c r="K791" s="1">
        <v>0</v>
      </c>
      <c r="L791" s="1">
        <v>0</v>
      </c>
    </row>
    <row r="792" spans="1:12" x14ac:dyDescent="0.25">
      <c r="A792" s="1">
        <v>2</v>
      </c>
      <c r="B792" s="3" t="s">
        <v>2937</v>
      </c>
      <c r="C792" s="3" t="s">
        <v>2961</v>
      </c>
      <c r="D792" s="1" t="s">
        <v>3018</v>
      </c>
      <c r="E792" s="1" t="s">
        <v>3019</v>
      </c>
      <c r="F792" s="1">
        <v>1</v>
      </c>
      <c r="G792" s="1">
        <v>25.9</v>
      </c>
      <c r="H792" s="10">
        <v>66.513602579999997</v>
      </c>
      <c r="I792">
        <v>2185.684953730628</v>
      </c>
      <c r="J792" s="27">
        <v>0.25038857149999999</v>
      </c>
      <c r="K792" s="1">
        <v>0</v>
      </c>
      <c r="L792" s="1">
        <v>0</v>
      </c>
    </row>
    <row r="793" spans="1:12" x14ac:dyDescent="0.25">
      <c r="A793" s="1">
        <v>3</v>
      </c>
      <c r="B793" s="3" t="s">
        <v>2937</v>
      </c>
      <c r="C793" s="3" t="s">
        <v>2961</v>
      </c>
      <c r="D793" s="1" t="s">
        <v>3020</v>
      </c>
      <c r="E793" s="1" t="s">
        <v>3021</v>
      </c>
      <c r="F793" s="1">
        <v>1</v>
      </c>
      <c r="G793" s="1">
        <v>30.3</v>
      </c>
      <c r="H793" s="10">
        <v>77.497394543333328</v>
      </c>
      <c r="I793">
        <v>3233.4671181524304</v>
      </c>
      <c r="J793" s="27">
        <v>0.26026398366666659</v>
      </c>
      <c r="K793" s="1">
        <v>0</v>
      </c>
      <c r="L793" s="1">
        <v>0</v>
      </c>
    </row>
    <row r="794" spans="1:12" x14ac:dyDescent="0.25">
      <c r="A794" s="1">
        <v>4</v>
      </c>
      <c r="B794" s="2" t="s">
        <v>2937</v>
      </c>
      <c r="C794" s="3" t="s">
        <v>2961</v>
      </c>
      <c r="D794" s="1" t="s">
        <v>3022</v>
      </c>
      <c r="E794" s="1" t="s">
        <v>3023</v>
      </c>
      <c r="F794" s="1">
        <v>1</v>
      </c>
      <c r="G794" s="1">
        <v>67.5</v>
      </c>
      <c r="H794" s="10">
        <v>120.61924325</v>
      </c>
      <c r="I794">
        <v>7848.7451189779449</v>
      </c>
      <c r="J794" s="27">
        <v>0.25240864549999997</v>
      </c>
      <c r="K794" s="1">
        <v>0</v>
      </c>
      <c r="L794" s="1">
        <v>0</v>
      </c>
    </row>
    <row r="795" spans="1:12" x14ac:dyDescent="0.25">
      <c r="A795" s="1">
        <v>1</v>
      </c>
      <c r="B795" s="3" t="s">
        <v>2937</v>
      </c>
      <c r="C795" s="3" t="s">
        <v>2961</v>
      </c>
      <c r="D795" s="1" t="s">
        <v>3024</v>
      </c>
      <c r="E795" s="1" t="s">
        <v>3025</v>
      </c>
      <c r="F795" s="1">
        <v>1</v>
      </c>
      <c r="G795" s="1">
        <v>10.199999999999999</v>
      </c>
      <c r="H795" s="10">
        <v>27.463126339999999</v>
      </c>
      <c r="I795">
        <v>319.31914243314355</v>
      </c>
      <c r="J795" s="27">
        <v>0.23854550499999999</v>
      </c>
      <c r="K795" s="1">
        <v>0</v>
      </c>
      <c r="L795" s="1">
        <v>0</v>
      </c>
    </row>
    <row r="796" spans="1:12" x14ac:dyDescent="0.25">
      <c r="A796" s="1">
        <v>4</v>
      </c>
      <c r="B796" s="3" t="s">
        <v>2937</v>
      </c>
      <c r="C796" s="3" t="s">
        <v>2961</v>
      </c>
      <c r="D796" s="1" t="s">
        <v>3026</v>
      </c>
      <c r="E796" s="1" t="s">
        <v>3027</v>
      </c>
      <c r="F796" s="1">
        <v>1</v>
      </c>
      <c r="G796" s="1">
        <v>137</v>
      </c>
      <c r="H796" s="10">
        <v>154.40162344999999</v>
      </c>
      <c r="I796">
        <v>12244.17360098579</v>
      </c>
      <c r="J796" s="27">
        <v>0.24442273249999999</v>
      </c>
      <c r="K796" s="1">
        <v>0</v>
      </c>
      <c r="L796" s="1">
        <v>0</v>
      </c>
    </row>
    <row r="797" spans="1:12" x14ac:dyDescent="0.25">
      <c r="A797" s="1">
        <v>2</v>
      </c>
      <c r="B797" s="3" t="s">
        <v>2937</v>
      </c>
      <c r="C797" s="3" t="s">
        <v>2961</v>
      </c>
      <c r="D797" s="1" t="s">
        <v>3028</v>
      </c>
      <c r="E797" s="1" t="s">
        <v>3029</v>
      </c>
      <c r="F797" s="1">
        <v>1</v>
      </c>
      <c r="G797" s="1">
        <v>97.3</v>
      </c>
      <c r="H797" s="10">
        <v>116.93658075</v>
      </c>
      <c r="I797">
        <v>6722.077341398468</v>
      </c>
      <c r="J797" s="27">
        <v>0.26143552850000001</v>
      </c>
      <c r="K797" s="1">
        <v>0</v>
      </c>
      <c r="L797" s="1">
        <v>0</v>
      </c>
    </row>
    <row r="798" spans="1:12" x14ac:dyDescent="0.25">
      <c r="A798" s="1">
        <v>1</v>
      </c>
      <c r="B798" s="2" t="s">
        <v>2937</v>
      </c>
      <c r="C798" s="3" t="s">
        <v>2961</v>
      </c>
      <c r="D798" s="1" t="s">
        <v>3030</v>
      </c>
      <c r="E798" s="1" t="s">
        <v>3031</v>
      </c>
      <c r="F798" s="1">
        <v>1</v>
      </c>
      <c r="G798" s="1">
        <v>176</v>
      </c>
      <c r="H798" s="10">
        <v>171.50074240000001</v>
      </c>
      <c r="I798">
        <v>16873.927754480468</v>
      </c>
      <c r="J798" s="27">
        <v>0.24675326</v>
      </c>
      <c r="K798" s="1">
        <v>0</v>
      </c>
      <c r="L798" s="1">
        <v>0</v>
      </c>
    </row>
    <row r="799" spans="1:12" x14ac:dyDescent="0.25">
      <c r="A799" s="1">
        <v>1</v>
      </c>
      <c r="B799" s="2" t="s">
        <v>2937</v>
      </c>
      <c r="C799" s="3" t="s">
        <v>2961</v>
      </c>
      <c r="D799" s="1" t="s">
        <v>3032</v>
      </c>
      <c r="E799" s="1" t="s">
        <v>3033</v>
      </c>
      <c r="F799" s="1">
        <v>1</v>
      </c>
      <c r="G799" s="1">
        <v>107.6</v>
      </c>
      <c r="H799" s="10">
        <v>142.0193142</v>
      </c>
      <c r="I799">
        <v>9699.548973503639</v>
      </c>
      <c r="J799" s="27">
        <v>0.26034913900000001</v>
      </c>
      <c r="K799" s="1">
        <v>0</v>
      </c>
      <c r="L799" s="1">
        <v>0</v>
      </c>
    </row>
    <row r="800" spans="1:12" x14ac:dyDescent="0.25">
      <c r="A800" s="1">
        <v>2</v>
      </c>
      <c r="B800" s="3" t="s">
        <v>2937</v>
      </c>
      <c r="C800" s="3" t="s">
        <v>2961</v>
      </c>
      <c r="D800" s="1" t="s">
        <v>3034</v>
      </c>
      <c r="E800" s="1" t="s">
        <v>3035</v>
      </c>
      <c r="F800" s="1">
        <v>1</v>
      </c>
      <c r="G800" s="1">
        <v>49.2</v>
      </c>
      <c r="H800" s="10">
        <v>108.50751775000001</v>
      </c>
      <c r="I800">
        <v>6948.661688404859</v>
      </c>
      <c r="J800" s="27">
        <v>0.24568243849999999</v>
      </c>
      <c r="K800" s="1">
        <v>0</v>
      </c>
      <c r="L800" s="1">
        <v>0</v>
      </c>
    </row>
    <row r="801" spans="1:12" x14ac:dyDescent="0.25">
      <c r="A801" s="1">
        <v>5</v>
      </c>
      <c r="B801" s="3" t="s">
        <v>2937</v>
      </c>
      <c r="C801" s="3" t="s">
        <v>2961</v>
      </c>
      <c r="D801" s="1" t="s">
        <v>3036</v>
      </c>
      <c r="E801" s="1" t="s">
        <v>3037</v>
      </c>
      <c r="F801" s="1">
        <v>1</v>
      </c>
      <c r="G801" s="1">
        <v>57.7</v>
      </c>
      <c r="H801" s="10">
        <v>110.70423966</v>
      </c>
      <c r="I801">
        <v>7238.5818426236428</v>
      </c>
      <c r="J801" s="27">
        <v>0.24352680400000001</v>
      </c>
      <c r="K801" s="1">
        <v>0</v>
      </c>
      <c r="L801" s="1">
        <v>0</v>
      </c>
    </row>
    <row r="802" spans="1:12" x14ac:dyDescent="0.25">
      <c r="A802" s="1">
        <v>4</v>
      </c>
      <c r="B802" s="3" t="s">
        <v>2937</v>
      </c>
      <c r="C802" s="3" t="s">
        <v>2961</v>
      </c>
      <c r="D802" s="1" t="s">
        <v>3038</v>
      </c>
      <c r="E802" s="1" t="s">
        <v>3039</v>
      </c>
      <c r="F802" s="1">
        <v>1</v>
      </c>
      <c r="G802" s="1">
        <v>47.6</v>
      </c>
      <c r="H802" s="10">
        <v>123.839009</v>
      </c>
      <c r="I802">
        <v>8958.9107089767567</v>
      </c>
      <c r="J802" s="27">
        <v>0.24446605599999999</v>
      </c>
      <c r="K802" s="1">
        <v>0</v>
      </c>
      <c r="L802" s="1">
        <v>0</v>
      </c>
    </row>
    <row r="803" spans="1:12" x14ac:dyDescent="0.25">
      <c r="A803" s="1">
        <v>2</v>
      </c>
      <c r="B803" s="3" t="s">
        <v>2937</v>
      </c>
      <c r="C803" s="3" t="s">
        <v>2961</v>
      </c>
      <c r="D803" s="1" t="s">
        <v>3040</v>
      </c>
      <c r="E803" s="1" t="s">
        <v>3041</v>
      </c>
      <c r="F803" s="1">
        <v>1</v>
      </c>
      <c r="G803" s="1">
        <v>50.3</v>
      </c>
      <c r="H803" s="10">
        <v>99.575137250000012</v>
      </c>
      <c r="I803">
        <v>5945.0084912108941</v>
      </c>
      <c r="J803" s="27">
        <v>0.24447970799999999</v>
      </c>
      <c r="K803" s="1">
        <v>0</v>
      </c>
      <c r="L803" s="1">
        <v>0</v>
      </c>
    </row>
    <row r="804" spans="1:12" x14ac:dyDescent="0.25">
      <c r="A804" s="1">
        <v>1</v>
      </c>
      <c r="B804" s="3" t="s">
        <v>2937</v>
      </c>
      <c r="C804" s="3" t="s">
        <v>3042</v>
      </c>
      <c r="D804" s="1" t="s">
        <v>3043</v>
      </c>
      <c r="E804" s="1" t="s">
        <v>3044</v>
      </c>
      <c r="F804" s="1">
        <v>1</v>
      </c>
      <c r="G804" s="1">
        <v>199</v>
      </c>
      <c r="H804" s="10">
        <v>162.0454632</v>
      </c>
      <c r="I804">
        <v>13579.722240689674</v>
      </c>
      <c r="J804" s="27">
        <v>0.27002920800000002</v>
      </c>
      <c r="K804" s="1">
        <v>0</v>
      </c>
      <c r="L804" s="1">
        <v>0</v>
      </c>
    </row>
    <row r="805" spans="1:12" x14ac:dyDescent="0.25">
      <c r="A805" s="1">
        <v>1</v>
      </c>
      <c r="B805" s="3" t="s">
        <v>2937</v>
      </c>
      <c r="C805" s="3" t="s">
        <v>3042</v>
      </c>
      <c r="D805" s="1" t="s">
        <v>3045</v>
      </c>
      <c r="E805" s="1" t="s">
        <v>3046</v>
      </c>
      <c r="F805" s="1">
        <v>1</v>
      </c>
      <c r="G805" s="1">
        <v>187</v>
      </c>
      <c r="H805" s="10">
        <v>137.8851319</v>
      </c>
      <c r="I805">
        <v>8349.6155390765543</v>
      </c>
      <c r="J805" s="27">
        <v>0.25589548099999998</v>
      </c>
      <c r="K805" s="1">
        <v>0</v>
      </c>
      <c r="L805" s="1">
        <v>0</v>
      </c>
    </row>
    <row r="806" spans="1:12" x14ac:dyDescent="0.25">
      <c r="A806" s="1">
        <v>1</v>
      </c>
      <c r="B806" s="2" t="s">
        <v>2937</v>
      </c>
      <c r="C806" s="3" t="s">
        <v>3042</v>
      </c>
      <c r="D806" s="1" t="s">
        <v>3047</v>
      </c>
      <c r="E806" s="1" t="s">
        <v>3048</v>
      </c>
      <c r="F806" s="1">
        <v>1</v>
      </c>
      <c r="G806" s="1">
        <v>216</v>
      </c>
      <c r="H806" s="10">
        <v>183.42721080000001</v>
      </c>
      <c r="I806">
        <v>17516.484392055765</v>
      </c>
      <c r="J806" s="27">
        <v>0.25473237599999998</v>
      </c>
      <c r="K806" s="1">
        <v>0</v>
      </c>
      <c r="L806" s="1">
        <v>0</v>
      </c>
    </row>
    <row r="807" spans="1:12" x14ac:dyDescent="0.25">
      <c r="A807" s="1">
        <v>1</v>
      </c>
      <c r="B807" s="3" t="s">
        <v>2937</v>
      </c>
      <c r="C807" s="2" t="s">
        <v>3049</v>
      </c>
      <c r="D807" s="1" t="s">
        <v>3050</v>
      </c>
      <c r="E807" s="1" t="s">
        <v>3051</v>
      </c>
      <c r="F807" s="1">
        <v>1</v>
      </c>
      <c r="G807" s="1">
        <v>57.3</v>
      </c>
      <c r="H807" s="10">
        <v>61.341936539999999</v>
      </c>
      <c r="I807">
        <v>2209.3569070783242</v>
      </c>
      <c r="J807" s="27">
        <v>0.27337903699999999</v>
      </c>
      <c r="K807" s="1">
        <v>0</v>
      </c>
      <c r="L807" s="1">
        <v>0</v>
      </c>
    </row>
    <row r="808" spans="1:12" x14ac:dyDescent="0.25">
      <c r="A808" s="1">
        <v>2</v>
      </c>
      <c r="B808" s="3" t="s">
        <v>3052</v>
      </c>
      <c r="C808" s="3" t="s">
        <v>3053</v>
      </c>
      <c r="D808" s="1" t="s">
        <v>3054</v>
      </c>
      <c r="E808" s="1" t="s">
        <v>3055</v>
      </c>
      <c r="F808" s="1">
        <v>1</v>
      </c>
      <c r="G808" s="1">
        <v>906</v>
      </c>
      <c r="H808" s="10">
        <v>270.274295</v>
      </c>
      <c r="I808">
        <v>69799.452027887033</v>
      </c>
      <c r="J808" s="27">
        <v>0.26524298800000001</v>
      </c>
      <c r="K808" s="1">
        <v>0</v>
      </c>
      <c r="L808" s="1">
        <v>1</v>
      </c>
    </row>
    <row r="809" spans="1:12" x14ac:dyDescent="0.25">
      <c r="A809" s="1">
        <v>11</v>
      </c>
      <c r="B809" s="3" t="s">
        <v>3052</v>
      </c>
      <c r="C809" s="3" t="s">
        <v>3053</v>
      </c>
      <c r="D809" s="1" t="s">
        <v>3056</v>
      </c>
      <c r="E809" s="1" t="s">
        <v>3057</v>
      </c>
      <c r="F809" s="1">
        <v>1</v>
      </c>
      <c r="G809" s="1">
        <v>1199</v>
      </c>
      <c r="H809" s="10">
        <v>272.62342731818183</v>
      </c>
      <c r="I809">
        <v>78678.051316113109</v>
      </c>
      <c r="J809" s="27">
        <v>0.27160204118181819</v>
      </c>
      <c r="K809" s="1">
        <v>0</v>
      </c>
      <c r="L809" s="1">
        <v>1</v>
      </c>
    </row>
    <row r="810" spans="1:12" x14ac:dyDescent="0.25">
      <c r="A810" s="1">
        <v>24</v>
      </c>
      <c r="B810" s="3" t="s">
        <v>3052</v>
      </c>
      <c r="C810" s="3" t="s">
        <v>3053</v>
      </c>
      <c r="D810" s="1" t="s">
        <v>3058</v>
      </c>
      <c r="E810" s="1" t="s">
        <v>3059</v>
      </c>
      <c r="F810" s="1">
        <v>1</v>
      </c>
      <c r="G810" s="1">
        <v>453</v>
      </c>
      <c r="H810" s="10">
        <v>144.1240929083333</v>
      </c>
      <c r="I810">
        <v>18439.937218922547</v>
      </c>
      <c r="J810" s="27">
        <v>0.25125029258333331</v>
      </c>
      <c r="K810" s="1">
        <v>0</v>
      </c>
      <c r="L810" s="1">
        <v>1</v>
      </c>
    </row>
    <row r="811" spans="1:12" x14ac:dyDescent="0.25">
      <c r="A811" s="1">
        <v>2</v>
      </c>
      <c r="B811" s="3" t="s">
        <v>3052</v>
      </c>
      <c r="C811" s="3" t="s">
        <v>3053</v>
      </c>
      <c r="D811" s="1" t="s">
        <v>3060</v>
      </c>
      <c r="E811" s="1" t="s">
        <v>3061</v>
      </c>
      <c r="F811" s="1">
        <v>1</v>
      </c>
      <c r="G811" s="1">
        <v>609</v>
      </c>
      <c r="H811" s="10">
        <v>252.18240664999999</v>
      </c>
      <c r="I811">
        <v>58759.623420911259</v>
      </c>
      <c r="J811" s="27">
        <v>0.25893652550000001</v>
      </c>
      <c r="K811" s="1">
        <v>0</v>
      </c>
      <c r="L811" s="1">
        <v>1</v>
      </c>
    </row>
    <row r="812" spans="1:12" x14ac:dyDescent="0.25">
      <c r="A812" s="1">
        <v>5</v>
      </c>
      <c r="B812" s="3" t="s">
        <v>3052</v>
      </c>
      <c r="C812" s="3" t="s">
        <v>3053</v>
      </c>
      <c r="D812" s="1" t="s">
        <v>3062</v>
      </c>
      <c r="E812" s="1" t="s">
        <v>3063</v>
      </c>
      <c r="F812" s="1">
        <v>1</v>
      </c>
      <c r="G812" s="1">
        <v>1023</v>
      </c>
      <c r="H812" s="10">
        <v>300.83043392000002</v>
      </c>
      <c r="I812">
        <v>90641.348234260717</v>
      </c>
      <c r="J812" s="27">
        <v>0.25982484779999998</v>
      </c>
      <c r="K812" s="1">
        <v>0</v>
      </c>
      <c r="L812" s="1">
        <v>1</v>
      </c>
    </row>
    <row r="813" spans="1:12" x14ac:dyDescent="0.25">
      <c r="A813" s="1">
        <v>2</v>
      </c>
      <c r="B813" s="2" t="s">
        <v>3052</v>
      </c>
      <c r="C813" s="3" t="s">
        <v>3053</v>
      </c>
      <c r="D813" s="1" t="s">
        <v>3064</v>
      </c>
      <c r="E813" s="1" t="s">
        <v>3065</v>
      </c>
      <c r="F813" s="1">
        <v>1</v>
      </c>
      <c r="G813" s="1">
        <v>338</v>
      </c>
      <c r="H813" s="10">
        <v>121.28840065</v>
      </c>
      <c r="I813">
        <v>14273.718328405441</v>
      </c>
      <c r="J813" s="27">
        <v>0.260217537</v>
      </c>
      <c r="K813" s="1">
        <v>0</v>
      </c>
      <c r="L813" s="1">
        <v>1</v>
      </c>
    </row>
    <row r="814" spans="1:12" x14ac:dyDescent="0.25">
      <c r="A814" s="1">
        <v>4</v>
      </c>
      <c r="B814" s="3" t="s">
        <v>3052</v>
      </c>
      <c r="C814" s="3" t="s">
        <v>3053</v>
      </c>
      <c r="D814" s="1" t="s">
        <v>3066</v>
      </c>
      <c r="E814" s="1" t="s">
        <v>3067</v>
      </c>
      <c r="F814" s="1">
        <v>1</v>
      </c>
      <c r="G814" s="1">
        <v>358</v>
      </c>
      <c r="H814" s="10">
        <v>129.58493569999999</v>
      </c>
      <c r="I814">
        <v>15685.079650284593</v>
      </c>
      <c r="J814" s="27">
        <v>0.27109032825000001</v>
      </c>
      <c r="K814" s="1">
        <v>0</v>
      </c>
      <c r="L814" s="1">
        <v>1</v>
      </c>
    </row>
    <row r="815" spans="1:12" x14ac:dyDescent="0.25">
      <c r="A815" s="1">
        <v>1</v>
      </c>
      <c r="B815" s="3" t="s">
        <v>3052</v>
      </c>
      <c r="C815" s="3" t="s">
        <v>3053</v>
      </c>
      <c r="D815" s="1" t="s">
        <v>3068</v>
      </c>
      <c r="E815" s="1" t="s">
        <v>3069</v>
      </c>
      <c r="F815" s="1">
        <v>0</v>
      </c>
      <c r="G815" s="1">
        <v>223</v>
      </c>
      <c r="H815" s="10">
        <v>102.23565259999999</v>
      </c>
      <c r="I815">
        <v>9955.3198015080161</v>
      </c>
      <c r="J815" s="27">
        <v>0.27456867600000001</v>
      </c>
      <c r="K815" s="1">
        <v>0</v>
      </c>
      <c r="L815" s="1">
        <v>1</v>
      </c>
    </row>
    <row r="816" spans="1:12" x14ac:dyDescent="0.25">
      <c r="A816" s="1">
        <v>1</v>
      </c>
      <c r="B816" s="3" t="s">
        <v>3052</v>
      </c>
      <c r="C816" s="2" t="s">
        <v>3053</v>
      </c>
      <c r="D816" s="1" t="s">
        <v>3070</v>
      </c>
      <c r="E816" s="1" t="s">
        <v>3071</v>
      </c>
      <c r="F816" s="1">
        <v>1</v>
      </c>
      <c r="G816" s="1">
        <v>122</v>
      </c>
      <c r="H816" s="10">
        <v>89.020534600000005</v>
      </c>
      <c r="I816">
        <v>6978.8124429676236</v>
      </c>
      <c r="J816" s="27">
        <v>0.308383821</v>
      </c>
      <c r="K816" s="1">
        <v>0</v>
      </c>
      <c r="L816" s="1">
        <v>1</v>
      </c>
    </row>
    <row r="817" spans="1:12" x14ac:dyDescent="0.25">
      <c r="A817" s="1">
        <v>1</v>
      </c>
      <c r="B817" s="3" t="s">
        <v>3052</v>
      </c>
      <c r="C817" s="3" t="s">
        <v>3053</v>
      </c>
      <c r="D817" s="1" t="s">
        <v>3072</v>
      </c>
      <c r="E817" s="1" t="s">
        <v>3073</v>
      </c>
      <c r="F817" s="1">
        <v>1</v>
      </c>
      <c r="G817" s="1">
        <v>130</v>
      </c>
      <c r="H817" s="10">
        <v>90.55906263</v>
      </c>
      <c r="I817">
        <v>6777.7213814966126</v>
      </c>
      <c r="J817" s="27">
        <v>0.28061942899999998</v>
      </c>
      <c r="K817" s="1">
        <v>0</v>
      </c>
      <c r="L817" s="1">
        <v>1</v>
      </c>
    </row>
    <row r="818" spans="1:12" x14ac:dyDescent="0.25">
      <c r="A818" s="1">
        <v>1</v>
      </c>
      <c r="B818" s="3" t="s">
        <v>3074</v>
      </c>
      <c r="C818" s="3" t="s">
        <v>3075</v>
      </c>
      <c r="D818" s="1" t="s">
        <v>3076</v>
      </c>
      <c r="E818" s="1" t="s">
        <v>3077</v>
      </c>
      <c r="F818" s="1">
        <v>1</v>
      </c>
      <c r="G818" s="1">
        <v>7270</v>
      </c>
      <c r="H818" s="10">
        <v>2228.3205699999999</v>
      </c>
      <c r="I818">
        <v>8371955.9414123297</v>
      </c>
      <c r="J818" s="27">
        <v>0.25566086399999999</v>
      </c>
      <c r="K818" s="1">
        <v>0</v>
      </c>
      <c r="L818" s="1">
        <v>0</v>
      </c>
    </row>
    <row r="819" spans="1:12" x14ac:dyDescent="0.25">
      <c r="A819" s="1">
        <v>4</v>
      </c>
      <c r="B819" s="2" t="s">
        <v>3074</v>
      </c>
      <c r="C819" s="3" t="s">
        <v>3075</v>
      </c>
      <c r="D819" s="1" t="s">
        <v>3078</v>
      </c>
      <c r="E819" s="1" t="s">
        <v>3079</v>
      </c>
      <c r="F819" s="1">
        <v>1</v>
      </c>
      <c r="G819" s="1">
        <v>2990</v>
      </c>
      <c r="H819" s="10">
        <v>1162.4489717500001</v>
      </c>
      <c r="I819">
        <v>2212125.6617706544</v>
      </c>
      <c r="J819" s="27">
        <v>0.26118500649999998</v>
      </c>
      <c r="K819" s="1">
        <v>0</v>
      </c>
      <c r="L819" s="1">
        <v>0</v>
      </c>
    </row>
    <row r="820" spans="1:12" x14ac:dyDescent="0.25">
      <c r="A820" s="1">
        <v>2</v>
      </c>
      <c r="B820" s="3" t="s">
        <v>3074</v>
      </c>
      <c r="C820" s="3" t="s">
        <v>3075</v>
      </c>
      <c r="D820" s="1" t="s">
        <v>3080</v>
      </c>
      <c r="E820" s="1" t="s">
        <v>3081</v>
      </c>
      <c r="F820" s="1">
        <v>1</v>
      </c>
      <c r="G820" s="1">
        <v>2990</v>
      </c>
      <c r="H820" s="10">
        <v>1283.3073895</v>
      </c>
      <c r="I820">
        <v>2772722.6611482389</v>
      </c>
      <c r="J820" s="27">
        <v>0.2670361175</v>
      </c>
      <c r="K820" s="1">
        <v>0</v>
      </c>
      <c r="L820" s="1">
        <v>0</v>
      </c>
    </row>
    <row r="821" spans="1:12" x14ac:dyDescent="0.25">
      <c r="A821" s="1">
        <v>2</v>
      </c>
      <c r="B821" s="3" t="s">
        <v>3074</v>
      </c>
      <c r="C821" s="3" t="s">
        <v>3075</v>
      </c>
      <c r="D821" s="1" t="s">
        <v>3082</v>
      </c>
      <c r="E821" s="1" t="s">
        <v>3083</v>
      </c>
      <c r="F821" s="1">
        <v>1</v>
      </c>
      <c r="G821" s="1">
        <v>2780</v>
      </c>
      <c r="H821" s="10">
        <v>1297.8539484999999</v>
      </c>
      <c r="I821">
        <v>2845372.240796234</v>
      </c>
      <c r="J821" s="27">
        <v>0.2694758485</v>
      </c>
      <c r="K821" s="1">
        <v>0</v>
      </c>
      <c r="L821" s="1">
        <v>0</v>
      </c>
    </row>
    <row r="822" spans="1:12" x14ac:dyDescent="0.25">
      <c r="A822" s="1">
        <v>2</v>
      </c>
      <c r="B822" s="3" t="s">
        <v>3074</v>
      </c>
      <c r="C822" s="3" t="s">
        <v>3075</v>
      </c>
      <c r="D822" s="1" t="s">
        <v>3084</v>
      </c>
      <c r="E822" s="1" t="s">
        <v>3085</v>
      </c>
      <c r="F822" s="1">
        <v>1</v>
      </c>
      <c r="G822" s="1">
        <v>3700</v>
      </c>
      <c r="H822" s="10">
        <v>1686.5747265</v>
      </c>
      <c r="I822">
        <v>4553640.0523447786</v>
      </c>
      <c r="J822" s="27">
        <v>0.25145029600000002</v>
      </c>
      <c r="K822" s="1">
        <v>0</v>
      </c>
      <c r="L822" s="1">
        <v>0</v>
      </c>
    </row>
    <row r="823" spans="1:12" x14ac:dyDescent="0.25">
      <c r="A823" s="1">
        <v>11</v>
      </c>
      <c r="B823" s="2" t="s">
        <v>3074</v>
      </c>
      <c r="C823" s="3" t="s">
        <v>3086</v>
      </c>
      <c r="D823" s="1" t="s">
        <v>3087</v>
      </c>
      <c r="E823" s="1" t="s">
        <v>3088</v>
      </c>
      <c r="F823" s="1">
        <v>1</v>
      </c>
      <c r="G823" s="1">
        <v>54.4</v>
      </c>
      <c r="H823" s="10">
        <v>108.3931500209091</v>
      </c>
      <c r="I823">
        <v>10278.458178150964</v>
      </c>
      <c r="J823" s="27">
        <v>0.25306271690909088</v>
      </c>
      <c r="K823" s="1">
        <v>0</v>
      </c>
      <c r="L823" s="1">
        <v>0</v>
      </c>
    </row>
    <row r="824" spans="1:12" x14ac:dyDescent="0.25">
      <c r="A824" s="1">
        <v>1</v>
      </c>
      <c r="B824" s="2" t="s">
        <v>3074</v>
      </c>
      <c r="C824" s="3" t="s">
        <v>3086</v>
      </c>
      <c r="D824" s="1" t="s">
        <v>3089</v>
      </c>
      <c r="E824" s="1" t="s">
        <v>3090</v>
      </c>
      <c r="F824" s="1">
        <v>1</v>
      </c>
      <c r="G824" s="1">
        <v>36.9</v>
      </c>
      <c r="H824" s="10">
        <v>72.212636770000003</v>
      </c>
      <c r="I824">
        <v>4607.3800772169834</v>
      </c>
      <c r="J824" s="27">
        <v>0.25621721400000003</v>
      </c>
      <c r="K824" s="1">
        <v>0</v>
      </c>
      <c r="L824" s="1">
        <v>0</v>
      </c>
    </row>
    <row r="825" spans="1:12" x14ac:dyDescent="0.25">
      <c r="A825" s="1">
        <v>5</v>
      </c>
      <c r="B825" s="3" t="s">
        <v>3074</v>
      </c>
      <c r="C825" s="2" t="s">
        <v>3086</v>
      </c>
      <c r="D825" s="1" t="s">
        <v>3091</v>
      </c>
      <c r="E825" s="1" t="s">
        <v>3092</v>
      </c>
      <c r="F825" s="1">
        <v>1</v>
      </c>
      <c r="G825" s="1">
        <v>41.4</v>
      </c>
      <c r="H825" s="10">
        <v>103.89712033000001</v>
      </c>
      <c r="I825">
        <v>9522.7608595531019</v>
      </c>
      <c r="J825" s="27">
        <v>0.245867053</v>
      </c>
      <c r="K825" s="1">
        <v>0</v>
      </c>
      <c r="L825" s="1">
        <v>0</v>
      </c>
    </row>
    <row r="826" spans="1:12" x14ac:dyDescent="0.25">
      <c r="A826" s="1">
        <v>3</v>
      </c>
      <c r="B826" s="2" t="s">
        <v>3074</v>
      </c>
      <c r="C826" s="3" t="s">
        <v>3086</v>
      </c>
      <c r="D826" s="1" t="s">
        <v>3093</v>
      </c>
      <c r="E826" s="1" t="s">
        <v>3094</v>
      </c>
      <c r="F826" s="1">
        <v>1</v>
      </c>
      <c r="G826" s="1">
        <v>92</v>
      </c>
      <c r="H826" s="10">
        <v>150.75941986666669</v>
      </c>
      <c r="I826">
        <v>21066.604457433656</v>
      </c>
      <c r="J826" s="27">
        <v>0.24971319266666669</v>
      </c>
      <c r="K826" s="1">
        <v>0</v>
      </c>
      <c r="L826" s="1">
        <v>0</v>
      </c>
    </row>
    <row r="827" spans="1:12" x14ac:dyDescent="0.25">
      <c r="A827" s="1">
        <v>1</v>
      </c>
      <c r="B827" s="2" t="s">
        <v>3074</v>
      </c>
      <c r="C827" s="3" t="s">
        <v>3095</v>
      </c>
      <c r="D827" s="1" t="s">
        <v>3096</v>
      </c>
      <c r="E827" s="1" t="s">
        <v>3097</v>
      </c>
      <c r="F827" s="1">
        <v>1</v>
      </c>
      <c r="G827" s="1">
        <v>32</v>
      </c>
      <c r="H827" s="10">
        <v>82.422505540000003</v>
      </c>
      <c r="I827">
        <v>5590.4775003192826</v>
      </c>
      <c r="J827" s="27">
        <v>0.237151364</v>
      </c>
      <c r="K827" s="1">
        <v>0</v>
      </c>
      <c r="L827" s="1">
        <v>0</v>
      </c>
    </row>
    <row r="828" spans="1:12" x14ac:dyDescent="0.25">
      <c r="A828" s="1">
        <v>1</v>
      </c>
      <c r="B828" s="2" t="s">
        <v>3074</v>
      </c>
      <c r="C828" s="3" t="s">
        <v>3098</v>
      </c>
      <c r="D828" s="1" t="s">
        <v>3099</v>
      </c>
      <c r="E828" s="1" t="s">
        <v>3100</v>
      </c>
      <c r="F828" s="1">
        <v>1</v>
      </c>
      <c r="G828" s="1">
        <v>419</v>
      </c>
      <c r="H828" s="10">
        <v>284.50180080000001</v>
      </c>
      <c r="I828">
        <v>90282.576868755918</v>
      </c>
      <c r="J828" s="27">
        <v>0.241887768</v>
      </c>
      <c r="K828" s="1">
        <v>1</v>
      </c>
      <c r="L828" s="1">
        <v>1</v>
      </c>
    </row>
    <row r="829" spans="1:12" x14ac:dyDescent="0.25">
      <c r="A829" s="1">
        <v>1</v>
      </c>
      <c r="B829" s="3" t="s">
        <v>3074</v>
      </c>
      <c r="C829" s="3" t="s">
        <v>3098</v>
      </c>
      <c r="D829" s="1" t="s">
        <v>3101</v>
      </c>
      <c r="E829" s="1" t="s">
        <v>3102</v>
      </c>
      <c r="F829" s="1">
        <v>1</v>
      </c>
      <c r="G829" s="1">
        <v>577</v>
      </c>
      <c r="H829" s="10">
        <v>408.9490922</v>
      </c>
      <c r="I829">
        <v>201030.552807122</v>
      </c>
      <c r="J829" s="27">
        <v>0.261829066</v>
      </c>
      <c r="K829" s="1">
        <v>0</v>
      </c>
      <c r="L829" s="1">
        <v>0</v>
      </c>
    </row>
    <row r="830" spans="1:12" x14ac:dyDescent="0.25">
      <c r="A830" s="1">
        <v>1</v>
      </c>
      <c r="B830" s="2" t="s">
        <v>3074</v>
      </c>
      <c r="C830" s="3" t="s">
        <v>3098</v>
      </c>
      <c r="D830" s="1" t="s">
        <v>3103</v>
      </c>
      <c r="E830" s="1" t="s">
        <v>3104</v>
      </c>
      <c r="F830" s="1">
        <v>1</v>
      </c>
      <c r="G830" s="1">
        <v>745</v>
      </c>
      <c r="H830" s="10">
        <v>455.51045390000002</v>
      </c>
      <c r="I830">
        <v>232734.58836191613</v>
      </c>
      <c r="J830" s="27">
        <v>0.24412747600000001</v>
      </c>
      <c r="K830" s="1">
        <v>0</v>
      </c>
      <c r="L830" s="1">
        <v>0</v>
      </c>
    </row>
    <row r="831" spans="1:12" x14ac:dyDescent="0.25">
      <c r="A831" s="1">
        <v>1</v>
      </c>
      <c r="B831" s="3" t="s">
        <v>3074</v>
      </c>
      <c r="C831" s="3" t="s">
        <v>3098</v>
      </c>
      <c r="D831" s="1" t="s">
        <v>3105</v>
      </c>
      <c r="E831" s="1" t="s">
        <v>3106</v>
      </c>
      <c r="F831" s="1">
        <v>1</v>
      </c>
      <c r="G831" s="1">
        <v>202</v>
      </c>
      <c r="H831" s="10">
        <v>229.87186650000001</v>
      </c>
      <c r="I831">
        <v>57124.170132398933</v>
      </c>
      <c r="J831" s="27">
        <v>0.26168123999999998</v>
      </c>
      <c r="K831" s="1">
        <v>0</v>
      </c>
      <c r="L831" s="1">
        <v>0</v>
      </c>
    </row>
    <row r="832" spans="1:12" x14ac:dyDescent="0.25">
      <c r="A832" s="1">
        <v>2</v>
      </c>
      <c r="B832" s="2" t="s">
        <v>3074</v>
      </c>
      <c r="C832" s="3" t="s">
        <v>3098</v>
      </c>
      <c r="D832" s="1" t="s">
        <v>3107</v>
      </c>
      <c r="E832" s="1" t="s">
        <v>3108</v>
      </c>
      <c r="F832" s="1">
        <v>1</v>
      </c>
      <c r="G832" s="1">
        <v>357</v>
      </c>
      <c r="H832" s="10">
        <v>258.24908725</v>
      </c>
      <c r="I832">
        <v>84192.417092344796</v>
      </c>
      <c r="J832" s="27">
        <v>0.25379367200000003</v>
      </c>
      <c r="K832" s="1">
        <v>0</v>
      </c>
      <c r="L832" s="1">
        <v>0</v>
      </c>
    </row>
    <row r="833" spans="1:12" x14ac:dyDescent="0.25">
      <c r="A833" s="1">
        <v>3</v>
      </c>
      <c r="B833" s="3" t="s">
        <v>3074</v>
      </c>
      <c r="C833" s="3" t="s">
        <v>3098</v>
      </c>
      <c r="D833" s="1" t="s">
        <v>3109</v>
      </c>
      <c r="E833" s="1" t="s">
        <v>3110</v>
      </c>
      <c r="F833" s="1">
        <v>1</v>
      </c>
      <c r="G833" s="1">
        <v>137</v>
      </c>
      <c r="H833" s="10">
        <v>155.4861124666667</v>
      </c>
      <c r="I833">
        <v>22029.145620638443</v>
      </c>
      <c r="J833" s="27">
        <v>0.25180941433333331</v>
      </c>
      <c r="K833" s="1">
        <v>0</v>
      </c>
      <c r="L833" s="1">
        <v>0</v>
      </c>
    </row>
    <row r="834" spans="1:12" x14ac:dyDescent="0.25">
      <c r="A834" s="1">
        <v>2</v>
      </c>
      <c r="B834" s="3" t="s">
        <v>3074</v>
      </c>
      <c r="C834" s="3" t="s">
        <v>3098</v>
      </c>
      <c r="D834" s="1" t="s">
        <v>3111</v>
      </c>
      <c r="E834" s="1" t="s">
        <v>3112</v>
      </c>
      <c r="F834" s="1">
        <v>1</v>
      </c>
      <c r="G834" s="1">
        <v>121</v>
      </c>
      <c r="H834" s="10">
        <v>61.596708500000013</v>
      </c>
      <c r="I834">
        <v>3149.7104293999555</v>
      </c>
      <c r="J834" s="27">
        <v>0.24911944699999999</v>
      </c>
      <c r="K834" s="1">
        <v>1</v>
      </c>
      <c r="L834" s="1">
        <v>0</v>
      </c>
    </row>
    <row r="835" spans="1:12" x14ac:dyDescent="0.25">
      <c r="A835" s="1">
        <v>32</v>
      </c>
      <c r="B835" s="3" t="s">
        <v>3074</v>
      </c>
      <c r="C835" s="3" t="s">
        <v>3098</v>
      </c>
      <c r="D835" s="1" t="s">
        <v>3113</v>
      </c>
      <c r="E835" s="1" t="s">
        <v>3114</v>
      </c>
      <c r="F835" s="1">
        <v>1</v>
      </c>
      <c r="G835" s="1">
        <v>141</v>
      </c>
      <c r="H835" s="10">
        <v>81.884315151250007</v>
      </c>
      <c r="I835">
        <v>5590.3376002058085</v>
      </c>
      <c r="J835" s="27">
        <v>0.25898961081249999</v>
      </c>
      <c r="K835" s="1">
        <v>1</v>
      </c>
      <c r="L835" s="1">
        <v>0</v>
      </c>
    </row>
    <row r="836" spans="1:12" x14ac:dyDescent="0.25">
      <c r="A836" s="1">
        <v>6</v>
      </c>
      <c r="B836" s="3" t="s">
        <v>3074</v>
      </c>
      <c r="C836" s="3" t="s">
        <v>3098</v>
      </c>
      <c r="D836" s="1" t="s">
        <v>3115</v>
      </c>
      <c r="E836" s="1" t="s">
        <v>3116</v>
      </c>
      <c r="F836" s="1">
        <v>1</v>
      </c>
      <c r="G836" s="1">
        <v>1213</v>
      </c>
      <c r="H836" s="10">
        <v>634.32038076666663</v>
      </c>
      <c r="I836">
        <v>551107.10219940718</v>
      </c>
      <c r="J836" s="27">
        <v>0.24760457350000001</v>
      </c>
      <c r="K836" s="1">
        <v>1</v>
      </c>
      <c r="L836" s="1">
        <v>1</v>
      </c>
    </row>
    <row r="837" spans="1:12" x14ac:dyDescent="0.25">
      <c r="A837" s="1">
        <v>3</v>
      </c>
      <c r="B837" s="3" t="s">
        <v>3074</v>
      </c>
      <c r="C837" s="3" t="s">
        <v>3098</v>
      </c>
      <c r="D837" s="1" t="s">
        <v>3117</v>
      </c>
      <c r="E837" s="1" t="s">
        <v>3118</v>
      </c>
      <c r="F837" s="1">
        <v>1</v>
      </c>
      <c r="G837" s="1">
        <v>1131</v>
      </c>
      <c r="H837" s="10">
        <v>548.20636093333337</v>
      </c>
      <c r="I837">
        <v>413288.7548640247</v>
      </c>
      <c r="J837" s="27">
        <v>0.26218105066666669</v>
      </c>
      <c r="K837" s="1">
        <v>1</v>
      </c>
      <c r="L837" s="1">
        <v>1</v>
      </c>
    </row>
    <row r="838" spans="1:12" x14ac:dyDescent="0.25">
      <c r="A838" s="1">
        <v>1</v>
      </c>
      <c r="B838" s="3" t="s">
        <v>3074</v>
      </c>
      <c r="C838" s="2" t="s">
        <v>3098</v>
      </c>
      <c r="D838" s="1" t="s">
        <v>3119</v>
      </c>
      <c r="E838" s="1" t="s">
        <v>3120</v>
      </c>
      <c r="F838" s="1">
        <v>1</v>
      </c>
      <c r="G838" s="1">
        <v>193</v>
      </c>
      <c r="H838" s="10">
        <v>203.3093198</v>
      </c>
      <c r="I838">
        <v>50766.384384647252</v>
      </c>
      <c r="J838" s="27">
        <v>0.23772852</v>
      </c>
      <c r="K838" s="1">
        <v>0</v>
      </c>
      <c r="L838" s="1">
        <v>0</v>
      </c>
    </row>
    <row r="839" spans="1:12" x14ac:dyDescent="0.25">
      <c r="A839" s="1">
        <v>1</v>
      </c>
      <c r="B839" s="3" t="s">
        <v>3074</v>
      </c>
      <c r="C839" s="3" t="s">
        <v>3098</v>
      </c>
      <c r="D839" s="1" t="s">
        <v>3121</v>
      </c>
      <c r="E839" s="1" t="s">
        <v>3122</v>
      </c>
      <c r="F839" s="1">
        <v>1</v>
      </c>
      <c r="G839" s="1">
        <v>428</v>
      </c>
      <c r="H839" s="10">
        <v>406.57298459999998</v>
      </c>
      <c r="I839">
        <v>204323.92938030182</v>
      </c>
      <c r="J839" s="27">
        <v>0.26127293699999998</v>
      </c>
      <c r="K839" s="1">
        <v>0</v>
      </c>
      <c r="L839" s="1">
        <v>0</v>
      </c>
    </row>
    <row r="840" spans="1:12" x14ac:dyDescent="0.25">
      <c r="A840" s="1">
        <v>2</v>
      </c>
      <c r="B840" s="3" t="s">
        <v>3074</v>
      </c>
      <c r="C840" s="3" t="s">
        <v>3098</v>
      </c>
      <c r="D840" s="1" t="s">
        <v>3123</v>
      </c>
      <c r="E840" s="1" t="s">
        <v>3124</v>
      </c>
      <c r="F840" s="1">
        <v>1</v>
      </c>
      <c r="G840" s="1">
        <v>176</v>
      </c>
      <c r="H840" s="10">
        <v>181.3229077</v>
      </c>
      <c r="I840">
        <v>36313.388223130009</v>
      </c>
      <c r="J840" s="27">
        <v>0.25150447599999998</v>
      </c>
      <c r="K840" s="1">
        <v>0</v>
      </c>
      <c r="L840" s="1">
        <v>0</v>
      </c>
    </row>
    <row r="841" spans="1:12" x14ac:dyDescent="0.25">
      <c r="A841" s="1">
        <v>2</v>
      </c>
      <c r="B841" s="3" t="s">
        <v>3074</v>
      </c>
      <c r="C841" s="3" t="s">
        <v>3098</v>
      </c>
      <c r="D841" s="1" t="s">
        <v>3125</v>
      </c>
      <c r="E841" s="1" t="s">
        <v>3126</v>
      </c>
      <c r="F841" s="1">
        <v>1</v>
      </c>
      <c r="G841" s="1">
        <v>698</v>
      </c>
      <c r="H841" s="10">
        <v>417.77307854999998</v>
      </c>
      <c r="I841">
        <v>223598.69385823872</v>
      </c>
      <c r="J841" s="27">
        <v>0.247766287</v>
      </c>
      <c r="K841" s="1">
        <v>0</v>
      </c>
      <c r="L841" s="1">
        <v>0</v>
      </c>
    </row>
    <row r="842" spans="1:12" x14ac:dyDescent="0.25">
      <c r="A842" s="1">
        <v>5</v>
      </c>
      <c r="B842" s="3" t="s">
        <v>3074</v>
      </c>
      <c r="C842" s="3" t="s">
        <v>3098</v>
      </c>
      <c r="D842" s="1" t="s">
        <v>3127</v>
      </c>
      <c r="E842" s="1" t="s">
        <v>3128</v>
      </c>
      <c r="F842" s="1">
        <v>1</v>
      </c>
      <c r="G842" s="1">
        <v>505</v>
      </c>
      <c r="H842" s="10">
        <v>438.74147291999998</v>
      </c>
      <c r="I842">
        <v>255427.92432887817</v>
      </c>
      <c r="J842" s="27">
        <v>0.26041862760000001</v>
      </c>
      <c r="K842" s="1">
        <v>0</v>
      </c>
      <c r="L842" s="1">
        <v>0</v>
      </c>
    </row>
    <row r="843" spans="1:12" x14ac:dyDescent="0.25">
      <c r="A843" s="1">
        <v>1</v>
      </c>
      <c r="B843" s="3" t="s">
        <v>3074</v>
      </c>
      <c r="C843" s="3" t="s">
        <v>3098</v>
      </c>
      <c r="D843" s="1" t="s">
        <v>3129</v>
      </c>
      <c r="E843" s="1" t="s">
        <v>3130</v>
      </c>
      <c r="F843" s="1">
        <v>1</v>
      </c>
      <c r="G843" s="1">
        <v>389</v>
      </c>
      <c r="H843" s="10">
        <v>330.58406159999998</v>
      </c>
      <c r="I843">
        <v>142509.19849787478</v>
      </c>
      <c r="J843" s="27">
        <v>0.24201041600000001</v>
      </c>
      <c r="K843" s="1">
        <v>0</v>
      </c>
      <c r="L843" s="1">
        <v>0</v>
      </c>
    </row>
    <row r="844" spans="1:12" x14ac:dyDescent="0.25">
      <c r="A844" s="1">
        <v>1</v>
      </c>
      <c r="B844" s="3" t="s">
        <v>3074</v>
      </c>
      <c r="C844" s="3" t="s">
        <v>3098</v>
      </c>
      <c r="D844" s="1" t="s">
        <v>3131</v>
      </c>
      <c r="E844" s="1" t="s">
        <v>3132</v>
      </c>
      <c r="F844" s="1">
        <v>1</v>
      </c>
      <c r="G844" s="1">
        <v>424</v>
      </c>
      <c r="H844" s="10">
        <v>344.2313504</v>
      </c>
      <c r="I844">
        <v>141395.99795882514</v>
      </c>
      <c r="J844" s="27">
        <v>0.24085351099999999</v>
      </c>
      <c r="K844" s="1">
        <v>0</v>
      </c>
      <c r="L844" s="1">
        <v>0</v>
      </c>
    </row>
    <row r="845" spans="1:12" x14ac:dyDescent="0.25">
      <c r="A845" s="1">
        <v>3</v>
      </c>
      <c r="B845" s="3" t="s">
        <v>3074</v>
      </c>
      <c r="C845" s="2" t="s">
        <v>3098</v>
      </c>
      <c r="D845" s="1" t="s">
        <v>3133</v>
      </c>
      <c r="E845" s="1" t="s">
        <v>3134</v>
      </c>
      <c r="F845" s="1">
        <v>1</v>
      </c>
      <c r="G845" s="1">
        <v>407</v>
      </c>
      <c r="H845" s="10">
        <v>398.21701773333342</v>
      </c>
      <c r="I845">
        <v>174630.49627101547</v>
      </c>
      <c r="J845" s="27">
        <v>0.25881485500000001</v>
      </c>
      <c r="K845" s="1">
        <v>1</v>
      </c>
      <c r="L845" s="1">
        <v>1</v>
      </c>
    </row>
    <row r="846" spans="1:12" x14ac:dyDescent="0.25">
      <c r="A846" s="1">
        <v>3</v>
      </c>
      <c r="B846" s="3" t="s">
        <v>3074</v>
      </c>
      <c r="C846" s="3" t="s">
        <v>3098</v>
      </c>
      <c r="D846" s="1" t="s">
        <v>3135</v>
      </c>
      <c r="E846" s="1" t="s">
        <v>3136</v>
      </c>
      <c r="F846" s="1">
        <v>1</v>
      </c>
      <c r="G846" s="1">
        <v>609</v>
      </c>
      <c r="H846" s="10">
        <v>484.30787759999998</v>
      </c>
      <c r="I846">
        <v>280557.27923283161</v>
      </c>
      <c r="J846" s="27">
        <v>0.25847882233333341</v>
      </c>
      <c r="K846" s="1">
        <v>1</v>
      </c>
      <c r="L846" s="1">
        <v>1</v>
      </c>
    </row>
    <row r="847" spans="1:12" x14ac:dyDescent="0.25">
      <c r="A847" s="1">
        <v>2</v>
      </c>
      <c r="B847" s="2" t="s">
        <v>3074</v>
      </c>
      <c r="C847" s="3" t="s">
        <v>3098</v>
      </c>
      <c r="D847" s="1" t="s">
        <v>3137</v>
      </c>
      <c r="E847" s="1" t="s">
        <v>3138</v>
      </c>
      <c r="F847" s="1">
        <v>1</v>
      </c>
      <c r="G847" s="1">
        <v>744</v>
      </c>
      <c r="H847" s="10">
        <v>459.79728999999998</v>
      </c>
      <c r="I847">
        <v>251830.12076928996</v>
      </c>
      <c r="J847" s="27">
        <v>0.25060731600000002</v>
      </c>
      <c r="K847" s="1">
        <v>1</v>
      </c>
      <c r="L847" s="1">
        <v>1</v>
      </c>
    </row>
    <row r="848" spans="1:12" x14ac:dyDescent="0.25">
      <c r="A848" s="1">
        <v>3</v>
      </c>
      <c r="B848" s="2" t="s">
        <v>3074</v>
      </c>
      <c r="C848" s="3" t="s">
        <v>3098</v>
      </c>
      <c r="D848" s="1" t="s">
        <v>3139</v>
      </c>
      <c r="E848" s="1" t="s">
        <v>3140</v>
      </c>
      <c r="F848" s="1">
        <v>1</v>
      </c>
      <c r="G848" s="1">
        <v>849</v>
      </c>
      <c r="H848" s="10">
        <v>440.60033983333329</v>
      </c>
      <c r="I848">
        <v>249480.08936759387</v>
      </c>
      <c r="J848" s="27">
        <v>0.25148685633333329</v>
      </c>
      <c r="K848" s="1">
        <v>1</v>
      </c>
      <c r="L848" s="1">
        <v>1</v>
      </c>
    </row>
    <row r="849" spans="1:12" x14ac:dyDescent="0.25">
      <c r="A849" s="1">
        <v>2</v>
      </c>
      <c r="B849" s="2" t="s">
        <v>3074</v>
      </c>
      <c r="C849" s="2" t="s">
        <v>3098</v>
      </c>
      <c r="D849" s="1" t="s">
        <v>3141</v>
      </c>
      <c r="E849" s="1" t="s">
        <v>3142</v>
      </c>
      <c r="F849" s="1">
        <v>1</v>
      </c>
      <c r="G849" s="1">
        <v>787</v>
      </c>
      <c r="H849" s="10">
        <v>309.12719535000002</v>
      </c>
      <c r="I849">
        <v>122551.17357817315</v>
      </c>
      <c r="J849" s="27">
        <v>0.2439090045</v>
      </c>
      <c r="K849" s="1">
        <v>1</v>
      </c>
      <c r="L849" s="1">
        <v>1</v>
      </c>
    </row>
    <row r="850" spans="1:12" x14ac:dyDescent="0.25">
      <c r="A850" s="1">
        <v>3</v>
      </c>
      <c r="B850" s="3" t="s">
        <v>3074</v>
      </c>
      <c r="C850" s="3" t="s">
        <v>3098</v>
      </c>
      <c r="D850" s="1" t="s">
        <v>3143</v>
      </c>
      <c r="E850" s="1" t="s">
        <v>3144</v>
      </c>
      <c r="F850" s="1">
        <v>1</v>
      </c>
      <c r="G850" s="1">
        <v>168</v>
      </c>
      <c r="H850" s="10">
        <v>171.25753913333341</v>
      </c>
      <c r="I850">
        <v>28546.895348675298</v>
      </c>
      <c r="J850" s="27">
        <v>0.2475674866666667</v>
      </c>
      <c r="K850" s="1">
        <v>1</v>
      </c>
      <c r="L850" s="1">
        <v>1</v>
      </c>
    </row>
    <row r="851" spans="1:12" x14ac:dyDescent="0.25">
      <c r="A851" s="1">
        <v>4</v>
      </c>
      <c r="B851" s="3" t="s">
        <v>3074</v>
      </c>
      <c r="C851" s="3" t="s">
        <v>3098</v>
      </c>
      <c r="D851" s="1" t="s">
        <v>3145</v>
      </c>
      <c r="E851" s="1" t="s">
        <v>3146</v>
      </c>
      <c r="F851" s="1">
        <v>1</v>
      </c>
      <c r="G851" s="1">
        <v>388</v>
      </c>
      <c r="H851" s="10">
        <v>381.77090870000001</v>
      </c>
      <c r="I851">
        <v>166781.24021209896</v>
      </c>
      <c r="J851" s="27">
        <v>0.26228673949999998</v>
      </c>
      <c r="K851" s="1">
        <v>1</v>
      </c>
      <c r="L851" s="1">
        <v>1</v>
      </c>
    </row>
    <row r="852" spans="1:12" x14ac:dyDescent="0.25">
      <c r="A852" s="1">
        <v>1</v>
      </c>
      <c r="B852" s="2" t="s">
        <v>3074</v>
      </c>
      <c r="C852" s="2" t="s">
        <v>3098</v>
      </c>
      <c r="D852" s="1" t="s">
        <v>3147</v>
      </c>
      <c r="E852" s="1" t="s">
        <v>3148</v>
      </c>
      <c r="F852" s="1">
        <v>1</v>
      </c>
      <c r="G852" s="1">
        <v>439</v>
      </c>
      <c r="H852" s="10">
        <v>245.1771397</v>
      </c>
      <c r="I852">
        <v>74430.186011528989</v>
      </c>
      <c r="J852" s="27">
        <v>0.26961279900000001</v>
      </c>
      <c r="K852" s="1">
        <v>1</v>
      </c>
      <c r="L852" s="1">
        <v>1</v>
      </c>
    </row>
    <row r="853" spans="1:12" x14ac:dyDescent="0.25">
      <c r="A853" s="1">
        <v>1</v>
      </c>
      <c r="B853" s="3" t="s">
        <v>3074</v>
      </c>
      <c r="C853" s="2" t="s">
        <v>3098</v>
      </c>
      <c r="D853" s="1" t="s">
        <v>3149</v>
      </c>
      <c r="E853" s="1" t="s">
        <v>3150</v>
      </c>
      <c r="F853" s="1">
        <v>1</v>
      </c>
      <c r="G853" s="1">
        <v>559</v>
      </c>
      <c r="H853" s="10">
        <v>272.71676639999998</v>
      </c>
      <c r="I853">
        <v>102695.30023291778</v>
      </c>
      <c r="J853" s="27">
        <v>0.25358308299999999</v>
      </c>
      <c r="K853" s="1">
        <v>1</v>
      </c>
      <c r="L853" s="1">
        <v>1</v>
      </c>
    </row>
    <row r="854" spans="1:12" x14ac:dyDescent="0.25">
      <c r="A854" s="1">
        <v>1</v>
      </c>
      <c r="B854" s="3" t="s">
        <v>3151</v>
      </c>
      <c r="C854" s="3" t="s">
        <v>3152</v>
      </c>
      <c r="D854" s="1" t="s">
        <v>3153</v>
      </c>
      <c r="E854" s="1" t="s">
        <v>3154</v>
      </c>
      <c r="F854" s="1">
        <v>1</v>
      </c>
      <c r="G854" s="1">
        <v>570</v>
      </c>
      <c r="H854" s="10">
        <v>810.09298709999996</v>
      </c>
      <c r="I854">
        <v>371510.04671121278</v>
      </c>
      <c r="J854" s="27">
        <v>0.26985779500000001</v>
      </c>
      <c r="K854" s="1">
        <v>0</v>
      </c>
      <c r="L854" s="1">
        <v>0</v>
      </c>
    </row>
    <row r="855" spans="1:12" x14ac:dyDescent="0.25">
      <c r="A855" s="1">
        <v>2</v>
      </c>
      <c r="B855" s="3" t="s">
        <v>3151</v>
      </c>
      <c r="C855" s="3" t="s">
        <v>3152</v>
      </c>
      <c r="D855" s="1" t="s">
        <v>3155</v>
      </c>
      <c r="E855" s="1" t="s">
        <v>3156</v>
      </c>
      <c r="F855" s="1">
        <v>1</v>
      </c>
      <c r="G855" s="1">
        <v>394</v>
      </c>
      <c r="H855" s="10">
        <v>494.69683359999999</v>
      </c>
      <c r="I855">
        <v>148779.86631654744</v>
      </c>
      <c r="J855" s="27">
        <v>0.25839158800000001</v>
      </c>
      <c r="K855" s="1">
        <v>0</v>
      </c>
      <c r="L855" s="1">
        <v>0</v>
      </c>
    </row>
    <row r="856" spans="1:12" x14ac:dyDescent="0.25">
      <c r="A856" s="1">
        <v>1</v>
      </c>
      <c r="B856" s="3" t="s">
        <v>3151</v>
      </c>
      <c r="C856" s="3" t="s">
        <v>3152</v>
      </c>
      <c r="D856" s="1" t="s">
        <v>3157</v>
      </c>
      <c r="E856" s="1" t="s">
        <v>3158</v>
      </c>
      <c r="F856" s="1">
        <v>1</v>
      </c>
      <c r="G856" s="1">
        <v>790</v>
      </c>
      <c r="H856" s="10">
        <v>743.0562741</v>
      </c>
      <c r="I856">
        <v>344542.21784087276</v>
      </c>
      <c r="J856" s="27">
        <v>0.25497914999999999</v>
      </c>
      <c r="K856" s="1">
        <v>0</v>
      </c>
      <c r="L856" s="1">
        <v>0</v>
      </c>
    </row>
    <row r="857" spans="1:12" x14ac:dyDescent="0.25">
      <c r="A857" s="1">
        <v>1</v>
      </c>
      <c r="B857" s="2" t="s">
        <v>3151</v>
      </c>
      <c r="C857" s="3" t="s">
        <v>3152</v>
      </c>
      <c r="D857" s="1" t="s">
        <v>3159</v>
      </c>
      <c r="E857" s="1" t="s">
        <v>3160</v>
      </c>
      <c r="F857" s="1">
        <v>1</v>
      </c>
      <c r="G857" s="1">
        <v>835</v>
      </c>
      <c r="H857" s="10">
        <v>661.45035789999997</v>
      </c>
      <c r="I857">
        <v>228816.83641747787</v>
      </c>
      <c r="J857" s="27">
        <v>0.25116702000000002</v>
      </c>
      <c r="K857" s="1">
        <v>0</v>
      </c>
      <c r="L857" s="1">
        <v>0</v>
      </c>
    </row>
    <row r="858" spans="1:12" x14ac:dyDescent="0.25">
      <c r="A858" s="1">
        <v>1</v>
      </c>
      <c r="B858" s="3" t="s">
        <v>3151</v>
      </c>
      <c r="C858" s="3" t="s">
        <v>3161</v>
      </c>
      <c r="D858" s="1" t="s">
        <v>3162</v>
      </c>
      <c r="E858" s="1" t="s">
        <v>3163</v>
      </c>
      <c r="F858" s="1">
        <v>1</v>
      </c>
      <c r="G858" s="1">
        <v>260</v>
      </c>
      <c r="H858" s="10">
        <v>274.29586430000001</v>
      </c>
      <c r="I858">
        <v>48049.314351815156</v>
      </c>
      <c r="J858" s="27">
        <v>0.243586145</v>
      </c>
      <c r="K858" s="1">
        <v>0</v>
      </c>
      <c r="L858" s="1">
        <v>0</v>
      </c>
    </row>
    <row r="859" spans="1:12" x14ac:dyDescent="0.25">
      <c r="A859" s="1">
        <v>1</v>
      </c>
      <c r="B859" s="3" t="s">
        <v>3151</v>
      </c>
      <c r="C859" s="3" t="s">
        <v>3161</v>
      </c>
      <c r="D859" s="1" t="s">
        <v>3164</v>
      </c>
      <c r="E859" s="1" t="s">
        <v>3165</v>
      </c>
      <c r="F859" s="1">
        <v>0</v>
      </c>
      <c r="G859" s="1">
        <v>85</v>
      </c>
      <c r="H859" s="10">
        <v>117.1353873</v>
      </c>
      <c r="I859">
        <v>9991.0871087340074</v>
      </c>
      <c r="J859" s="27">
        <v>0.26495751400000001</v>
      </c>
      <c r="K859" s="1">
        <v>0</v>
      </c>
      <c r="L859" s="1">
        <v>0</v>
      </c>
    </row>
    <row r="860" spans="1:12" x14ac:dyDescent="0.25">
      <c r="A860" s="1">
        <v>1</v>
      </c>
      <c r="B860" s="3" t="s">
        <v>3151</v>
      </c>
      <c r="C860" s="2" t="s">
        <v>3161</v>
      </c>
      <c r="D860" s="1" t="s">
        <v>3166</v>
      </c>
      <c r="E860" s="1" t="s">
        <v>3167</v>
      </c>
      <c r="F860" s="1">
        <v>0</v>
      </c>
      <c r="G860" s="1">
        <v>138</v>
      </c>
      <c r="H860" s="10">
        <v>199.80680910000001</v>
      </c>
      <c r="I860">
        <v>26288.673775373209</v>
      </c>
      <c r="J860" s="27">
        <v>0.256555439</v>
      </c>
      <c r="K860" s="1">
        <v>0</v>
      </c>
      <c r="L860" s="1">
        <v>0</v>
      </c>
    </row>
    <row r="861" spans="1:12" x14ac:dyDescent="0.25">
      <c r="A861" s="1">
        <v>1</v>
      </c>
      <c r="B861" s="3" t="s">
        <v>3151</v>
      </c>
      <c r="C861" s="3" t="s">
        <v>3161</v>
      </c>
      <c r="D861" s="1" t="s">
        <v>3168</v>
      </c>
      <c r="E861" s="1" t="s">
        <v>3169</v>
      </c>
      <c r="F861" s="1">
        <v>1</v>
      </c>
      <c r="G861" s="1">
        <v>89.4</v>
      </c>
      <c r="H861" s="10">
        <v>117.7781913</v>
      </c>
      <c r="I861">
        <v>9366.6632221944074</v>
      </c>
      <c r="J861" s="27">
        <v>0.233006675</v>
      </c>
      <c r="K861" s="1">
        <v>0</v>
      </c>
      <c r="L861" s="1">
        <v>0</v>
      </c>
    </row>
    <row r="862" spans="1:12" x14ac:dyDescent="0.25">
      <c r="A862" s="1">
        <v>1</v>
      </c>
      <c r="B862" s="2" t="s">
        <v>3151</v>
      </c>
      <c r="C862" s="2" t="s">
        <v>3161</v>
      </c>
      <c r="D862" s="1" t="s">
        <v>3170</v>
      </c>
      <c r="E862" s="1" t="s">
        <v>3171</v>
      </c>
      <c r="F862" s="1">
        <v>1</v>
      </c>
      <c r="G862" s="1">
        <v>65.5</v>
      </c>
      <c r="H862" s="10">
        <v>82.726309619999995</v>
      </c>
      <c r="I862">
        <v>4600.444510588406</v>
      </c>
      <c r="J862" s="27">
        <v>0.26038892699999999</v>
      </c>
      <c r="K862" s="1">
        <v>0</v>
      </c>
      <c r="L862" s="1">
        <v>0</v>
      </c>
    </row>
    <row r="863" spans="1:12" x14ac:dyDescent="0.25">
      <c r="A863" s="1">
        <v>1</v>
      </c>
      <c r="B863" s="3" t="s">
        <v>3151</v>
      </c>
      <c r="C863" s="3" t="s">
        <v>3161</v>
      </c>
      <c r="D863" s="1" t="s">
        <v>3172</v>
      </c>
      <c r="E863" s="1" t="s">
        <v>3173</v>
      </c>
      <c r="F863" s="1">
        <v>0</v>
      </c>
      <c r="G863" s="1">
        <v>33.5</v>
      </c>
      <c r="H863" s="10">
        <v>50.020128739999997</v>
      </c>
      <c r="I863">
        <v>1451.9047778108229</v>
      </c>
      <c r="J863" s="27">
        <v>0.24096764500000001</v>
      </c>
      <c r="K863" s="1">
        <v>0</v>
      </c>
      <c r="L863" s="1">
        <v>0</v>
      </c>
    </row>
    <row r="864" spans="1:12" x14ac:dyDescent="0.25">
      <c r="A864" s="1">
        <v>1</v>
      </c>
      <c r="B864" s="3" t="s">
        <v>3151</v>
      </c>
      <c r="C864" s="3" t="s">
        <v>3161</v>
      </c>
      <c r="D864" s="1" t="s">
        <v>3174</v>
      </c>
      <c r="E864" s="1" t="s">
        <v>3175</v>
      </c>
      <c r="F864" s="1">
        <v>1</v>
      </c>
      <c r="G864" s="1">
        <v>31</v>
      </c>
      <c r="H864" s="10">
        <v>40.172625109999998</v>
      </c>
      <c r="I864">
        <v>972.15819308558866</v>
      </c>
      <c r="J864" s="27">
        <v>0.23990560499999999</v>
      </c>
      <c r="K864" s="1">
        <v>0</v>
      </c>
      <c r="L864" s="1">
        <v>0</v>
      </c>
    </row>
    <row r="865" spans="1:12" x14ac:dyDescent="0.25">
      <c r="A865" s="1">
        <v>3</v>
      </c>
      <c r="B865" s="3" t="s">
        <v>3151</v>
      </c>
      <c r="C865" s="3" t="s">
        <v>3161</v>
      </c>
      <c r="D865" s="1" t="s">
        <v>3176</v>
      </c>
      <c r="E865" s="1" t="s">
        <v>3177</v>
      </c>
      <c r="F865" s="1">
        <v>1</v>
      </c>
      <c r="G865" s="1">
        <v>120</v>
      </c>
      <c r="H865" s="10">
        <v>127.0737434</v>
      </c>
      <c r="I865">
        <v>10935.321543794602</v>
      </c>
      <c r="J865" s="27">
        <v>0.24618514366666669</v>
      </c>
      <c r="K865" s="1">
        <v>0</v>
      </c>
      <c r="L865" s="1">
        <v>0</v>
      </c>
    </row>
    <row r="866" spans="1:12" x14ac:dyDescent="0.25">
      <c r="A866" s="1">
        <v>1</v>
      </c>
      <c r="B866" s="3" t="s">
        <v>3151</v>
      </c>
      <c r="C866" s="3" t="s">
        <v>3161</v>
      </c>
      <c r="D866" s="1" t="s">
        <v>3178</v>
      </c>
      <c r="E866" s="1" t="s">
        <v>3179</v>
      </c>
      <c r="F866" s="1">
        <v>1</v>
      </c>
      <c r="G866" s="1">
        <v>128</v>
      </c>
      <c r="H866" s="10">
        <v>174.22679769999999</v>
      </c>
      <c r="I866">
        <v>20970.633710290618</v>
      </c>
      <c r="J866" s="27">
        <v>0.22868949699999999</v>
      </c>
      <c r="K866" s="1">
        <v>0</v>
      </c>
      <c r="L866" s="1">
        <v>0</v>
      </c>
    </row>
    <row r="867" spans="1:12" x14ac:dyDescent="0.25">
      <c r="A867" s="1">
        <v>1</v>
      </c>
      <c r="B867" s="2" t="s">
        <v>3151</v>
      </c>
      <c r="C867" s="3" t="s">
        <v>3161</v>
      </c>
      <c r="D867" s="1" t="s">
        <v>3180</v>
      </c>
      <c r="E867" s="1" t="s">
        <v>3181</v>
      </c>
      <c r="F867" s="1">
        <v>1</v>
      </c>
      <c r="G867" s="1">
        <v>77.099999999999994</v>
      </c>
      <c r="H867" s="10">
        <v>119.168162</v>
      </c>
      <c r="I867">
        <v>8993.3163445387545</v>
      </c>
      <c r="J867" s="27">
        <v>0.271572013</v>
      </c>
      <c r="K867" s="1">
        <v>0</v>
      </c>
      <c r="L867" s="1">
        <v>0</v>
      </c>
    </row>
    <row r="868" spans="1:12" x14ac:dyDescent="0.25">
      <c r="A868" s="1">
        <v>1</v>
      </c>
      <c r="B868" s="3" t="s">
        <v>3151</v>
      </c>
      <c r="C868" s="3" t="s">
        <v>3182</v>
      </c>
      <c r="D868" s="1" t="s">
        <v>3183</v>
      </c>
      <c r="E868" s="1" t="s">
        <v>3184</v>
      </c>
      <c r="F868" s="1">
        <v>1</v>
      </c>
      <c r="G868" s="1">
        <v>54.5</v>
      </c>
      <c r="H868" s="10">
        <v>63.034831429999997</v>
      </c>
      <c r="I868">
        <v>2591.3544314924793</v>
      </c>
      <c r="J868" s="27">
        <v>0.25583372399999998</v>
      </c>
      <c r="K868" s="1">
        <v>0</v>
      </c>
      <c r="L868" s="1">
        <v>0</v>
      </c>
    </row>
    <row r="869" spans="1:12" x14ac:dyDescent="0.25">
      <c r="A869" s="1">
        <v>1</v>
      </c>
      <c r="B869" s="3" t="s">
        <v>3151</v>
      </c>
      <c r="C869" s="3" t="s">
        <v>3182</v>
      </c>
      <c r="D869" s="1" t="s">
        <v>3185</v>
      </c>
      <c r="E869" s="1" t="s">
        <v>3186</v>
      </c>
      <c r="F869" s="1">
        <v>1</v>
      </c>
      <c r="G869" s="1">
        <v>153</v>
      </c>
      <c r="H869" s="10">
        <v>202.41259389999999</v>
      </c>
      <c r="I869">
        <v>24775.714532238682</v>
      </c>
      <c r="J869" s="27">
        <v>0.248976643</v>
      </c>
      <c r="K869" s="1">
        <v>0</v>
      </c>
      <c r="L869" s="1">
        <v>0</v>
      </c>
    </row>
    <row r="870" spans="1:12" x14ac:dyDescent="0.25">
      <c r="A870" s="1">
        <v>2</v>
      </c>
      <c r="B870" s="3" t="s">
        <v>3151</v>
      </c>
      <c r="C870" s="3" t="s">
        <v>3182</v>
      </c>
      <c r="D870" s="1" t="s">
        <v>3187</v>
      </c>
      <c r="E870" s="1" t="s">
        <v>3188</v>
      </c>
      <c r="F870" s="1">
        <v>1</v>
      </c>
      <c r="G870" s="1">
        <v>243</v>
      </c>
      <c r="H870" s="10">
        <v>231.51413425000001</v>
      </c>
      <c r="I870">
        <v>37944.854531084216</v>
      </c>
      <c r="J870" s="27">
        <v>0.246577714</v>
      </c>
      <c r="K870" s="1">
        <v>0</v>
      </c>
      <c r="L870" s="1">
        <v>0</v>
      </c>
    </row>
    <row r="871" spans="1:12" x14ac:dyDescent="0.25">
      <c r="A871" s="1">
        <v>1</v>
      </c>
      <c r="B871" s="3" t="s">
        <v>3151</v>
      </c>
      <c r="C871" s="3" t="s">
        <v>3182</v>
      </c>
      <c r="D871" s="1" t="s">
        <v>3189</v>
      </c>
      <c r="E871" s="1" t="s">
        <v>3190</v>
      </c>
      <c r="F871" s="1">
        <v>1</v>
      </c>
      <c r="G871" s="1">
        <v>183</v>
      </c>
      <c r="H871" s="10">
        <v>160.63449030000001</v>
      </c>
      <c r="I871">
        <v>18126.554257491116</v>
      </c>
      <c r="J871" s="27">
        <v>0.259793143</v>
      </c>
      <c r="K871" s="1">
        <v>0</v>
      </c>
      <c r="L871" s="1">
        <v>0</v>
      </c>
    </row>
    <row r="872" spans="1:12" x14ac:dyDescent="0.25">
      <c r="A872" s="1">
        <v>1</v>
      </c>
      <c r="B872" s="2" t="s">
        <v>3151</v>
      </c>
      <c r="C872" s="2" t="s">
        <v>3182</v>
      </c>
      <c r="D872" s="1" t="s">
        <v>3191</v>
      </c>
      <c r="E872" s="1" t="s">
        <v>3192</v>
      </c>
      <c r="F872" s="1">
        <v>1</v>
      </c>
      <c r="G872" s="1">
        <v>40.700000000000003</v>
      </c>
      <c r="H872" s="10">
        <v>88.484663010000006</v>
      </c>
      <c r="I872">
        <v>4401.3635341846129</v>
      </c>
      <c r="J872" s="27">
        <v>0.24313053500000001</v>
      </c>
      <c r="K872" s="1">
        <v>0</v>
      </c>
      <c r="L872" s="1">
        <v>0</v>
      </c>
    </row>
    <row r="873" spans="1:12" x14ac:dyDescent="0.25">
      <c r="A873" s="1">
        <v>1</v>
      </c>
      <c r="B873" s="2" t="s">
        <v>3151</v>
      </c>
      <c r="C873" s="2" t="s">
        <v>3182</v>
      </c>
      <c r="D873" s="1" t="s">
        <v>3193</v>
      </c>
      <c r="E873" s="1" t="s">
        <v>3194</v>
      </c>
      <c r="F873" s="1">
        <v>1</v>
      </c>
      <c r="G873" s="1">
        <v>170</v>
      </c>
      <c r="H873" s="10">
        <v>156.72800100000001</v>
      </c>
      <c r="I873">
        <v>15935.385423555024</v>
      </c>
      <c r="J873" s="27">
        <v>0.24156625700000001</v>
      </c>
      <c r="K873" s="1">
        <v>0</v>
      </c>
      <c r="L873" s="1">
        <v>0</v>
      </c>
    </row>
    <row r="874" spans="1:12" x14ac:dyDescent="0.25">
      <c r="A874" s="1">
        <v>1</v>
      </c>
      <c r="B874" s="2" t="s">
        <v>3151</v>
      </c>
      <c r="C874" s="3" t="s">
        <v>3182</v>
      </c>
      <c r="D874" s="1" t="s">
        <v>3195</v>
      </c>
      <c r="E874" s="1" t="s">
        <v>3196</v>
      </c>
      <c r="F874" s="1">
        <v>1</v>
      </c>
      <c r="G874" s="1">
        <v>28</v>
      </c>
      <c r="H874" s="10">
        <v>39.148689519999998</v>
      </c>
      <c r="I874">
        <v>907.33232081116273</v>
      </c>
      <c r="J874" s="27">
        <v>0.22121276200000001</v>
      </c>
      <c r="K874" s="1">
        <v>0</v>
      </c>
      <c r="L874" s="1">
        <v>0</v>
      </c>
    </row>
    <row r="875" spans="1:12" x14ac:dyDescent="0.25">
      <c r="A875" s="1">
        <v>1</v>
      </c>
      <c r="B875" s="2" t="s">
        <v>3151</v>
      </c>
      <c r="C875" s="3" t="s">
        <v>3182</v>
      </c>
      <c r="D875" s="1" t="s">
        <v>3197</v>
      </c>
      <c r="E875" s="1" t="s">
        <v>3198</v>
      </c>
      <c r="F875" s="1">
        <v>0</v>
      </c>
      <c r="G875" s="1">
        <v>161</v>
      </c>
      <c r="H875" s="10">
        <v>149.16137950000001</v>
      </c>
      <c r="I875">
        <v>14292.41084365512</v>
      </c>
      <c r="J875" s="27">
        <v>0.250967035</v>
      </c>
      <c r="K875" s="1">
        <v>0</v>
      </c>
      <c r="L875" s="1">
        <v>0</v>
      </c>
    </row>
    <row r="876" spans="1:12" x14ac:dyDescent="0.25">
      <c r="A876" s="1">
        <v>3</v>
      </c>
      <c r="B876" s="3" t="s">
        <v>3151</v>
      </c>
      <c r="C876" s="2" t="s">
        <v>3182</v>
      </c>
      <c r="D876" s="1" t="s">
        <v>3199</v>
      </c>
      <c r="E876" s="1" t="s">
        <v>3200</v>
      </c>
      <c r="F876" s="1">
        <v>1</v>
      </c>
      <c r="G876" s="1">
        <v>28.8</v>
      </c>
      <c r="H876" s="10">
        <v>45.015752939999999</v>
      </c>
      <c r="I876">
        <v>1589.1788102828743</v>
      </c>
      <c r="J876" s="27">
        <v>0.24796662966666669</v>
      </c>
      <c r="K876" s="1">
        <v>0</v>
      </c>
      <c r="L876" s="1">
        <v>0</v>
      </c>
    </row>
    <row r="877" spans="1:12" x14ac:dyDescent="0.25">
      <c r="A877" s="1">
        <v>1</v>
      </c>
      <c r="B877" s="3" t="s">
        <v>3151</v>
      </c>
      <c r="C877" s="3" t="s">
        <v>3182</v>
      </c>
      <c r="D877" s="1" t="s">
        <v>3201</v>
      </c>
      <c r="E877" s="1" t="s">
        <v>3202</v>
      </c>
      <c r="F877" s="1">
        <v>1</v>
      </c>
      <c r="G877" s="1">
        <v>16.399999999999999</v>
      </c>
      <c r="H877" s="10">
        <v>23.83013176</v>
      </c>
      <c r="I877">
        <v>359.61220721319859</v>
      </c>
      <c r="J877" s="27">
        <v>0.25804777000000001</v>
      </c>
      <c r="K877" s="1">
        <v>0</v>
      </c>
      <c r="L877" s="1">
        <v>0</v>
      </c>
    </row>
    <row r="878" spans="1:12" x14ac:dyDescent="0.25">
      <c r="A878" s="1">
        <v>1</v>
      </c>
      <c r="B878" s="3" t="s">
        <v>3151</v>
      </c>
      <c r="C878" s="3" t="s">
        <v>3182</v>
      </c>
      <c r="D878" s="1" t="s">
        <v>3203</v>
      </c>
      <c r="E878" s="1" t="s">
        <v>3204</v>
      </c>
      <c r="F878" s="1">
        <v>1</v>
      </c>
      <c r="G878" s="1">
        <v>14</v>
      </c>
      <c r="H878" s="10">
        <v>24.909421129999998</v>
      </c>
      <c r="I878">
        <v>404.44737053110697</v>
      </c>
      <c r="J878" s="27">
        <v>0.23834343699999999</v>
      </c>
      <c r="K878" s="1">
        <v>0</v>
      </c>
      <c r="L878" s="1">
        <v>0</v>
      </c>
    </row>
    <row r="879" spans="1:12" x14ac:dyDescent="0.25">
      <c r="A879" s="1">
        <v>1</v>
      </c>
      <c r="B879" s="3" t="s">
        <v>3151</v>
      </c>
      <c r="C879" s="3" t="s">
        <v>3182</v>
      </c>
      <c r="D879" s="1" t="s">
        <v>3205</v>
      </c>
      <c r="E879" s="1" t="s">
        <v>3206</v>
      </c>
      <c r="F879" s="1">
        <v>1</v>
      </c>
      <c r="G879" s="1">
        <v>45.9</v>
      </c>
      <c r="H879" s="10">
        <v>83.652474670000004</v>
      </c>
      <c r="I879">
        <v>4886.199203635585</v>
      </c>
      <c r="J879" s="27">
        <v>0.25812120500000002</v>
      </c>
      <c r="K879" s="1">
        <v>0</v>
      </c>
      <c r="L879" s="1">
        <v>0</v>
      </c>
    </row>
    <row r="880" spans="1:12" x14ac:dyDescent="0.25">
      <c r="A880" s="1">
        <v>1</v>
      </c>
      <c r="B880" s="3" t="s">
        <v>3151</v>
      </c>
      <c r="C880" s="3" t="s">
        <v>3182</v>
      </c>
      <c r="D880" s="1" t="s">
        <v>3207</v>
      </c>
      <c r="E880" s="1" t="s">
        <v>3208</v>
      </c>
      <c r="F880" s="1">
        <v>1</v>
      </c>
      <c r="G880" s="1">
        <v>50.9</v>
      </c>
      <c r="H880" s="10">
        <v>65.259047069999994</v>
      </c>
      <c r="I880">
        <v>2638.3311110435693</v>
      </c>
      <c r="J880" s="27">
        <v>0.23068306599999999</v>
      </c>
      <c r="K880" s="1">
        <v>0</v>
      </c>
      <c r="L880" s="1">
        <v>0</v>
      </c>
    </row>
    <row r="881" spans="1:12" x14ac:dyDescent="0.25">
      <c r="A881" s="1">
        <v>2</v>
      </c>
      <c r="B881" s="3" t="s">
        <v>3151</v>
      </c>
      <c r="C881" s="3" t="s">
        <v>3182</v>
      </c>
      <c r="D881" s="1" t="s">
        <v>3209</v>
      </c>
      <c r="E881" s="1" t="s">
        <v>3210</v>
      </c>
      <c r="F881" s="1">
        <v>1</v>
      </c>
      <c r="G881" s="1">
        <v>125</v>
      </c>
      <c r="H881" s="10">
        <v>161.7619134</v>
      </c>
      <c r="I881">
        <v>18517.147812798492</v>
      </c>
      <c r="J881" s="27">
        <v>0.2602067575</v>
      </c>
      <c r="K881" s="1">
        <v>0</v>
      </c>
      <c r="L881" s="1">
        <v>0</v>
      </c>
    </row>
    <row r="882" spans="1:12" x14ac:dyDescent="0.25">
      <c r="A882" s="1">
        <v>1</v>
      </c>
      <c r="B882" s="3" t="s">
        <v>3151</v>
      </c>
      <c r="C882" s="3" t="s">
        <v>3182</v>
      </c>
      <c r="D882" s="1" t="s">
        <v>3211</v>
      </c>
      <c r="E882" s="1" t="s">
        <v>3212</v>
      </c>
      <c r="F882" s="1">
        <v>1</v>
      </c>
      <c r="G882" s="1">
        <v>104</v>
      </c>
      <c r="H882" s="10">
        <v>118.981972</v>
      </c>
      <c r="I882">
        <v>9345.1755905956015</v>
      </c>
      <c r="J882" s="27">
        <v>0.25307893300000001</v>
      </c>
      <c r="K882" s="1">
        <v>0</v>
      </c>
      <c r="L882" s="1">
        <v>0</v>
      </c>
    </row>
    <row r="883" spans="1:12" x14ac:dyDescent="0.25">
      <c r="A883" s="1">
        <v>1</v>
      </c>
      <c r="B883" s="2" t="s">
        <v>3151</v>
      </c>
      <c r="C883" s="3" t="s">
        <v>3182</v>
      </c>
      <c r="D883" s="1" t="s">
        <v>3213</v>
      </c>
      <c r="E883" s="1" t="s">
        <v>3214</v>
      </c>
      <c r="F883" s="1">
        <v>1</v>
      </c>
      <c r="G883" s="1">
        <v>232</v>
      </c>
      <c r="H883" s="10">
        <v>369.81774890000003</v>
      </c>
      <c r="I883">
        <v>65512.198448806252</v>
      </c>
      <c r="J883" s="27">
        <v>0.25785775799999999</v>
      </c>
      <c r="K883" s="1">
        <v>0</v>
      </c>
      <c r="L883" s="1">
        <v>0</v>
      </c>
    </row>
    <row r="884" spans="1:12" x14ac:dyDescent="0.25">
      <c r="A884" s="1">
        <v>1</v>
      </c>
      <c r="B884" s="3" t="s">
        <v>3151</v>
      </c>
      <c r="C884" s="3" t="s">
        <v>3182</v>
      </c>
      <c r="D884" s="1" t="s">
        <v>3215</v>
      </c>
      <c r="E884" s="1" t="s">
        <v>3216</v>
      </c>
      <c r="F884" s="1">
        <v>1</v>
      </c>
      <c r="G884" s="1">
        <v>61.4</v>
      </c>
      <c r="H884" s="10">
        <v>85.360127930000004</v>
      </c>
      <c r="I884">
        <v>4888.4699037200626</v>
      </c>
      <c r="J884" s="27">
        <v>0.24293852799999999</v>
      </c>
      <c r="K884" s="1">
        <v>0</v>
      </c>
      <c r="L884" s="1">
        <v>0</v>
      </c>
    </row>
    <row r="885" spans="1:12" x14ac:dyDescent="0.25">
      <c r="A885" s="1">
        <v>1</v>
      </c>
      <c r="B885" s="3" t="s">
        <v>3151</v>
      </c>
      <c r="C885" s="3" t="s">
        <v>3182</v>
      </c>
      <c r="D885" s="1" t="s">
        <v>3217</v>
      </c>
      <c r="E885" s="1" t="s">
        <v>3218</v>
      </c>
      <c r="F885" s="1">
        <v>1</v>
      </c>
      <c r="G885" s="1">
        <v>149</v>
      </c>
      <c r="H885" s="10">
        <v>102.5622458</v>
      </c>
      <c r="I885">
        <v>6966.2044504891801</v>
      </c>
      <c r="J885" s="27">
        <v>0.22795031499999999</v>
      </c>
      <c r="K885" s="1">
        <v>0</v>
      </c>
      <c r="L885" s="1">
        <v>0</v>
      </c>
    </row>
    <row r="886" spans="1:12" x14ac:dyDescent="0.25">
      <c r="A886" s="1">
        <v>1</v>
      </c>
      <c r="B886" s="3" t="s">
        <v>3151</v>
      </c>
      <c r="C886" s="3" t="s">
        <v>3182</v>
      </c>
      <c r="D886" s="1" t="s">
        <v>3219</v>
      </c>
      <c r="E886" s="1" t="s">
        <v>3220</v>
      </c>
      <c r="F886" s="1">
        <v>1</v>
      </c>
      <c r="G886" s="1">
        <v>147</v>
      </c>
      <c r="H886" s="10">
        <v>119.2578657</v>
      </c>
      <c r="I886">
        <v>9913.4919366604954</v>
      </c>
      <c r="J886" s="27">
        <v>0.24316038000000001</v>
      </c>
      <c r="K886" s="1">
        <v>0</v>
      </c>
      <c r="L886" s="1">
        <v>0</v>
      </c>
    </row>
    <row r="887" spans="1:12" x14ac:dyDescent="0.25">
      <c r="A887" s="1">
        <v>1</v>
      </c>
      <c r="B887" s="3" t="s">
        <v>3151</v>
      </c>
      <c r="C887" s="3" t="s">
        <v>3182</v>
      </c>
      <c r="D887" s="1" t="s">
        <v>3221</v>
      </c>
      <c r="E887" s="1" t="s">
        <v>3222</v>
      </c>
      <c r="F887" s="1">
        <v>1</v>
      </c>
      <c r="G887" s="1">
        <v>107</v>
      </c>
      <c r="H887" s="10">
        <v>151.61991889999999</v>
      </c>
      <c r="I887">
        <v>15863.515714941901</v>
      </c>
      <c r="J887" s="27">
        <v>0.24328782199999999</v>
      </c>
      <c r="K887" s="1">
        <v>0</v>
      </c>
      <c r="L887" s="1">
        <v>0</v>
      </c>
    </row>
    <row r="888" spans="1:12" x14ac:dyDescent="0.25">
      <c r="A888" s="1">
        <v>1</v>
      </c>
      <c r="B888" s="3" t="s">
        <v>3151</v>
      </c>
      <c r="C888" s="3" t="s">
        <v>3182</v>
      </c>
      <c r="D888" s="1" t="s">
        <v>3223</v>
      </c>
      <c r="E888" s="1" t="s">
        <v>3224</v>
      </c>
      <c r="F888" s="1">
        <v>1</v>
      </c>
      <c r="G888" s="1">
        <v>107</v>
      </c>
      <c r="H888" s="10">
        <v>92.226622500000005</v>
      </c>
      <c r="I888">
        <v>5543.3875647847253</v>
      </c>
      <c r="J888" s="27">
        <v>0.25061022700000002</v>
      </c>
      <c r="K888" s="1">
        <v>0</v>
      </c>
      <c r="L888" s="1">
        <v>0</v>
      </c>
    </row>
    <row r="889" spans="1:12" x14ac:dyDescent="0.25">
      <c r="A889" s="1">
        <v>1</v>
      </c>
      <c r="B889" s="3" t="s">
        <v>3151</v>
      </c>
      <c r="C889" s="3" t="s">
        <v>3182</v>
      </c>
      <c r="D889" s="1" t="s">
        <v>3225</v>
      </c>
      <c r="E889" s="1" t="s">
        <v>3226</v>
      </c>
      <c r="F889" s="1">
        <v>1</v>
      </c>
      <c r="G889" s="1">
        <v>58.7</v>
      </c>
      <c r="H889" s="10">
        <v>49.281057279999999</v>
      </c>
      <c r="I889">
        <v>1741.0152667953676</v>
      </c>
      <c r="J889" s="27">
        <v>0.22507588000000001</v>
      </c>
      <c r="K889" s="1">
        <v>0</v>
      </c>
      <c r="L889" s="1">
        <v>0</v>
      </c>
    </row>
    <row r="890" spans="1:12" x14ac:dyDescent="0.25">
      <c r="A890" s="1">
        <v>5</v>
      </c>
      <c r="B890" s="3" t="s">
        <v>3151</v>
      </c>
      <c r="C890" s="3" t="s">
        <v>3182</v>
      </c>
      <c r="D890" s="1" t="s">
        <v>3227</v>
      </c>
      <c r="E890" s="1" t="s">
        <v>3228</v>
      </c>
      <c r="F890" s="1">
        <v>1</v>
      </c>
      <c r="G890" s="1">
        <v>84.9</v>
      </c>
      <c r="H890" s="10">
        <v>108.384588646</v>
      </c>
      <c r="I890">
        <v>8308.7681442697467</v>
      </c>
      <c r="J890" s="27">
        <v>0.24527944339999999</v>
      </c>
      <c r="K890" s="1">
        <v>0</v>
      </c>
      <c r="L890" s="1">
        <v>0</v>
      </c>
    </row>
    <row r="891" spans="1:12" x14ac:dyDescent="0.25">
      <c r="A891" s="1">
        <v>3</v>
      </c>
      <c r="B891" s="2" t="s">
        <v>3229</v>
      </c>
      <c r="C891" s="2" t="s">
        <v>3230</v>
      </c>
      <c r="D891" s="1" t="s">
        <v>3231</v>
      </c>
      <c r="E891" s="1" t="s">
        <v>3232</v>
      </c>
      <c r="F891" s="1">
        <v>1</v>
      </c>
      <c r="G891" s="1">
        <v>240</v>
      </c>
      <c r="H891" s="10">
        <v>164.43657999999999</v>
      </c>
      <c r="I891">
        <v>23277.492045044648</v>
      </c>
      <c r="J891" s="27">
        <v>0.214347332</v>
      </c>
      <c r="K891" s="1">
        <v>0</v>
      </c>
      <c r="L891" s="1">
        <v>0</v>
      </c>
    </row>
    <row r="892" spans="1:12" x14ac:dyDescent="0.25">
      <c r="A892" s="1">
        <v>2</v>
      </c>
      <c r="B892" s="3" t="s">
        <v>3233</v>
      </c>
      <c r="C892" s="3" t="s">
        <v>3234</v>
      </c>
      <c r="D892" s="1" t="s">
        <v>3235</v>
      </c>
      <c r="E892" s="1" t="s">
        <v>3236</v>
      </c>
      <c r="F892" s="1">
        <v>1</v>
      </c>
      <c r="G892" s="1">
        <v>29500</v>
      </c>
      <c r="H892" s="10">
        <v>152.62635</v>
      </c>
      <c r="I892">
        <v>31960.644467128368</v>
      </c>
      <c r="J892" s="27">
        <v>0.33189999999999997</v>
      </c>
      <c r="K892" s="1">
        <v>1</v>
      </c>
      <c r="L892" s="1">
        <v>0</v>
      </c>
    </row>
    <row r="893" spans="1:12" x14ac:dyDescent="0.25">
      <c r="A893" s="1">
        <v>1</v>
      </c>
      <c r="B893" s="3" t="s">
        <v>3233</v>
      </c>
      <c r="C893" s="3" t="s">
        <v>3234</v>
      </c>
      <c r="D893" s="1" t="s">
        <v>3237</v>
      </c>
      <c r="E893" s="1" t="s">
        <v>3238</v>
      </c>
      <c r="F893" s="1">
        <v>1</v>
      </c>
      <c r="G893" s="1">
        <v>11067</v>
      </c>
      <c r="H893" s="10">
        <v>77.918700000000001</v>
      </c>
      <c r="I893">
        <v>7194.0582430575223</v>
      </c>
      <c r="J893" s="27">
        <v>0.29870000000000002</v>
      </c>
      <c r="K893" s="1">
        <v>1</v>
      </c>
      <c r="L893" s="1">
        <v>0</v>
      </c>
    </row>
    <row r="894" spans="1:12" x14ac:dyDescent="0.25">
      <c r="A894" s="1">
        <v>1</v>
      </c>
      <c r="B894" s="3" t="s">
        <v>3233</v>
      </c>
      <c r="C894" s="3" t="s">
        <v>3234</v>
      </c>
      <c r="D894" s="1" t="s">
        <v>3239</v>
      </c>
      <c r="E894" s="1" t="s">
        <v>3240</v>
      </c>
      <c r="F894" s="1">
        <v>1</v>
      </c>
      <c r="G894" s="1">
        <v>3710</v>
      </c>
      <c r="H894" s="10">
        <v>77.938100000000006</v>
      </c>
      <c r="I894">
        <v>6857.035746239937</v>
      </c>
      <c r="J894" s="27">
        <v>0.29110000000000003</v>
      </c>
      <c r="K894" s="1">
        <v>1</v>
      </c>
      <c r="L894" s="1">
        <v>0</v>
      </c>
    </row>
    <row r="895" spans="1:12" x14ac:dyDescent="0.25">
      <c r="A895" s="1">
        <v>4</v>
      </c>
      <c r="B895" s="3" t="s">
        <v>3233</v>
      </c>
      <c r="C895" s="2" t="s">
        <v>3234</v>
      </c>
      <c r="D895" s="1" t="s">
        <v>3241</v>
      </c>
      <c r="E895" s="1" t="s">
        <v>3242</v>
      </c>
      <c r="F895" s="1">
        <v>1</v>
      </c>
      <c r="G895" s="1">
        <v>1085</v>
      </c>
      <c r="H895" s="10">
        <v>30.773323592499999</v>
      </c>
      <c r="I895">
        <v>1127.0663925275767</v>
      </c>
      <c r="J895" s="27">
        <v>0.29415272799999997</v>
      </c>
      <c r="K895" s="1">
        <v>1</v>
      </c>
      <c r="L895" s="1">
        <v>0</v>
      </c>
    </row>
    <row r="896" spans="1:12" x14ac:dyDescent="0.25">
      <c r="A896" s="1">
        <v>1</v>
      </c>
      <c r="B896" s="3" t="s">
        <v>3233</v>
      </c>
      <c r="C896" s="3" t="s">
        <v>3234</v>
      </c>
      <c r="D896" s="1" t="s">
        <v>3243</v>
      </c>
      <c r="E896" s="1" t="s">
        <v>3244</v>
      </c>
      <c r="F896" s="1">
        <v>1</v>
      </c>
      <c r="G896" s="1">
        <v>5130</v>
      </c>
      <c r="H896" s="10">
        <v>77.620099999999994</v>
      </c>
      <c r="I896">
        <v>7721.9884879076362</v>
      </c>
      <c r="J896" s="27">
        <v>0.30640000000000001</v>
      </c>
      <c r="K896" s="1">
        <v>1</v>
      </c>
      <c r="L896" s="1">
        <v>0</v>
      </c>
    </row>
    <row r="897" spans="1:12" x14ac:dyDescent="0.25">
      <c r="A897" s="1">
        <v>7</v>
      </c>
      <c r="B897" s="3" t="s">
        <v>3233</v>
      </c>
      <c r="C897" s="3" t="s">
        <v>3234</v>
      </c>
      <c r="D897" s="1" t="s">
        <v>3245</v>
      </c>
      <c r="E897" s="6" t="s">
        <v>3246</v>
      </c>
      <c r="F897" s="1">
        <v>1</v>
      </c>
      <c r="G897" s="1">
        <v>4700</v>
      </c>
      <c r="H897" s="10">
        <v>70.250500000000002</v>
      </c>
      <c r="I897">
        <v>5529.4067014487437</v>
      </c>
      <c r="J897" s="27">
        <v>0.29002857142857147</v>
      </c>
      <c r="K897" s="1">
        <v>1</v>
      </c>
      <c r="L897" s="1">
        <v>0</v>
      </c>
    </row>
    <row r="898" spans="1:12" x14ac:dyDescent="0.25">
      <c r="A898" s="1">
        <v>4</v>
      </c>
      <c r="B898" s="3" t="s">
        <v>3233</v>
      </c>
      <c r="C898" s="3" t="s">
        <v>3234</v>
      </c>
      <c r="D898" s="1" t="s">
        <v>3247</v>
      </c>
      <c r="E898" s="1" t="s">
        <v>3248</v>
      </c>
      <c r="F898" s="1">
        <v>1</v>
      </c>
      <c r="G898" s="1">
        <v>3876</v>
      </c>
      <c r="H898" s="10">
        <v>59.361550000000001</v>
      </c>
      <c r="I898">
        <v>4684.3113652025668</v>
      </c>
      <c r="J898" s="27">
        <v>0.30102500000000004</v>
      </c>
      <c r="K898" s="1">
        <v>1</v>
      </c>
      <c r="L898" s="1">
        <v>0</v>
      </c>
    </row>
    <row r="899" spans="1:12" x14ac:dyDescent="0.25">
      <c r="A899" s="1">
        <v>3</v>
      </c>
      <c r="B899" s="3" t="s">
        <v>3233</v>
      </c>
      <c r="C899" s="3" t="s">
        <v>3234</v>
      </c>
      <c r="D899" s="1" t="s">
        <v>3249</v>
      </c>
      <c r="E899" s="1" t="s">
        <v>3250</v>
      </c>
      <c r="F899" s="1">
        <v>1</v>
      </c>
      <c r="G899" s="1">
        <v>4047</v>
      </c>
      <c r="H899" s="10">
        <v>80.566518256666669</v>
      </c>
      <c r="I899">
        <v>6986.05178610864</v>
      </c>
      <c r="J899" s="27">
        <v>0.2787984303333334</v>
      </c>
      <c r="K899" s="1">
        <v>1</v>
      </c>
      <c r="L899" s="1">
        <v>0</v>
      </c>
    </row>
    <row r="900" spans="1:12" x14ac:dyDescent="0.25">
      <c r="A900" s="1">
        <v>2</v>
      </c>
      <c r="B900" s="3" t="s">
        <v>3233</v>
      </c>
      <c r="C900" s="3" t="s">
        <v>3234</v>
      </c>
      <c r="D900" s="1" t="s">
        <v>3251</v>
      </c>
      <c r="E900" s="1" t="s">
        <v>3252</v>
      </c>
      <c r="F900" s="1">
        <v>1</v>
      </c>
      <c r="G900" s="1">
        <v>3370</v>
      </c>
      <c r="H900" s="10">
        <v>66.637889655000009</v>
      </c>
      <c r="I900">
        <v>4368.8702669228896</v>
      </c>
      <c r="J900" s="27">
        <v>0.30737873449999997</v>
      </c>
      <c r="K900" s="1">
        <v>1</v>
      </c>
      <c r="L900" s="1">
        <v>0</v>
      </c>
    </row>
    <row r="901" spans="1:12" x14ac:dyDescent="0.25">
      <c r="A901" s="1">
        <v>2</v>
      </c>
      <c r="B901" s="3" t="s">
        <v>3233</v>
      </c>
      <c r="C901" s="3" t="s">
        <v>3234</v>
      </c>
      <c r="D901" s="1" t="s">
        <v>3253</v>
      </c>
      <c r="E901" s="1" t="s">
        <v>3254</v>
      </c>
      <c r="F901" s="1">
        <v>1</v>
      </c>
      <c r="G901" s="1">
        <v>1730</v>
      </c>
      <c r="H901" s="10">
        <v>45.91695</v>
      </c>
      <c r="I901">
        <v>1962.4081291798989</v>
      </c>
      <c r="J901" s="27">
        <v>0.29685</v>
      </c>
      <c r="K901" s="1">
        <v>1</v>
      </c>
      <c r="L901" s="1">
        <v>0</v>
      </c>
    </row>
    <row r="902" spans="1:12" x14ac:dyDescent="0.25">
      <c r="A902" s="1">
        <v>3</v>
      </c>
      <c r="B902" s="3" t="s">
        <v>3255</v>
      </c>
      <c r="C902" s="3" t="s">
        <v>3256</v>
      </c>
      <c r="D902" s="1" t="s">
        <v>3257</v>
      </c>
      <c r="E902" s="1" t="s">
        <v>3258</v>
      </c>
      <c r="F902" s="1">
        <v>1</v>
      </c>
      <c r="G902" s="1">
        <v>131</v>
      </c>
      <c r="H902" s="10">
        <v>176.98228253333329</v>
      </c>
      <c r="I902">
        <v>19495.229428793675</v>
      </c>
      <c r="J902" s="27">
        <v>0.27707607666666673</v>
      </c>
      <c r="K902" s="1">
        <v>0</v>
      </c>
      <c r="L902" s="1">
        <v>0</v>
      </c>
    </row>
    <row r="903" spans="1:12" x14ac:dyDescent="0.25">
      <c r="A903" s="1">
        <v>2</v>
      </c>
      <c r="B903" s="3" t="s">
        <v>3255</v>
      </c>
      <c r="C903" s="3" t="s">
        <v>3256</v>
      </c>
      <c r="D903" s="1" t="s">
        <v>3259</v>
      </c>
      <c r="E903" s="1" t="s">
        <v>3260</v>
      </c>
      <c r="F903" s="1">
        <v>1</v>
      </c>
      <c r="G903" s="1">
        <v>167</v>
      </c>
      <c r="H903" s="10">
        <v>251.7910875</v>
      </c>
      <c r="I903">
        <v>36753.876144035428</v>
      </c>
      <c r="J903" s="27">
        <v>0.27205676750000002</v>
      </c>
      <c r="K903" s="1">
        <v>0</v>
      </c>
      <c r="L903" s="1">
        <v>0</v>
      </c>
    </row>
    <row r="904" spans="1:12" x14ac:dyDescent="0.25">
      <c r="A904" s="1">
        <v>2</v>
      </c>
      <c r="B904" s="3" t="s">
        <v>3255</v>
      </c>
      <c r="C904" s="3" t="s">
        <v>3256</v>
      </c>
      <c r="D904" s="1" t="s">
        <v>3261</v>
      </c>
      <c r="E904" s="1" t="s">
        <v>3262</v>
      </c>
      <c r="F904" s="1">
        <v>1</v>
      </c>
      <c r="G904" s="1">
        <v>378</v>
      </c>
      <c r="H904" s="10">
        <v>563.56807524999999</v>
      </c>
      <c r="I904">
        <v>263140.48312999058</v>
      </c>
      <c r="J904" s="27">
        <v>0.2647834</v>
      </c>
      <c r="K904" s="1">
        <v>0</v>
      </c>
      <c r="L904" s="1">
        <v>0</v>
      </c>
    </row>
    <row r="905" spans="1:12" x14ac:dyDescent="0.25">
      <c r="A905" s="1">
        <v>1</v>
      </c>
      <c r="B905" s="3" t="s">
        <v>3255</v>
      </c>
      <c r="C905" s="3" t="s">
        <v>3256</v>
      </c>
      <c r="D905" s="1" t="s">
        <v>3263</v>
      </c>
      <c r="E905" s="1" t="s">
        <v>3264</v>
      </c>
      <c r="F905" s="1">
        <v>1</v>
      </c>
      <c r="G905" s="1">
        <v>337</v>
      </c>
      <c r="H905" s="10">
        <v>585.80899599999998</v>
      </c>
      <c r="I905">
        <v>250027.05648668858</v>
      </c>
      <c r="J905" s="27">
        <v>0.27529297200000002</v>
      </c>
      <c r="K905" s="1">
        <v>0</v>
      </c>
      <c r="L905" s="1">
        <v>0</v>
      </c>
    </row>
    <row r="906" spans="1:12" x14ac:dyDescent="0.25">
      <c r="A906" s="1">
        <v>2</v>
      </c>
      <c r="B906" s="3" t="s">
        <v>3255</v>
      </c>
      <c r="C906" s="3" t="s">
        <v>3256</v>
      </c>
      <c r="D906" s="1" t="s">
        <v>3265</v>
      </c>
      <c r="E906" s="1" t="s">
        <v>3266</v>
      </c>
      <c r="F906" s="1">
        <v>1</v>
      </c>
      <c r="G906" s="1">
        <v>156</v>
      </c>
      <c r="H906" s="10">
        <v>233.09515815</v>
      </c>
      <c r="I906">
        <v>34312.82817297658</v>
      </c>
      <c r="J906" s="27">
        <v>0.25876412850000002</v>
      </c>
      <c r="K906" s="1">
        <v>0</v>
      </c>
      <c r="L906" s="1">
        <v>0</v>
      </c>
    </row>
    <row r="907" spans="1:12" x14ac:dyDescent="0.25">
      <c r="A907" s="1">
        <v>1</v>
      </c>
      <c r="B907" s="3" t="s">
        <v>3255</v>
      </c>
      <c r="C907" s="2" t="s">
        <v>3256</v>
      </c>
      <c r="D907" s="1" t="s">
        <v>3267</v>
      </c>
      <c r="E907" s="1" t="s">
        <v>3268</v>
      </c>
      <c r="F907" s="1">
        <v>1</v>
      </c>
      <c r="G907" s="1">
        <v>174</v>
      </c>
      <c r="H907" s="10">
        <v>257.72434800000002</v>
      </c>
      <c r="I907">
        <v>41283.272506512796</v>
      </c>
      <c r="J907" s="27">
        <v>0.27590321000000001</v>
      </c>
      <c r="K907" s="1">
        <v>0</v>
      </c>
      <c r="L907" s="1">
        <v>0</v>
      </c>
    </row>
    <row r="908" spans="1:12" x14ac:dyDescent="0.25">
      <c r="A908" s="1">
        <v>1</v>
      </c>
      <c r="B908" s="3" t="s">
        <v>3255</v>
      </c>
      <c r="C908" s="3" t="s">
        <v>3256</v>
      </c>
      <c r="D908" s="1" t="s">
        <v>3269</v>
      </c>
      <c r="E908" s="1" t="s">
        <v>3270</v>
      </c>
      <c r="F908" s="1">
        <v>1</v>
      </c>
      <c r="G908" s="1">
        <v>2279</v>
      </c>
      <c r="H908" s="10">
        <v>1441.3803889999999</v>
      </c>
      <c r="I908">
        <v>1488521.9300395313</v>
      </c>
      <c r="J908" s="27">
        <v>0.243367322</v>
      </c>
      <c r="K908" s="1">
        <v>0</v>
      </c>
      <c r="L908" s="1">
        <v>0</v>
      </c>
    </row>
    <row r="909" spans="1:12" x14ac:dyDescent="0.25">
      <c r="A909" s="1">
        <v>2</v>
      </c>
      <c r="B909" s="2" t="s">
        <v>3255</v>
      </c>
      <c r="C909" s="2" t="s">
        <v>3256</v>
      </c>
      <c r="D909" s="1" t="s">
        <v>3271</v>
      </c>
      <c r="E909" s="1" t="s">
        <v>3272</v>
      </c>
      <c r="F909" s="1">
        <v>1</v>
      </c>
      <c r="G909" s="1">
        <v>1555</v>
      </c>
      <c r="H909" s="10">
        <v>1170.5442989999999</v>
      </c>
      <c r="I909">
        <v>927187.43095257843</v>
      </c>
      <c r="J909" s="27">
        <v>0.26945949349999998</v>
      </c>
      <c r="K909" s="1">
        <v>0</v>
      </c>
      <c r="L909" s="1">
        <v>0</v>
      </c>
    </row>
    <row r="910" spans="1:12" x14ac:dyDescent="0.25">
      <c r="A910" s="1">
        <v>2</v>
      </c>
      <c r="B910" s="2" t="s">
        <v>3255</v>
      </c>
      <c r="C910" s="3" t="s">
        <v>3256</v>
      </c>
      <c r="D910" s="1" t="s">
        <v>3273</v>
      </c>
      <c r="E910" s="1" t="s">
        <v>3274</v>
      </c>
      <c r="F910" s="1">
        <v>1</v>
      </c>
      <c r="G910" s="1">
        <v>61.1</v>
      </c>
      <c r="H910" s="10">
        <v>82.460265714999991</v>
      </c>
      <c r="I910">
        <v>4074.200681692163</v>
      </c>
      <c r="J910" s="27">
        <v>0.26364837349999998</v>
      </c>
      <c r="K910" s="1">
        <v>0</v>
      </c>
      <c r="L910" s="1">
        <v>0</v>
      </c>
    </row>
    <row r="911" spans="1:12" x14ac:dyDescent="0.25">
      <c r="A911" s="1">
        <v>1</v>
      </c>
      <c r="B911" s="3" t="s">
        <v>3255</v>
      </c>
      <c r="C911" s="3" t="s">
        <v>3256</v>
      </c>
      <c r="D911" s="1" t="s">
        <v>3275</v>
      </c>
      <c r="E911" s="1" t="s">
        <v>3276</v>
      </c>
      <c r="F911" s="1">
        <v>1</v>
      </c>
      <c r="G911" s="1">
        <v>1293</v>
      </c>
      <c r="H911" s="10">
        <v>995.56671719999997</v>
      </c>
      <c r="I911">
        <v>549255.63393427734</v>
      </c>
      <c r="J911" s="27">
        <v>0.27703445500000001</v>
      </c>
      <c r="K911" s="1">
        <v>0</v>
      </c>
      <c r="L911" s="1">
        <v>0</v>
      </c>
    </row>
    <row r="912" spans="1:12" x14ac:dyDescent="0.25">
      <c r="A912" s="1">
        <v>2</v>
      </c>
      <c r="B912" s="3" t="s">
        <v>3255</v>
      </c>
      <c r="C912" s="3" t="s">
        <v>3256</v>
      </c>
      <c r="D912" s="1" t="s">
        <v>3277</v>
      </c>
      <c r="E912" s="1" t="s">
        <v>3278</v>
      </c>
      <c r="F912" s="1">
        <v>1</v>
      </c>
      <c r="G912" s="1">
        <v>194</v>
      </c>
      <c r="H912" s="10">
        <v>241.62551915</v>
      </c>
      <c r="I912">
        <v>37448.035060096372</v>
      </c>
      <c r="J912" s="27">
        <v>0.28484139450000001</v>
      </c>
      <c r="K912" s="1">
        <v>0</v>
      </c>
      <c r="L912" s="1">
        <v>0</v>
      </c>
    </row>
    <row r="913" spans="1:12" x14ac:dyDescent="0.25">
      <c r="A913" s="1">
        <v>1</v>
      </c>
      <c r="B913" s="2" t="s">
        <v>3255</v>
      </c>
      <c r="C913" s="3" t="s">
        <v>3256</v>
      </c>
      <c r="D913" s="1" t="s">
        <v>3279</v>
      </c>
      <c r="E913" s="1" t="s">
        <v>3280</v>
      </c>
      <c r="F913" s="1">
        <v>1</v>
      </c>
      <c r="G913" s="1">
        <v>132</v>
      </c>
      <c r="H913" s="10">
        <v>248.5497713</v>
      </c>
      <c r="I913">
        <v>35625.174143272554</v>
      </c>
      <c r="J913" s="27">
        <v>0.27803990000000001</v>
      </c>
      <c r="K913" s="1">
        <v>0</v>
      </c>
      <c r="L913" s="1">
        <v>0</v>
      </c>
    </row>
    <row r="914" spans="1:12" x14ac:dyDescent="0.25">
      <c r="A914" s="1">
        <v>1</v>
      </c>
      <c r="B914" s="3" t="s">
        <v>3255</v>
      </c>
      <c r="C914" s="3" t="s">
        <v>3256</v>
      </c>
      <c r="D914" s="1" t="s">
        <v>3281</v>
      </c>
      <c r="E914" s="1" t="s">
        <v>3282</v>
      </c>
      <c r="F914" s="1">
        <v>0</v>
      </c>
      <c r="G914" s="1">
        <v>181</v>
      </c>
      <c r="H914" s="10">
        <v>241.5654624</v>
      </c>
      <c r="I914">
        <v>32955.718407460503</v>
      </c>
      <c r="J914" s="27">
        <v>0.26847649099999998</v>
      </c>
      <c r="K914" s="1">
        <v>0</v>
      </c>
      <c r="L914" s="1">
        <v>0</v>
      </c>
    </row>
    <row r="915" spans="1:12" x14ac:dyDescent="0.25">
      <c r="A915" s="1">
        <v>2</v>
      </c>
      <c r="B915" s="2" t="s">
        <v>3255</v>
      </c>
      <c r="C915" s="3" t="s">
        <v>3256</v>
      </c>
      <c r="D915" s="1" t="s">
        <v>3283</v>
      </c>
      <c r="E915" s="1" t="s">
        <v>3284</v>
      </c>
      <c r="F915" s="1">
        <v>1</v>
      </c>
      <c r="G915" s="1">
        <v>236</v>
      </c>
      <c r="H915" s="10">
        <v>273.18268054999999</v>
      </c>
      <c r="I915">
        <v>48733.598738084002</v>
      </c>
      <c r="J915" s="27">
        <v>0.28565325949999998</v>
      </c>
      <c r="K915" s="1">
        <v>0</v>
      </c>
      <c r="L915" s="1">
        <v>0</v>
      </c>
    </row>
    <row r="916" spans="1:12" x14ac:dyDescent="0.25">
      <c r="A916" s="1">
        <v>3</v>
      </c>
      <c r="B916" s="3" t="s">
        <v>3255</v>
      </c>
      <c r="C916" s="3" t="s">
        <v>3256</v>
      </c>
      <c r="D916" s="1" t="s">
        <v>3285</v>
      </c>
      <c r="E916" s="1" t="s">
        <v>3286</v>
      </c>
      <c r="F916" s="1">
        <v>1</v>
      </c>
      <c r="G916" s="1">
        <v>164</v>
      </c>
      <c r="H916" s="10">
        <v>486.69385649999998</v>
      </c>
      <c r="I916">
        <v>153013.46376452447</v>
      </c>
      <c r="J916" s="27">
        <v>0.27101410166666667</v>
      </c>
      <c r="K916" s="1">
        <v>0</v>
      </c>
      <c r="L916" s="1">
        <v>0</v>
      </c>
    </row>
    <row r="917" spans="1:12" x14ac:dyDescent="0.25">
      <c r="A917" s="1">
        <v>2</v>
      </c>
      <c r="B917" s="3" t="s">
        <v>3255</v>
      </c>
      <c r="C917" s="3" t="s">
        <v>3256</v>
      </c>
      <c r="D917" s="1" t="s">
        <v>3287</v>
      </c>
      <c r="E917" s="1" t="s">
        <v>3288</v>
      </c>
      <c r="F917" s="1">
        <v>1</v>
      </c>
      <c r="G917" s="1">
        <v>191</v>
      </c>
      <c r="H917" s="10">
        <v>311.96481560000001</v>
      </c>
      <c r="I917">
        <v>69334.402976287354</v>
      </c>
      <c r="J917" s="27">
        <v>0.25781156649999998</v>
      </c>
      <c r="K917" s="1">
        <v>0</v>
      </c>
      <c r="L917" s="1">
        <v>0</v>
      </c>
    </row>
    <row r="918" spans="1:12" x14ac:dyDescent="0.25">
      <c r="A918" s="1">
        <v>1</v>
      </c>
      <c r="B918" s="3" t="s">
        <v>3255</v>
      </c>
      <c r="C918" s="3" t="s">
        <v>3256</v>
      </c>
      <c r="D918" s="1" t="s">
        <v>3289</v>
      </c>
      <c r="E918" s="1" t="s">
        <v>3290</v>
      </c>
      <c r="F918" s="1">
        <v>1</v>
      </c>
      <c r="G918" s="1">
        <v>65.599999999999994</v>
      </c>
      <c r="H918" s="10">
        <v>123.38595770000001</v>
      </c>
      <c r="I918">
        <v>8202.7092339888422</v>
      </c>
      <c r="J918" s="27">
        <v>0.25716552500000001</v>
      </c>
      <c r="K918" s="1">
        <v>0</v>
      </c>
      <c r="L918" s="1">
        <v>0</v>
      </c>
    </row>
    <row r="919" spans="1:12" x14ac:dyDescent="0.25">
      <c r="A919" s="1">
        <v>1</v>
      </c>
      <c r="B919" s="3" t="s">
        <v>3255</v>
      </c>
      <c r="C919" s="3" t="s">
        <v>3256</v>
      </c>
      <c r="D919" s="1" t="s">
        <v>3291</v>
      </c>
      <c r="E919" s="1" t="s">
        <v>3292</v>
      </c>
      <c r="F919" s="1">
        <v>1</v>
      </c>
      <c r="G919" s="1">
        <v>142</v>
      </c>
      <c r="H919" s="10">
        <v>289.48596500000002</v>
      </c>
      <c r="I919">
        <v>51660.067832517518</v>
      </c>
      <c r="J919" s="27">
        <v>0.28256668499999998</v>
      </c>
      <c r="K919" s="1">
        <v>0</v>
      </c>
      <c r="L919" s="1">
        <v>0</v>
      </c>
    </row>
    <row r="920" spans="1:12" x14ac:dyDescent="0.25">
      <c r="A920" s="1">
        <v>1</v>
      </c>
      <c r="B920" s="3" t="s">
        <v>3255</v>
      </c>
      <c r="C920" s="3" t="s">
        <v>3256</v>
      </c>
      <c r="D920" s="1" t="s">
        <v>3293</v>
      </c>
      <c r="E920" s="1" t="s">
        <v>3294</v>
      </c>
      <c r="F920" s="1">
        <v>1</v>
      </c>
      <c r="G920" s="1">
        <v>91.5</v>
      </c>
      <c r="H920" s="10">
        <v>148.72576480000001</v>
      </c>
      <c r="I920">
        <v>13633.83196749114</v>
      </c>
      <c r="J920" s="27">
        <v>0.27605178899999999</v>
      </c>
      <c r="K920" s="1">
        <v>0</v>
      </c>
      <c r="L920" s="1">
        <v>0</v>
      </c>
    </row>
    <row r="921" spans="1:12" x14ac:dyDescent="0.25">
      <c r="A921" s="1">
        <v>1</v>
      </c>
      <c r="B921" s="2" t="s">
        <v>3255</v>
      </c>
      <c r="C921" s="2" t="s">
        <v>3256</v>
      </c>
      <c r="D921" s="1" t="s">
        <v>3295</v>
      </c>
      <c r="E921" s="1" t="s">
        <v>3296</v>
      </c>
      <c r="F921" s="1">
        <v>1</v>
      </c>
      <c r="G921" s="1">
        <v>908</v>
      </c>
      <c r="H921" s="10">
        <v>1010.0672039999999</v>
      </c>
      <c r="I921">
        <v>645986.00754153321</v>
      </c>
      <c r="J921" s="27">
        <v>0.26989654899999999</v>
      </c>
      <c r="K921" s="1">
        <v>0</v>
      </c>
      <c r="L921" s="1">
        <v>0</v>
      </c>
    </row>
    <row r="922" spans="1:12" x14ac:dyDescent="0.25">
      <c r="A922" s="1">
        <v>1</v>
      </c>
      <c r="B922" s="3" t="s">
        <v>3255</v>
      </c>
      <c r="C922" s="3" t="s">
        <v>3256</v>
      </c>
      <c r="D922" s="1" t="s">
        <v>3297</v>
      </c>
      <c r="E922" s="1" t="s">
        <v>3298</v>
      </c>
      <c r="F922" s="1">
        <v>1</v>
      </c>
      <c r="G922" s="1">
        <v>1267</v>
      </c>
      <c r="H922" s="10">
        <v>1609.117792</v>
      </c>
      <c r="I922">
        <v>1569418.8493506853</v>
      </c>
      <c r="J922" s="27">
        <v>0.284276468</v>
      </c>
      <c r="K922" s="1">
        <v>0</v>
      </c>
      <c r="L922" s="1">
        <v>0</v>
      </c>
    </row>
    <row r="923" spans="1:12" x14ac:dyDescent="0.25">
      <c r="A923" s="1">
        <v>3</v>
      </c>
      <c r="B923" s="2" t="s">
        <v>3255</v>
      </c>
      <c r="C923" s="3" t="s">
        <v>3256</v>
      </c>
      <c r="D923" s="1" t="s">
        <v>3299</v>
      </c>
      <c r="E923" s="1" t="s">
        <v>3300</v>
      </c>
      <c r="F923" s="1">
        <v>1</v>
      </c>
      <c r="G923" s="1">
        <v>646</v>
      </c>
      <c r="H923" s="10">
        <v>874.74106749999999</v>
      </c>
      <c r="I923">
        <v>481491.07892126119</v>
      </c>
      <c r="J923" s="27">
        <v>0.28560196466666671</v>
      </c>
      <c r="K923" s="1">
        <v>0</v>
      </c>
      <c r="L923" s="1">
        <v>0</v>
      </c>
    </row>
    <row r="924" spans="1:12" x14ac:dyDescent="0.25">
      <c r="A924" s="1">
        <v>1</v>
      </c>
      <c r="B924" s="3" t="s">
        <v>3255</v>
      </c>
      <c r="C924" s="3" t="s">
        <v>3256</v>
      </c>
      <c r="D924" s="1" t="s">
        <v>3301</v>
      </c>
      <c r="E924" s="1" t="s">
        <v>3302</v>
      </c>
      <c r="F924" s="1">
        <v>1</v>
      </c>
      <c r="G924" s="1">
        <v>863</v>
      </c>
      <c r="H924" s="10">
        <v>956.41603689999999</v>
      </c>
      <c r="I924">
        <v>552965.99243500375</v>
      </c>
      <c r="J924" s="27">
        <v>0.27929243100000001</v>
      </c>
      <c r="K924" s="1">
        <v>0</v>
      </c>
      <c r="L924" s="1">
        <v>0</v>
      </c>
    </row>
    <row r="925" spans="1:12" x14ac:dyDescent="0.25">
      <c r="A925" s="1">
        <v>4</v>
      </c>
      <c r="B925" s="3" t="s">
        <v>3255</v>
      </c>
      <c r="C925" s="3" t="s">
        <v>3256</v>
      </c>
      <c r="D925" s="1" t="s">
        <v>3303</v>
      </c>
      <c r="E925" s="1" t="s">
        <v>3304</v>
      </c>
      <c r="F925" s="1">
        <v>1</v>
      </c>
      <c r="G925" s="1">
        <v>801</v>
      </c>
      <c r="H925" s="10">
        <v>909.10419722500001</v>
      </c>
      <c r="I925">
        <v>500610.27794398495</v>
      </c>
      <c r="J925" s="27">
        <v>0.27844789424999999</v>
      </c>
      <c r="K925" s="1">
        <v>0</v>
      </c>
      <c r="L925" s="1">
        <v>0</v>
      </c>
    </row>
    <row r="926" spans="1:12" x14ac:dyDescent="0.25">
      <c r="A926" s="1">
        <v>2</v>
      </c>
      <c r="B926" s="3" t="s">
        <v>3255</v>
      </c>
      <c r="C926" s="3" t="s">
        <v>3256</v>
      </c>
      <c r="D926" s="1" t="s">
        <v>3305</v>
      </c>
      <c r="E926" s="1" t="s">
        <v>3306</v>
      </c>
      <c r="F926" s="1">
        <v>1</v>
      </c>
      <c r="G926" s="1">
        <v>336</v>
      </c>
      <c r="H926" s="10">
        <v>451.92863434999998</v>
      </c>
      <c r="I926">
        <v>120148.32220655881</v>
      </c>
      <c r="J926" s="27">
        <v>0.288725448</v>
      </c>
      <c r="K926" s="1">
        <v>0</v>
      </c>
      <c r="L926" s="1">
        <v>0</v>
      </c>
    </row>
    <row r="927" spans="1:12" x14ac:dyDescent="0.25">
      <c r="A927" s="1">
        <v>1</v>
      </c>
      <c r="B927" s="3" t="s">
        <v>3255</v>
      </c>
      <c r="C927" s="3" t="s">
        <v>3256</v>
      </c>
      <c r="D927" s="1" t="s">
        <v>3307</v>
      </c>
      <c r="E927" s="1" t="s">
        <v>3308</v>
      </c>
      <c r="F927" s="1">
        <v>1</v>
      </c>
      <c r="G927" s="1">
        <v>340</v>
      </c>
      <c r="H927" s="10">
        <v>371.75129229999999</v>
      </c>
      <c r="I927">
        <v>88422.393895957925</v>
      </c>
      <c r="J927" s="27">
        <v>0.243495558</v>
      </c>
      <c r="K927" s="1">
        <v>0</v>
      </c>
      <c r="L927" s="1">
        <v>0</v>
      </c>
    </row>
    <row r="928" spans="1:12" x14ac:dyDescent="0.25">
      <c r="A928" s="1">
        <v>5</v>
      </c>
      <c r="B928" s="3" t="s">
        <v>3255</v>
      </c>
      <c r="C928" s="3" t="s">
        <v>3309</v>
      </c>
      <c r="D928" s="1" t="s">
        <v>3310</v>
      </c>
      <c r="E928" s="1" t="s">
        <v>3311</v>
      </c>
      <c r="F928" s="1">
        <v>1</v>
      </c>
      <c r="G928" s="1">
        <v>370</v>
      </c>
      <c r="H928" s="10">
        <v>711.49723987999994</v>
      </c>
      <c r="I928">
        <v>400476.85699755093</v>
      </c>
      <c r="J928" s="27">
        <v>0.27652081360000003</v>
      </c>
      <c r="K928" s="1">
        <v>0</v>
      </c>
      <c r="L928" s="1">
        <v>0</v>
      </c>
    </row>
    <row r="929" spans="1:12" x14ac:dyDescent="0.25">
      <c r="A929" s="1">
        <v>1</v>
      </c>
      <c r="B929" s="3" t="s">
        <v>3312</v>
      </c>
      <c r="C929" s="3" t="s">
        <v>3313</v>
      </c>
      <c r="D929" s="1" t="s">
        <v>3314</v>
      </c>
      <c r="E929" s="1" t="s">
        <v>3315</v>
      </c>
      <c r="F929" s="1">
        <v>1</v>
      </c>
      <c r="G929" s="1">
        <v>1235</v>
      </c>
      <c r="H929" s="10">
        <v>691.18870119999997</v>
      </c>
      <c r="I929">
        <v>385235.86483802961</v>
      </c>
      <c r="J929" s="27">
        <v>0.24821956100000001</v>
      </c>
      <c r="K929" s="1">
        <v>0</v>
      </c>
      <c r="L929" s="1">
        <v>1</v>
      </c>
    </row>
    <row r="930" spans="1:12" x14ac:dyDescent="0.25">
      <c r="A930" s="1">
        <v>1</v>
      </c>
      <c r="B930" s="3" t="s">
        <v>3312</v>
      </c>
      <c r="C930" s="3" t="s">
        <v>3313</v>
      </c>
      <c r="D930" s="1" t="s">
        <v>3316</v>
      </c>
      <c r="E930" s="1" t="s">
        <v>3317</v>
      </c>
      <c r="F930" s="1">
        <v>0</v>
      </c>
      <c r="G930" s="1">
        <v>1700</v>
      </c>
      <c r="H930" s="10">
        <v>813.13377979999996</v>
      </c>
      <c r="I930">
        <v>534049.38118194707</v>
      </c>
      <c r="J930" s="27">
        <v>0.252625659</v>
      </c>
      <c r="K930" s="1">
        <v>0</v>
      </c>
      <c r="L930" s="1">
        <v>1</v>
      </c>
    </row>
    <row r="931" spans="1:12" x14ac:dyDescent="0.25">
      <c r="A931" s="1">
        <v>1</v>
      </c>
      <c r="B931" s="3" t="s">
        <v>3312</v>
      </c>
      <c r="C931" s="3" t="s">
        <v>3318</v>
      </c>
      <c r="D931" s="1" t="s">
        <v>3319</v>
      </c>
      <c r="E931" s="1" t="s">
        <v>3320</v>
      </c>
      <c r="F931" s="1">
        <v>1</v>
      </c>
      <c r="G931" s="1">
        <v>1563</v>
      </c>
      <c r="H931" s="10">
        <v>1905.7936119999999</v>
      </c>
      <c r="I931">
        <v>4471546.8055547569</v>
      </c>
      <c r="J931" s="27">
        <v>0.27200711799999999</v>
      </c>
      <c r="K931" s="1">
        <v>0</v>
      </c>
      <c r="L931" s="1">
        <v>0</v>
      </c>
    </row>
    <row r="932" spans="1:12" x14ac:dyDescent="0.25">
      <c r="A932" s="1">
        <v>6</v>
      </c>
      <c r="B932" s="3" t="s">
        <v>3312</v>
      </c>
      <c r="C932" s="3" t="s">
        <v>3318</v>
      </c>
      <c r="D932" s="1" t="s">
        <v>3321</v>
      </c>
      <c r="E932" s="1" t="s">
        <v>3322</v>
      </c>
      <c r="F932" s="1">
        <v>1</v>
      </c>
      <c r="G932" s="1">
        <v>1183</v>
      </c>
      <c r="H932" s="10">
        <v>1340.1508978333329</v>
      </c>
      <c r="I932">
        <v>2237571.0418872419</v>
      </c>
      <c r="J932" s="27">
        <v>0.2260723566666667</v>
      </c>
      <c r="K932" s="1">
        <v>0</v>
      </c>
      <c r="L932" s="1">
        <v>0</v>
      </c>
    </row>
    <row r="933" spans="1:12" x14ac:dyDescent="0.25">
      <c r="A933" s="1">
        <v>3</v>
      </c>
      <c r="B933" s="3" t="s">
        <v>3312</v>
      </c>
      <c r="C933" s="2" t="s">
        <v>3323</v>
      </c>
      <c r="D933" s="1" t="s">
        <v>3324</v>
      </c>
      <c r="E933" s="1" t="s">
        <v>3325</v>
      </c>
      <c r="F933" s="1">
        <v>1</v>
      </c>
      <c r="G933" s="1">
        <v>1831</v>
      </c>
      <c r="H933" s="10">
        <v>769.61004390000005</v>
      </c>
      <c r="I933">
        <v>483923.45745767065</v>
      </c>
      <c r="J933" s="27">
        <v>0.25366820200000001</v>
      </c>
      <c r="K933" s="1">
        <v>0</v>
      </c>
      <c r="L933" s="1">
        <v>1</v>
      </c>
    </row>
    <row r="934" spans="1:12" x14ac:dyDescent="0.25">
      <c r="A934" s="1">
        <v>1</v>
      </c>
      <c r="B934" s="3" t="s">
        <v>3312</v>
      </c>
      <c r="C934" s="2" t="s">
        <v>3323</v>
      </c>
      <c r="D934" s="1" t="s">
        <v>3326</v>
      </c>
      <c r="E934" s="1" t="s">
        <v>3327</v>
      </c>
      <c r="F934" s="1">
        <v>1</v>
      </c>
      <c r="G934" s="1">
        <v>1070</v>
      </c>
      <c r="H934" s="10">
        <v>554.45806240000002</v>
      </c>
      <c r="I934">
        <v>245706.97057058316</v>
      </c>
      <c r="J934" s="27">
        <v>0.26325070699999997</v>
      </c>
      <c r="K934" s="1">
        <v>0</v>
      </c>
      <c r="L934" s="1">
        <v>1</v>
      </c>
    </row>
    <row r="935" spans="1:12" x14ac:dyDescent="0.25">
      <c r="A935" s="1">
        <v>2</v>
      </c>
      <c r="B935" s="3" t="s">
        <v>3312</v>
      </c>
      <c r="C935" s="3" t="s">
        <v>3323</v>
      </c>
      <c r="D935" s="1" t="s">
        <v>3328</v>
      </c>
      <c r="E935" s="1" t="s">
        <v>3329</v>
      </c>
      <c r="F935" s="1">
        <v>1</v>
      </c>
      <c r="G935" s="1">
        <v>2630</v>
      </c>
      <c r="H935" s="10">
        <v>719.88473105000003</v>
      </c>
      <c r="I935">
        <v>407421.691358443</v>
      </c>
      <c r="J935" s="27">
        <v>0.241097014</v>
      </c>
      <c r="K935" s="1">
        <v>0</v>
      </c>
      <c r="L935" s="1">
        <v>1</v>
      </c>
    </row>
    <row r="936" spans="1:12" x14ac:dyDescent="0.25">
      <c r="A936" s="1">
        <v>2</v>
      </c>
      <c r="B936" s="3" t="s">
        <v>3312</v>
      </c>
      <c r="C936" s="2" t="s">
        <v>3323</v>
      </c>
      <c r="D936" s="1" t="s">
        <v>3330</v>
      </c>
      <c r="E936" s="1" t="s">
        <v>3331</v>
      </c>
      <c r="F936" s="1">
        <v>0</v>
      </c>
      <c r="G936" s="1">
        <v>730</v>
      </c>
      <c r="H936" s="10">
        <v>300.18140039999997</v>
      </c>
      <c r="I936">
        <v>78165.076396133023</v>
      </c>
      <c r="J936" s="27">
        <v>0.26092603599999997</v>
      </c>
      <c r="K936" s="1">
        <v>0</v>
      </c>
      <c r="L936" s="1">
        <v>1</v>
      </c>
    </row>
    <row r="937" spans="1:12" x14ac:dyDescent="0.25">
      <c r="A937" s="1">
        <v>11</v>
      </c>
      <c r="B937" s="3" t="s">
        <v>3312</v>
      </c>
      <c r="C937" s="3" t="s">
        <v>3323</v>
      </c>
      <c r="D937" s="1" t="s">
        <v>3332</v>
      </c>
      <c r="E937" s="1" t="s">
        <v>3333</v>
      </c>
      <c r="F937" s="1">
        <v>1</v>
      </c>
      <c r="G937" s="1">
        <v>1641</v>
      </c>
      <c r="H937" s="10">
        <v>545.02613700000006</v>
      </c>
      <c r="I937">
        <v>233485.67423570543</v>
      </c>
      <c r="J937" s="27">
        <v>0.26334262454545448</v>
      </c>
      <c r="K937" s="1">
        <v>0</v>
      </c>
      <c r="L937" s="1">
        <v>1</v>
      </c>
    </row>
    <row r="938" spans="1:12" x14ac:dyDescent="0.25">
      <c r="A938" s="1">
        <v>4</v>
      </c>
      <c r="B938" s="3" t="s">
        <v>3312</v>
      </c>
      <c r="C938" s="2" t="s">
        <v>3323</v>
      </c>
      <c r="D938" s="1" t="s">
        <v>3334</v>
      </c>
      <c r="E938" s="1" t="s">
        <v>3335</v>
      </c>
      <c r="F938" s="1">
        <v>1</v>
      </c>
      <c r="G938" s="1">
        <v>1925</v>
      </c>
      <c r="H938" s="10">
        <v>614.35992629999998</v>
      </c>
      <c r="I938">
        <v>282120.97509578522</v>
      </c>
      <c r="J938" s="27">
        <v>0.25500553325000003</v>
      </c>
      <c r="K938" s="1">
        <v>0</v>
      </c>
      <c r="L938" s="1">
        <v>1</v>
      </c>
    </row>
    <row r="939" spans="1:12" x14ac:dyDescent="0.25">
      <c r="A939" s="1">
        <v>1</v>
      </c>
      <c r="B939" s="2" t="s">
        <v>3312</v>
      </c>
      <c r="C939" s="3" t="s">
        <v>3323</v>
      </c>
      <c r="D939" s="1" t="s">
        <v>3336</v>
      </c>
      <c r="E939" s="1" t="s">
        <v>3337</v>
      </c>
      <c r="F939" s="1">
        <v>1</v>
      </c>
      <c r="G939" s="1">
        <v>900</v>
      </c>
      <c r="H939" s="10">
        <v>500.0131859</v>
      </c>
      <c r="I939">
        <v>210651.69037596058</v>
      </c>
      <c r="J939" s="27">
        <v>0.25505708700000002</v>
      </c>
      <c r="K939" s="1">
        <v>0</v>
      </c>
      <c r="L939" s="1">
        <v>1</v>
      </c>
    </row>
    <row r="940" spans="1:12" x14ac:dyDescent="0.25">
      <c r="A940" s="1">
        <v>8</v>
      </c>
      <c r="B940" s="2" t="s">
        <v>3312</v>
      </c>
      <c r="C940" s="2" t="s">
        <v>3323</v>
      </c>
      <c r="D940" s="1" t="s">
        <v>3338</v>
      </c>
      <c r="E940" s="1" t="s">
        <v>3339</v>
      </c>
      <c r="F940" s="1">
        <v>1</v>
      </c>
      <c r="G940" s="1">
        <v>1847</v>
      </c>
      <c r="H940" s="10">
        <v>571.53810738749996</v>
      </c>
      <c r="I940">
        <v>235000.44776447956</v>
      </c>
      <c r="J940" s="27">
        <v>0.25438489474999998</v>
      </c>
      <c r="K940" s="1">
        <v>0</v>
      </c>
      <c r="L940" s="1">
        <v>1</v>
      </c>
    </row>
    <row r="941" spans="1:12" x14ac:dyDescent="0.25">
      <c r="A941" s="1">
        <v>8</v>
      </c>
      <c r="B941" s="3" t="s">
        <v>3312</v>
      </c>
      <c r="C941" s="3" t="s">
        <v>3340</v>
      </c>
      <c r="D941" s="1" t="s">
        <v>3341</v>
      </c>
      <c r="E941" s="1" t="s">
        <v>3342</v>
      </c>
      <c r="F941" s="1">
        <v>1</v>
      </c>
      <c r="G941" s="1">
        <v>3067</v>
      </c>
      <c r="H941" s="10">
        <v>1007.52507485</v>
      </c>
      <c r="I941">
        <v>1390274.7943953343</v>
      </c>
      <c r="J941" s="27">
        <v>0.251606039</v>
      </c>
      <c r="K941" s="1">
        <v>1</v>
      </c>
      <c r="L941" s="1">
        <v>1</v>
      </c>
    </row>
    <row r="942" spans="1:12" x14ac:dyDescent="0.25">
      <c r="A942" s="1">
        <v>2</v>
      </c>
      <c r="B942" s="3" t="s">
        <v>3312</v>
      </c>
      <c r="C942" s="2" t="s">
        <v>3340</v>
      </c>
      <c r="D942" s="1" t="s">
        <v>3343</v>
      </c>
      <c r="E942" s="1" t="s">
        <v>3344</v>
      </c>
      <c r="F942" s="1">
        <v>1</v>
      </c>
      <c r="G942" s="1">
        <v>2350</v>
      </c>
      <c r="H942" s="10">
        <v>855.0829665</v>
      </c>
      <c r="I942">
        <v>1018503.4722576969</v>
      </c>
      <c r="J942" s="27">
        <v>0.22723177750000001</v>
      </c>
      <c r="K942" s="1">
        <v>1</v>
      </c>
      <c r="L942" s="1">
        <v>1</v>
      </c>
    </row>
    <row r="943" spans="1:12" x14ac:dyDescent="0.25">
      <c r="A943" s="1">
        <v>1</v>
      </c>
      <c r="B943" s="2" t="s">
        <v>3312</v>
      </c>
      <c r="C943" s="3" t="s">
        <v>3340</v>
      </c>
      <c r="D943" s="1" t="s">
        <v>3345</v>
      </c>
      <c r="E943" s="1" t="s">
        <v>3346</v>
      </c>
      <c r="F943" s="1">
        <v>1</v>
      </c>
      <c r="G943" s="1">
        <v>1803</v>
      </c>
      <c r="H943" s="10">
        <v>846.43110869999998</v>
      </c>
      <c r="I943">
        <v>875745.74341089325</v>
      </c>
      <c r="J943" s="27">
        <v>0.24703533699999999</v>
      </c>
      <c r="K943" s="1">
        <v>1</v>
      </c>
      <c r="L943" s="1">
        <v>1</v>
      </c>
    </row>
    <row r="944" spans="1:12" x14ac:dyDescent="0.25">
      <c r="A944" s="1">
        <v>8</v>
      </c>
      <c r="B944" s="3" t="s">
        <v>3312</v>
      </c>
      <c r="C944" s="3" t="s">
        <v>3340</v>
      </c>
      <c r="D944" s="1" t="s">
        <v>3347</v>
      </c>
      <c r="E944" s="1" t="s">
        <v>3348</v>
      </c>
      <c r="F944" s="1">
        <v>1</v>
      </c>
      <c r="G944" s="1">
        <v>1360</v>
      </c>
      <c r="H944" s="10">
        <v>768.84866901249995</v>
      </c>
      <c r="I944">
        <v>744855.86398172646</v>
      </c>
      <c r="J944" s="27">
        <v>0.25088513574999999</v>
      </c>
      <c r="K944" s="1">
        <v>1</v>
      </c>
      <c r="L944" s="1">
        <v>1</v>
      </c>
    </row>
    <row r="945" spans="1:12" x14ac:dyDescent="0.25">
      <c r="A945" s="1">
        <v>5</v>
      </c>
      <c r="B945" s="3" t="s">
        <v>3312</v>
      </c>
      <c r="C945" s="3" t="s">
        <v>3340</v>
      </c>
      <c r="D945" s="1" t="s">
        <v>3349</v>
      </c>
      <c r="E945" s="1" t="s">
        <v>3350</v>
      </c>
      <c r="F945" s="1">
        <v>1</v>
      </c>
      <c r="G945" s="1">
        <v>857</v>
      </c>
      <c r="H945" s="10">
        <v>713.40153992</v>
      </c>
      <c r="I945">
        <v>623401.46537358523</v>
      </c>
      <c r="J945" s="27">
        <v>0.23733334919999999</v>
      </c>
      <c r="K945" s="1">
        <v>1</v>
      </c>
      <c r="L945" s="1">
        <v>1</v>
      </c>
    </row>
    <row r="946" spans="1:12" x14ac:dyDescent="0.25">
      <c r="A946" s="1">
        <v>2</v>
      </c>
      <c r="B946" s="3" t="s">
        <v>3351</v>
      </c>
      <c r="C946" s="3" t="s">
        <v>3352</v>
      </c>
      <c r="D946" s="1" t="s">
        <v>3353</v>
      </c>
      <c r="E946" s="1" t="s">
        <v>3354</v>
      </c>
      <c r="F946" s="1">
        <v>0</v>
      </c>
      <c r="G946" s="1">
        <v>674</v>
      </c>
      <c r="H946" s="10">
        <v>335.3056937500001</v>
      </c>
      <c r="I946">
        <v>54034.526410533705</v>
      </c>
      <c r="J946" s="27">
        <v>0.26150375799999998</v>
      </c>
      <c r="K946" s="1">
        <v>0</v>
      </c>
      <c r="L946" s="1">
        <v>0</v>
      </c>
    </row>
    <row r="947" spans="1:12" x14ac:dyDescent="0.25">
      <c r="A947" s="1">
        <v>1</v>
      </c>
      <c r="B947" s="3" t="s">
        <v>3355</v>
      </c>
      <c r="C947" s="3" t="s">
        <v>3356</v>
      </c>
      <c r="D947" s="1" t="s">
        <v>3357</v>
      </c>
      <c r="E947" s="1" t="s">
        <v>3358</v>
      </c>
      <c r="F947" s="1">
        <v>1</v>
      </c>
      <c r="G947" s="1">
        <v>38.450000000000003</v>
      </c>
      <c r="H947" s="10">
        <v>76.352413900000002</v>
      </c>
      <c r="I947">
        <v>3234.236294856717</v>
      </c>
      <c r="J947" s="27">
        <v>0.25875992399999997</v>
      </c>
      <c r="K947" s="1">
        <v>0</v>
      </c>
      <c r="L947" s="1">
        <v>0</v>
      </c>
    </row>
    <row r="948" spans="1:12" x14ac:dyDescent="0.25">
      <c r="A948" s="1">
        <v>1</v>
      </c>
      <c r="B948" s="3" t="s">
        <v>3355</v>
      </c>
      <c r="C948" s="3" t="s">
        <v>3356</v>
      </c>
      <c r="D948" s="1" t="s">
        <v>3359</v>
      </c>
      <c r="E948" s="1" t="s">
        <v>3360</v>
      </c>
      <c r="F948" s="1">
        <v>1</v>
      </c>
      <c r="G948" s="1">
        <v>79</v>
      </c>
      <c r="H948" s="10">
        <v>111.96882340000001</v>
      </c>
      <c r="I948">
        <v>6781.2233155601916</v>
      </c>
      <c r="J948" s="27">
        <v>0.25300425100000001</v>
      </c>
      <c r="K948" s="1">
        <v>0</v>
      </c>
      <c r="L948" s="1">
        <v>0</v>
      </c>
    </row>
    <row r="949" spans="1:12" x14ac:dyDescent="0.25">
      <c r="A949" s="1">
        <v>3</v>
      </c>
      <c r="B949" s="3" t="s">
        <v>3355</v>
      </c>
      <c r="C949" s="3" t="s">
        <v>3356</v>
      </c>
      <c r="D949" s="1" t="s">
        <v>3361</v>
      </c>
      <c r="E949" s="1" t="s">
        <v>3362</v>
      </c>
      <c r="F949" s="1">
        <v>1</v>
      </c>
      <c r="G949" s="1">
        <v>70.900000000000006</v>
      </c>
      <c r="H949" s="10">
        <v>106.81013863</v>
      </c>
      <c r="I949">
        <v>6865.7815504363616</v>
      </c>
      <c r="J949" s="27">
        <v>0.27129042733333331</v>
      </c>
      <c r="K949" s="1">
        <v>0</v>
      </c>
      <c r="L949" s="1">
        <v>0</v>
      </c>
    </row>
    <row r="950" spans="1:12" x14ac:dyDescent="0.25">
      <c r="A950" s="1">
        <v>1</v>
      </c>
      <c r="B950" s="3" t="s">
        <v>3355</v>
      </c>
      <c r="C950" s="3" t="s">
        <v>3356</v>
      </c>
      <c r="D950" s="1" t="s">
        <v>3363</v>
      </c>
      <c r="E950" s="1" t="s">
        <v>3364</v>
      </c>
      <c r="F950" s="1">
        <v>1</v>
      </c>
      <c r="G950" s="1">
        <v>85.1</v>
      </c>
      <c r="H950" s="10">
        <v>127.70435790000001</v>
      </c>
      <c r="I950">
        <v>10192.914699995628</v>
      </c>
      <c r="J950" s="27">
        <v>0.257619661</v>
      </c>
      <c r="K950" s="1">
        <v>0</v>
      </c>
      <c r="L950" s="1">
        <v>0</v>
      </c>
    </row>
    <row r="951" spans="1:12" x14ac:dyDescent="0.25">
      <c r="A951" s="1">
        <v>1</v>
      </c>
      <c r="B951" s="3" t="s">
        <v>3355</v>
      </c>
      <c r="C951" s="3" t="s">
        <v>3356</v>
      </c>
      <c r="D951" s="1" t="s">
        <v>3365</v>
      </c>
      <c r="E951" s="1" t="s">
        <v>3366</v>
      </c>
      <c r="F951" s="1">
        <v>1</v>
      </c>
      <c r="G951" s="1">
        <v>63.4</v>
      </c>
      <c r="H951" s="10">
        <v>107.18156449999999</v>
      </c>
      <c r="I951">
        <v>7292.927746960675</v>
      </c>
      <c r="J951" s="27">
        <v>0.25150840299999999</v>
      </c>
      <c r="K951" s="1">
        <v>0</v>
      </c>
      <c r="L951" s="1">
        <v>0</v>
      </c>
    </row>
    <row r="952" spans="1:12" x14ac:dyDescent="0.25">
      <c r="A952" s="1">
        <v>1</v>
      </c>
      <c r="B952" s="2" t="s">
        <v>3355</v>
      </c>
      <c r="C952" s="3" t="s">
        <v>3356</v>
      </c>
      <c r="D952" s="1" t="s">
        <v>3367</v>
      </c>
      <c r="E952" s="1" t="s">
        <v>3368</v>
      </c>
      <c r="F952" s="1">
        <v>1</v>
      </c>
      <c r="G952" s="1">
        <v>73.3</v>
      </c>
      <c r="H952" s="10">
        <v>108.88962770000001</v>
      </c>
      <c r="I952">
        <v>7147.6729824442591</v>
      </c>
      <c r="J952" s="27">
        <v>0.25485839300000002</v>
      </c>
      <c r="K952" s="1">
        <v>0</v>
      </c>
      <c r="L952" s="1">
        <v>0</v>
      </c>
    </row>
  </sheetData>
  <hyperlinks>
    <hyperlink ref="B2" r:id="rId1" tooltip="Accipitriformes" display="https://en.wikipedia.org/wiki/Accipitriformes" xr:uid="{11B42E5A-941E-46F2-A1DB-A9E74AE53412}"/>
    <hyperlink ref="C2" r:id="rId2" tooltip="Accipitridae" display="https://en.wikipedia.org/wiki/Accipitridae" xr:uid="{6994C0F3-BA30-4AF0-92C7-9F9F8158243C}"/>
    <hyperlink ref="B3" r:id="rId3" tooltip="Accipitriformes" display="https://en.wikipedia.org/wiki/Accipitriformes" xr:uid="{2065158E-C88B-4AD6-B341-D7109AB0C78F}"/>
    <hyperlink ref="C3" r:id="rId4" tooltip="Accipitridae" display="https://en.wikipedia.org/wiki/Accipitridae" xr:uid="{DAFB25F5-EECD-475C-A8E7-5D71151810E2}"/>
    <hyperlink ref="B8" r:id="rId5" tooltip="Accipitriformes" display="https://en.wikipedia.org/wiki/Accipitriformes" xr:uid="{091866FE-E691-4BAC-86F5-0204F16252DB}"/>
    <hyperlink ref="C8" r:id="rId6" tooltip="Accipitridae" display="https://en.wikipedia.org/wiki/Accipitridae" xr:uid="{5B0DD0C6-72CF-481E-8758-542C7FB37AAA}"/>
    <hyperlink ref="B7" r:id="rId7" display="https://en.wikipedia.org/wiki/Accipitriformes" xr:uid="{BD3F2958-B2E6-4B95-B67F-BEAFEE825544}"/>
    <hyperlink ref="C7" r:id="rId8" tooltip="Accipitridae" display="https://en.wikipedia.org/wiki/Accipitridae" xr:uid="{9543EF2C-BAFD-4216-BA75-F24B4D73FBE9}"/>
    <hyperlink ref="B6" r:id="rId9" tooltip="Accipitriformes" display="https://en.wikipedia.org/wiki/Accipitriformes" xr:uid="{BC2EE29A-F78F-4D52-BF6D-9A843BA49089}"/>
    <hyperlink ref="C6" r:id="rId10" tooltip="Accipitridae" display="https://en.wikipedia.org/wiki/Accipitridae" xr:uid="{E2A801D8-B392-4B12-B5ED-5BE0CF8F7A05}"/>
    <hyperlink ref="B5" r:id="rId11" tooltip="Accipitriformes" display="https://en.wikipedia.org/wiki/Accipitriformes" xr:uid="{031F1A2F-B655-499F-A96B-C461CAC45939}"/>
    <hyperlink ref="C5" r:id="rId12" display="https://en.wikipedia.org/wiki/Accipitridae" xr:uid="{8FB33F75-FA5D-421E-8E46-6B62EAFC6310}"/>
    <hyperlink ref="B4" r:id="rId13" tooltip="Accipitriformes" display="https://en.wikipedia.org/wiki/Accipitriformes" xr:uid="{9ED0702A-FBF7-485A-B37C-145563EEB02E}"/>
    <hyperlink ref="C4" r:id="rId14" display="https://en.wikipedia.org/wiki/Accipitridae" xr:uid="{08E4F6F6-F496-406C-A34F-251BD47BF37F}"/>
    <hyperlink ref="B128" r:id="rId15" tooltip="Bucerotiformes" display="https://en.wikipedia.org/wiki/Bucerotiformes" xr:uid="{5C65849F-7C1C-43E2-B998-07DB2D38901D}"/>
    <hyperlink ref="C128" r:id="rId16" display="https://en.wikipedia.org/wiki/Hornbill" xr:uid="{33D7D0BD-0F72-406D-855C-6D3714AF2BA9}"/>
    <hyperlink ref="B129" r:id="rId17" tooltip="Bucerotiformes" display="https://en.wikipedia.org/wiki/Bucerotiformes" xr:uid="{B730AEDB-85FB-4764-A43F-199836469BB6}"/>
    <hyperlink ref="C129" r:id="rId18" display="https://en.wikipedia.org/wiki/Hornbill" xr:uid="{0FBAD950-7833-4FBA-9C54-C57ACEF17D81}"/>
    <hyperlink ref="B644" r:id="rId19" display="https://en.wikipedia.org/wiki/Passerine" xr:uid="{9610F6A4-CB75-4F7E-8C60-C07885384A9B}"/>
    <hyperlink ref="C644" r:id="rId20" display="https://en.wikipedia.org/wiki/Starling" xr:uid="{63351DBE-2550-4E9D-A26D-D6E61EEB2850}"/>
    <hyperlink ref="B239" r:id="rId21" tooltip="Charadriiformes" display="https://en.wikipedia.org/wiki/Charadriiformes" xr:uid="{A841418F-54BB-4092-9DA6-4406DDBB206D}"/>
    <hyperlink ref="C239" r:id="rId22" tooltip="Sandpiper" display="https://en.wikipedia.org/wiki/Sandpiper" xr:uid="{B3E92D4E-D004-41E9-AC15-F2CF127A7B03}"/>
    <hyperlink ref="B240" r:id="rId23" tooltip="Charadriiformes" display="https://en.wikipedia.org/wiki/Charadriiformes" xr:uid="{DAED7441-6A88-45F8-B713-0CC07E49A519}"/>
    <hyperlink ref="C240" r:id="rId24" tooltip="Sandpiper" display="https://en.wikipedia.org/wiki/Sandpiper" xr:uid="{3658B867-4716-4BFB-ACAB-9B184D0005EE}"/>
    <hyperlink ref="B808" r:id="rId25" tooltip="Grebe" display="https://en.wikipedia.org/wiki/Grebe" xr:uid="{0C2B5EF9-B13B-4FE9-9248-2747813AE179}"/>
    <hyperlink ref="C808" r:id="rId26" tooltip="Grebe" display="https://en.wikipedia.org/wiki/Grebe" xr:uid="{5AE84A3A-C36A-45BD-A013-4E5BAC7A36F8}"/>
    <hyperlink ref="B809" r:id="rId27" tooltip="Grebe" display="https://en.wikipedia.org/wiki/Grebe" xr:uid="{724D69C5-C9BC-491D-8673-096A65A4AA8E}"/>
    <hyperlink ref="C809" r:id="rId28" display="https://en.wikipedia.org/wiki/Grebe" xr:uid="{F362264B-2833-4DB7-A878-20BEF1AC6B6E}"/>
    <hyperlink ref="B495" r:id="rId29" tooltip="Passerine" display="https://en.wikipedia.org/wiki/Passerine" xr:uid="{1B66499A-CF4E-4787-8497-D7C2ED0BB350}"/>
    <hyperlink ref="C495" r:id="rId30" display="https://en.wikipedia.org/wiki/Iora" xr:uid="{56FC9E7F-C793-4D90-BB30-28AD7D91430B}"/>
    <hyperlink ref="B902" r:id="rId31" tooltip="Owl" display="https://en.wikipedia.org/wiki/Owl" xr:uid="{52481658-25F1-4EC4-AF0A-A97710D2D4EF}"/>
    <hyperlink ref="C902" r:id="rId32" tooltip="True owl" display="https://en.wikipedia.org/wiki/True_owl" xr:uid="{8168F782-954B-4F48-A704-ED7222209A8F}"/>
    <hyperlink ref="B903" r:id="rId33" tooltip="Owl" display="https://en.wikipedia.org/wiki/Owl" xr:uid="{719C807F-F1DC-4E14-B1A6-87D42488DE97}"/>
    <hyperlink ref="C903" r:id="rId34" tooltip="True owl" display="https://en.wikipedia.org/wiki/True_owl" xr:uid="{5D3D8366-6448-4ED6-B032-06E08293F0D1}"/>
    <hyperlink ref="B131" r:id="rId35" tooltip="Caprimulgiformes" display="https://en.wikipedia.org/wiki/Caprimulgiformes" xr:uid="{C552DC2F-5899-4066-B535-42B2DE87FD7E}"/>
    <hyperlink ref="C131" r:id="rId36" display="https://en.wikipedia.org/wiki/Owlet-nightjar" xr:uid="{F77A2631-4D7A-47DA-AE21-FAEC9026433A}"/>
    <hyperlink ref="B96" r:id="rId37" tooltip="Apodiformes" display="https://en.wikipedia.org/wiki/Apodiformes" xr:uid="{3D41F6B1-4ECA-4F70-9617-818188E84F4A}"/>
    <hyperlink ref="C96" r:id="rId38" tooltip="Swift" display="https://en.wikipedia.org/wiki/Swift" xr:uid="{8982C07C-C10C-49D4-8321-707583110819}"/>
    <hyperlink ref="B145" r:id="rId39" tooltip="Charadriiformes" display="https://en.wikipedia.org/wiki/Charadriiformes" xr:uid="{610AC006-1387-49A2-BE7A-7A0564C33DAC}"/>
    <hyperlink ref="C145" r:id="rId40" display="https://en.wikipedia.org/wiki/Auk" xr:uid="{EE948A8F-822E-444D-BFE6-A9D02465EEBE}"/>
    <hyperlink ref="B146" r:id="rId41" tooltip="Charadriiformes" display="https://en.wikipedia.org/wiki/Charadriiformes" xr:uid="{DB825236-93B7-4A91-BE58-7D9EB6B4F440}"/>
    <hyperlink ref="C146" r:id="rId42" tooltip="Auk" display="https://en.wikipedia.org/wiki/Auk" xr:uid="{B41FE36D-35E8-4BD4-A4E5-99636BDC0D09}"/>
    <hyperlink ref="B147" r:id="rId43" display="https://en.wikipedia.org/wiki/Charadriiformes" xr:uid="{3DCAE325-F45A-4DF8-81AB-D1E7A05C3456}"/>
    <hyperlink ref="C147" r:id="rId44" tooltip="Auk" display="https://en.wikipedia.org/wiki/Auk" xr:uid="{F2DA8816-D275-4A07-A4DC-7F4C1CF36604}"/>
    <hyperlink ref="B868" r:id="rId45" tooltip="Parrot" display="https://en.wikipedia.org/wiki/Parrot" xr:uid="{5B4926A2-1705-433A-8503-63D27E53DB86}"/>
    <hyperlink ref="C868" r:id="rId46" tooltip="Psittaculidae" display="https://en.wikipedia.org/wiki/Psittaculidae" xr:uid="{C45B467A-EE77-4D67-A536-B440FEADA959}"/>
    <hyperlink ref="B555" r:id="rId47" tooltip="Passerine" display="https://en.wikipedia.org/wiki/Passerine" xr:uid="{E56E0C69-55C4-4F73-AD26-DCCC2000C96A}"/>
    <hyperlink ref="C555" r:id="rId48" display="https://en.wikipedia.org/wiki/Icterid" xr:uid="{D429F512-BD49-4F81-A755-295041499A04}"/>
    <hyperlink ref="B556" r:id="rId49" tooltip="Passerine" display="https://en.wikipedia.org/wiki/Passerine" xr:uid="{225DBA61-FEDB-4E7A-B33F-1262172F772B}"/>
    <hyperlink ref="C556" r:id="rId50" tooltip="Icterid" display="https://en.wikipedia.org/wiki/Icterid" xr:uid="{E6FA6865-C695-4277-8B31-68C08AAE9FCD}"/>
    <hyperlink ref="B34" r:id="rId51" tooltip="Anseriformes" display="https://en.wikipedia.org/wiki/Anseriformes" xr:uid="{33D08B99-7F7B-49CE-8D6B-1C7CE6554D07}"/>
    <hyperlink ref="C34" r:id="rId52" tooltip="Anatidae" display="https://en.wikipedia.org/wiki/Anatidae" xr:uid="{2BADA1D2-0D26-4F89-820F-446381AA1EB7}"/>
    <hyperlink ref="B35" r:id="rId53" display="https://en.wikipedia.org/wiki/Anseriformes" xr:uid="{E1CBBB8C-3412-40CE-B1A1-407A279DEA69}"/>
    <hyperlink ref="C35" r:id="rId54" display="https://en.wikipedia.org/wiki/Anatidae" xr:uid="{A1D196CB-CAC1-4524-AE7E-D05B73A254CD}"/>
    <hyperlink ref="B148" r:id="rId55" tooltip="Charadriiformes" display="https://en.wikipedia.org/wiki/Charadriiformes" xr:uid="{1722C7A1-E637-405C-9985-C3A251B7C38B}"/>
    <hyperlink ref="C148" r:id="rId56" display="https://en.wikipedia.org/wiki/Auk" xr:uid="{46BDE6AD-7907-4E0E-9E69-6517150C14B5}"/>
    <hyperlink ref="B357" r:id="rId57" tooltip="Coraciiformes" display="https://en.wikipedia.org/wiki/Coraciiformes" xr:uid="{781FB278-689E-4749-81FC-D641A7166C93}"/>
    <hyperlink ref="C357" r:id="rId58" tooltip="Kingfisher" display="https://en.wikipedia.org/wiki/Kingfisher" xr:uid="{3B47B732-F30C-4C7B-A62C-3025791A757D}"/>
    <hyperlink ref="B358" r:id="rId59" tooltip="Coraciiformes" display="https://en.wikipedia.org/wiki/Coraciiformes" xr:uid="{883D1674-39FD-4173-9C2C-5DF349389F19}"/>
    <hyperlink ref="C358" r:id="rId60" display="https://en.wikipedia.org/wiki/Kingfisher" xr:uid="{983A8970-BDD9-498C-8674-33FC5C558DE0}"/>
    <hyperlink ref="B359" r:id="rId61" tooltip="Coraciiformes" display="https://en.wikipedia.org/wiki/Coraciiformes" xr:uid="{1821DB0A-D5E9-437C-AFA8-9789D73CC81C}"/>
    <hyperlink ref="C359" r:id="rId62" tooltip="Kingfisher" display="https://en.wikipedia.org/wiki/Kingfisher" xr:uid="{3E84A0B8-7C1B-4A7C-9FBC-E89A48CAD364}"/>
    <hyperlink ref="B360" r:id="rId63" tooltip="Coraciiformes" display="https://en.wikipedia.org/wiki/Coraciiformes" xr:uid="{ABFEE73B-108E-4844-8A0C-FB4DEA7C4CE9}"/>
    <hyperlink ref="C360" r:id="rId64" tooltip="Kingfisher" display="https://en.wikipedia.org/wiki/Kingfisher" xr:uid="{95BB5B2D-3665-414B-9252-1226C54F8377}"/>
    <hyperlink ref="B361" r:id="rId65" tooltip="Coraciiformes" display="https://en.wikipedia.org/wiki/Coraciiformes" xr:uid="{FA6772C7-63AB-4D35-B49F-BA86080D53B7}"/>
    <hyperlink ref="C361" r:id="rId66" tooltip="Kingfisher" display="https://en.wikipedia.org/wiki/Kingfisher" xr:uid="{EC24073D-227C-4A31-961B-B4D6A3906724}"/>
    <hyperlink ref="B436" r:id="rId67" display="https://en.wikipedia.org/wiki/Galliformes" xr:uid="{6B26ABB0-2D96-4048-ABA1-C58EC807B22D}"/>
    <hyperlink ref="C436" r:id="rId68" display="https://en.wikipedia.org/wiki/Phasianidae" xr:uid="{5C40B2FC-85C4-4637-9DC0-FF9137B7ECD1}"/>
    <hyperlink ref="B869" r:id="rId69" tooltip="Parrot" display="https://en.wikipedia.org/wiki/Parrot" xr:uid="{7064ED65-94F6-4CF0-B69D-FD79BD3FC5BA}"/>
    <hyperlink ref="C869" r:id="rId70" tooltip="Psittaculidae" display="https://en.wikipedia.org/wiki/Psittaculidae" xr:uid="{5E620B1F-D60D-4900-B608-F6840F18509D}"/>
    <hyperlink ref="B870" r:id="rId71" tooltip="Parrot" display="https://en.wikipedia.org/wiki/Parrot" xr:uid="{3E54C931-0EDF-4BD2-9C08-487E03D359D8}"/>
    <hyperlink ref="C870" r:id="rId72" display="https://en.wikipedia.org/wiki/Psittaculidae" xr:uid="{A88A82AD-5461-4C6E-9AC0-C9074CBE5815}"/>
    <hyperlink ref="B149" r:id="rId73" tooltip="Charadriiformes" display="https://en.wikipedia.org/wiki/Charadriiformes" xr:uid="{6DC9AF75-03A7-4427-9D84-E8EAF997D4E3}"/>
    <hyperlink ref="C149" r:id="rId74" display="https://en.wikipedia.org/wiki/Auk" xr:uid="{6BF735B7-034E-4BFF-8F74-9CC9F59ABE15}"/>
    <hyperlink ref="B36" r:id="rId75" tooltip="Anseriformes" display="https://en.wikipedia.org/wiki/Anseriformes" xr:uid="{226BBDC5-FBB8-472D-B6D3-4E5A13C0529D}"/>
    <hyperlink ref="C36" r:id="rId76" tooltip="Anatidae" display="https://en.wikipedia.org/wiki/Anatidae" xr:uid="{64F7B6D3-0EC7-47A9-8857-FCED107EFAC0}"/>
    <hyperlink ref="B478" r:id="rId77" tooltip="Gruiformes" display="https://en.wikipedia.org/wiki/Gruiformes" xr:uid="{E28276C2-1D5A-472B-AC3E-73230E247EBA}"/>
    <hyperlink ref="C478" r:id="rId78" tooltip="Rail (bird)" display="https://en.wikipedia.org/wiki/Rail_(bird)" xr:uid="{19CA3A28-9481-4ABE-964E-F045DD36B211}"/>
    <hyperlink ref="B110" r:id="rId79" tooltip="Apodiformes" display="https://en.wikipedia.org/wiki/Apodiformes" xr:uid="{2E101A47-D461-4C90-A3F3-BBF04208F21E}"/>
    <hyperlink ref="C110" r:id="rId80" tooltip="Hummingbird" display="https://en.wikipedia.org/wiki/Hummingbird" xr:uid="{8CE7C590-E965-4DF2-BAAF-0DD7E2A06A0C}"/>
    <hyperlink ref="B111" r:id="rId81" tooltip="Apodiformes" display="https://en.wikipedia.org/wiki/Apodiformes" xr:uid="{E4514497-4451-4817-A029-8803F9B61FB1}"/>
    <hyperlink ref="C111" r:id="rId82" tooltip="Hummingbird" display="https://en.wikipedia.org/wiki/Hummingbird" xr:uid="{900C9217-F027-4C3D-A7C7-AFD38616FFDA}"/>
    <hyperlink ref="B858" r:id="rId83" tooltip="Parrot" display="https://en.wikipedia.org/wiki/Parrot" xr:uid="{84EA3F40-8FCF-4DC0-A5C5-77CFC946EE58}"/>
    <hyperlink ref="C858" r:id="rId84" tooltip="Psittacidae" display="https://en.wikipedia.org/wiki/Psittacidae" xr:uid="{2FDB9AF0-0F77-45DB-BBA1-C1466E7E9226}"/>
    <hyperlink ref="B622" r:id="rId85" tooltip="Passerine" display="https://en.wikipedia.org/wiki/Passerine" xr:uid="{17E634C7-E8CA-4771-89E0-12C8B2D150D5}"/>
    <hyperlink ref="C622" r:id="rId86" display="https://en.wikipedia.org/wiki/American_sparrow" xr:uid="{0FDC4BF7-51D0-4F71-BD9A-98AD9CD1E0F7}"/>
    <hyperlink ref="B37" r:id="rId87" tooltip="Anseriformes" display="https://en.wikipedia.org/wiki/Anseriformes" xr:uid="{0652D8BA-12B6-47D2-8B0C-591CE6EFEBC4}"/>
    <hyperlink ref="C37" r:id="rId88" tooltip="Anatidae" display="https://en.wikipedia.org/wiki/Anatidae" xr:uid="{F4858F22-9F37-477F-A02C-50175C547B3E}"/>
    <hyperlink ref="B38" r:id="rId89" display="https://en.wikipedia.org/wiki/Anseriformes" xr:uid="{AD80280C-DC47-47C2-BDEA-9B2DAC3750FB}"/>
    <hyperlink ref="C38" r:id="rId90" display="https://en.wikipedia.org/wiki/Anatidae" xr:uid="{27EAA8E4-5D73-4839-B6D8-8006F0F4B5CA}"/>
    <hyperlink ref="B39" r:id="rId91" tooltip="Anseriformes" display="https://en.wikipedia.org/wiki/Anseriformes" xr:uid="{D4A1A314-5D17-408B-980D-F58794772E93}"/>
    <hyperlink ref="C39" r:id="rId92" tooltip="Anatidae" display="https://en.wikipedia.org/wiki/Anatidae" xr:uid="{4C0052F6-0B75-48BC-80CB-19480739874A}"/>
    <hyperlink ref="B40" r:id="rId93" tooltip="Anseriformes" display="https://en.wikipedia.org/wiki/Anseriformes" xr:uid="{AD6A10CB-A297-4A6A-B1EE-553CC8ED33A5}"/>
    <hyperlink ref="C40" r:id="rId94" tooltip="Anatidae" display="https://en.wikipedia.org/wiki/Anatidae" xr:uid="{038CCF57-8916-4795-AA85-B05DDF708D21}"/>
    <hyperlink ref="B41" r:id="rId95" tooltip="Anseriformes" display="https://en.wikipedia.org/wiki/Anseriformes" xr:uid="{788F9974-C763-4163-A789-77A07E746998}"/>
    <hyperlink ref="C41" r:id="rId96" tooltip="Anatidae" display="https://en.wikipedia.org/wiki/Anatidae" xr:uid="{2B6381B5-8A05-41D4-9D75-2AE6741F3395}"/>
    <hyperlink ref="B42" r:id="rId97" tooltip="Anseriformes" display="https://en.wikipedia.org/wiki/Anseriformes" xr:uid="{E3CD08A7-0962-4315-BC00-1DE44C5C8F37}"/>
    <hyperlink ref="C42" r:id="rId98" tooltip="Anatidae" display="https://en.wikipedia.org/wiki/Anatidae" xr:uid="{0C3AFB81-2046-4DC0-B7DC-B5CE32738DD9}"/>
    <hyperlink ref="B43" r:id="rId99" tooltip="Anseriformes" display="https://en.wikipedia.org/wiki/Anseriformes" xr:uid="{320CDA28-D9B6-436F-B809-3B8C6CBF73BB}"/>
    <hyperlink ref="C43" r:id="rId100" tooltip="Anatidae" display="https://en.wikipedia.org/wiki/Anatidae" xr:uid="{6835693E-6FE7-4C39-BDC9-2A7F2318DC96}"/>
    <hyperlink ref="B44" r:id="rId101" tooltip="Anseriformes" display="https://en.wikipedia.org/wiki/Anseriformes" xr:uid="{FBBE86EB-28AE-47CD-BA8F-1A7EC906265E}"/>
    <hyperlink ref="C44" r:id="rId102" tooltip="Anatidae" display="https://en.wikipedia.org/wiki/Anatidae" xr:uid="{DC0BC15B-208A-4B8B-8DCB-91050BD2F894}"/>
    <hyperlink ref="B45" r:id="rId103" tooltip="Anseriformes" display="https://en.wikipedia.org/wiki/Anseriformes" xr:uid="{9AC95D74-A912-4CD7-89FB-77456D59F274}"/>
    <hyperlink ref="C45" r:id="rId104" tooltip="Anatidae" display="https://en.wikipedia.org/wiki/Anatidae" xr:uid="{06EDF358-3C4E-47D9-9B93-C8E144DB2CD8}"/>
    <hyperlink ref="B46" r:id="rId105" tooltip="Anseriformes" display="https://en.wikipedia.org/wiki/Anseriformes" xr:uid="{55470F90-F4D0-4A09-82F6-D89FCFE795A9}"/>
    <hyperlink ref="C46" r:id="rId106" tooltip="Anatidae" display="https://en.wikipedia.org/wiki/Anatidae" xr:uid="{0C56ECCD-5CD6-4988-A723-8E321D264F3D}"/>
    <hyperlink ref="B47" r:id="rId107" tooltip="Anseriformes" display="https://en.wikipedia.org/wiki/Anseriformes" xr:uid="{654993CE-DD4E-48DC-BB9C-BF21F1F2C398}"/>
    <hyperlink ref="C47" r:id="rId108" tooltip="Anatidae" display="https://en.wikipedia.org/wiki/Anatidae" xr:uid="{D4EA6076-99C3-4E3F-AF6D-23E3EEAF18F3}"/>
    <hyperlink ref="B48" r:id="rId109" tooltip="Anseriformes" display="https://en.wikipedia.org/wiki/Anseriformes" xr:uid="{CD63C580-D0B0-4744-BFE4-0DDAFB1071CC}"/>
    <hyperlink ref="C48" r:id="rId110" tooltip="Anatidae" display="https://en.wikipedia.org/wiki/Anatidae" xr:uid="{7D4D8E83-F272-4AA7-A71F-9D8A1E2572F8}"/>
    <hyperlink ref="B49" r:id="rId111" tooltip="Anseriformes" display="https://en.wikipedia.org/wiki/Anseriformes" xr:uid="{FA92D420-80A8-4643-9EBD-F1BD6646CD3C}"/>
    <hyperlink ref="C49" r:id="rId112" tooltip="Anatidae" display="https://en.wikipedia.org/wiki/Anatidae" xr:uid="{7E4E6065-2816-4890-978B-A355A3F249C4}"/>
    <hyperlink ref="B50" r:id="rId113" tooltip="Anseriformes" display="https://en.wikipedia.org/wiki/Anseriformes" xr:uid="{817BB3DA-9B71-456F-8582-98C6A31A524D}"/>
    <hyperlink ref="C50" r:id="rId114" display="https://en.wikipedia.org/wiki/Anatidae" xr:uid="{6AF123A4-F08E-4451-90E9-D2AE4E160D44}"/>
    <hyperlink ref="B51" r:id="rId115" tooltip="Anseriformes" display="https://en.wikipedia.org/wiki/Anseriformes" xr:uid="{1192F774-EDA5-46CE-94A4-F7FDBB97364C}"/>
    <hyperlink ref="C51" r:id="rId116" tooltip="Anatidae" display="https://en.wikipedia.org/wiki/Anatidae" xr:uid="{FDAEA071-70DD-45B5-927B-8D21FB20435B}"/>
    <hyperlink ref="B929" r:id="rId117" tooltip="Suliformes" display="https://en.wikipedia.org/wiki/Suliformes" xr:uid="{299F5059-2A91-4346-A070-76B3102DB41D}"/>
    <hyperlink ref="C929" r:id="rId118" display="https://en.wikipedia.org/wiki/Darter" xr:uid="{A6A63BD4-974B-4F42-9D94-813E8325AA5E}"/>
    <hyperlink ref="B930" r:id="rId119" tooltip="Suliformes" display="https://en.wikipedia.org/wiki/Suliformes" xr:uid="{815511B7-E1FC-4329-BFCD-6D60FAC7FDDA}"/>
    <hyperlink ref="C930" r:id="rId120" display="https://en.wikipedia.org/wiki/Darter" xr:uid="{ACB11566-4424-4B89-B305-58300A149FE2}"/>
    <hyperlink ref="B195" r:id="rId121" tooltip="Charadriiformes" display="https://en.wikipedia.org/wiki/Charadriiformes" xr:uid="{2FBBF7BD-37DB-404A-8C44-CD43425EFA99}"/>
    <hyperlink ref="C195" r:id="rId122" tooltip="Laridae" display="https://en.wikipedia.org/wiki/Laridae" xr:uid="{64E963E1-2A40-4E52-ABB2-83900A2AD7EB}"/>
    <hyperlink ref="B196" r:id="rId123" tooltip="Charadriiformes" display="https://en.wikipedia.org/wiki/Charadriiformes" xr:uid="{72DFC1AE-1A80-40A5-9DA0-D52D537D11F7}"/>
    <hyperlink ref="C196" r:id="rId124" tooltip="Laridae" display="https://en.wikipedia.org/wiki/Laridae" xr:uid="{D57F3B39-B719-4842-A48C-15E8508C7673}"/>
    <hyperlink ref="B52" r:id="rId125" tooltip="Anseriformes" display="https://en.wikipedia.org/wiki/Anseriformes" xr:uid="{C81B87FD-AA45-4275-AD35-0FD8540640D9}"/>
    <hyperlink ref="C52" r:id="rId126" tooltip="Anatidae" display="https://en.wikipedia.org/wiki/Anatidae" xr:uid="{12E215A0-51FA-44FA-BB42-23D30EA350B7}"/>
    <hyperlink ref="B601" r:id="rId127" tooltip="Passerine" display="https://en.wikipedia.org/wiki/Passerine" xr:uid="{2A48BCC1-224F-4D31-95BD-68EA6E82D477}"/>
    <hyperlink ref="C601" r:id="rId128" tooltip="Motacillidae" display="https://en.wikipedia.org/wiki/Motacillidae" xr:uid="{2F5987AB-6A89-4DC2-8D83-94521DE335D6}"/>
    <hyperlink ref="B695" r:id="rId129" tooltip="Passerine" display="https://en.wikipedia.org/wiki/Passerine" xr:uid="{3808CAAD-F429-48B9-853B-134B7F7723B2}"/>
    <hyperlink ref="C695" r:id="rId130" tooltip="Tyrant flycatcher" display="https://en.wikipedia.org/wiki/Tyrant_flycatcher" xr:uid="{3CDFAB93-47D4-4D48-A041-159B7B89B847}"/>
    <hyperlink ref="B241" r:id="rId131" tooltip="Charadriiformes" display="https://en.wikipedia.org/wiki/Charadriiformes" xr:uid="{7036604E-A78B-470B-BDE7-F84D6A40945A}"/>
    <hyperlink ref="C241" r:id="rId132" display="https://en.wikipedia.org/wiki/Sandpiper" xr:uid="{91B3E8F1-52B5-4396-BA9E-8C1735DF935E}"/>
    <hyperlink ref="B307" r:id="rId133" tooltip="Columbidae" display="https://en.wikipedia.org/wiki/Columbidae" xr:uid="{26D92F77-32B9-492C-BBEA-3D2FA145AE02}"/>
    <hyperlink ref="C307" r:id="rId134" tooltip="Columbidae" display="https://en.wikipedia.org/wiki/Columbidae" xr:uid="{BB37E8FD-C15A-445F-9F69-C38910BF8CB2}"/>
    <hyperlink ref="B97" r:id="rId135" tooltip="Apodiformes" display="https://en.wikipedia.org/wiki/Apodiformes" xr:uid="{958A52DF-62E4-4DC4-B0A0-248A6B555FD3}"/>
    <hyperlink ref="C97" r:id="rId136" tooltip="Swift" display="https://en.wikipedia.org/wiki/Swift" xr:uid="{EB58325B-28CF-4195-9504-BBB2D127BA27}"/>
    <hyperlink ref="B98" r:id="rId137" tooltip="Apodiformes" display="https://en.wikipedia.org/wiki/Apodiformes" xr:uid="{48CF5A42-EBDC-4FFA-98DB-0375FD616D2D}"/>
    <hyperlink ref="C98" r:id="rId138" tooltip="Swift" display="https://en.wikipedia.org/wiki/Swift" xr:uid="{00783366-281C-412C-87F8-C15F31AA3D8B}"/>
    <hyperlink ref="B99" r:id="rId139" tooltip="Apodiformes" display="https://en.wikipedia.org/wiki/Apodiformes" xr:uid="{5F78A9F2-101C-4315-8B15-C15C290B8CA2}"/>
    <hyperlink ref="C99" r:id="rId140" tooltip="Swift" display="https://en.wikipedia.org/wiki/Swift" xr:uid="{44E9110A-DA84-4CEC-84F4-EDB210A5937A}"/>
    <hyperlink ref="B100" r:id="rId141" tooltip="Apodiformes" display="https://en.wikipedia.org/wiki/Apodiformes" xr:uid="{D948A609-5730-41D0-8A98-FAC5B5CEA693}"/>
    <hyperlink ref="C100" r:id="rId142" tooltip="Swift" display="https://en.wikipedia.org/wiki/Swift" xr:uid="{71FA0A0B-425A-4AE3-9BA2-84EE701B8352}"/>
    <hyperlink ref="B9" r:id="rId143" tooltip="Accipitriformes" display="https://en.wikipedia.org/wiki/Accipitriformes" xr:uid="{AA9CD80B-503E-4CC4-9AF2-544FA38B1202}"/>
    <hyperlink ref="C9" r:id="rId144" tooltip="Accipitridae" display="https://en.wikipedia.org/wiki/Accipitridae" xr:uid="{3686CD9B-7F4B-498F-851D-44B99D25DBBF}"/>
    <hyperlink ref="B10" r:id="rId145" tooltip="Accipitriformes" display="https://en.wikipedia.org/wiki/Accipitriformes" xr:uid="{620FF38E-A86A-4B47-AA01-AE76DB098293}"/>
    <hyperlink ref="C10" r:id="rId146" display="https://en.wikipedia.org/wiki/Accipitridae" xr:uid="{9E2A066E-149F-48A4-8A85-B7ED2AFFC1BB}"/>
    <hyperlink ref="B859" r:id="rId147" tooltip="Passerine" display="https://en.wikipedia.org/wiki/Passerine" xr:uid="{687F9282-C1CA-4679-B06E-D9733BC0D44C}"/>
    <hyperlink ref="C859" r:id="rId148" tooltip="Thrush (bird)" display="https://en.wikipedia.org/wiki/Thrush_(bird)" xr:uid="{214573E5-AC3D-488E-9656-75CC643076F7}"/>
  </hyperlinks>
  <pageMargins left="0.7" right="0.7" top="0.75" bottom="0.75" header="0.3" footer="0.3"/>
  <pageSetup orientation="portrait" r:id="rId1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0381-EC4F-4B67-942C-4B0297907DC3}">
  <dimension ref="A1:O128"/>
  <sheetViews>
    <sheetView workbookViewId="0">
      <selection activeCell="O131" sqref="O131"/>
    </sheetView>
  </sheetViews>
  <sheetFormatPr defaultColWidth="30.7109375" defaultRowHeight="12.75" x14ac:dyDescent="0.2"/>
  <cols>
    <col min="1" max="1" width="15.42578125" style="11" bestFit="1" customWidth="1"/>
    <col min="2" max="2" width="16.140625" style="11" bestFit="1" customWidth="1"/>
    <col min="3" max="3" width="15.7109375" style="11" bestFit="1" customWidth="1"/>
    <col min="4" max="4" width="26.140625" style="11" bestFit="1" customWidth="1"/>
    <col min="5" max="5" width="25.85546875" style="11" bestFit="1" customWidth="1"/>
    <col min="6" max="6" width="15.5703125" style="28" customWidth="1"/>
    <col min="7" max="7" width="6" style="11" customWidth="1"/>
    <col min="8" max="8" width="12.42578125" style="11" bestFit="1" customWidth="1"/>
    <col min="9" max="10" width="5.85546875" style="11" customWidth="1"/>
    <col min="11" max="11" width="12.7109375" style="11" customWidth="1"/>
    <col min="12" max="12" width="9.140625" style="11" bestFit="1" customWidth="1"/>
    <col min="13" max="13" width="26.7109375" style="11" customWidth="1"/>
    <col min="14" max="14" width="24.7109375" style="11" customWidth="1"/>
    <col min="15" max="15" width="255.7109375" style="11" bestFit="1" customWidth="1"/>
    <col min="16" max="16384" width="30.7109375" style="11"/>
  </cols>
  <sheetData>
    <row r="1" spans="1:15" ht="32.25" customHeight="1" x14ac:dyDescent="0.2">
      <c r="A1" s="24" t="s">
        <v>1305</v>
      </c>
      <c r="B1" s="24" t="s">
        <v>1306</v>
      </c>
      <c r="C1" s="24" t="s">
        <v>1272</v>
      </c>
      <c r="D1" s="24" t="s">
        <v>1274</v>
      </c>
      <c r="E1" s="24" t="s">
        <v>1307</v>
      </c>
      <c r="F1" s="24" t="s">
        <v>1308</v>
      </c>
      <c r="G1" s="24" t="s">
        <v>3373</v>
      </c>
      <c r="H1" s="24" t="s">
        <v>3374</v>
      </c>
      <c r="I1" s="24" t="s">
        <v>3369</v>
      </c>
      <c r="J1" s="24" t="s">
        <v>3370</v>
      </c>
      <c r="K1" s="24" t="s">
        <v>3668</v>
      </c>
      <c r="L1" s="24" t="s">
        <v>3375</v>
      </c>
      <c r="M1" s="24" t="s">
        <v>3667</v>
      </c>
      <c r="N1" s="24" t="s">
        <v>3376</v>
      </c>
      <c r="O1" s="24" t="s">
        <v>3377</v>
      </c>
    </row>
    <row r="2" spans="1:15" ht="16.5" customHeight="1" x14ac:dyDescent="0.2">
      <c r="A2" s="12" t="s">
        <v>1377</v>
      </c>
      <c r="B2" s="12" t="s">
        <v>1378</v>
      </c>
      <c r="C2" s="12" t="s">
        <v>121</v>
      </c>
      <c r="D2" s="12" t="s">
        <v>1385</v>
      </c>
      <c r="E2" s="12" t="s">
        <v>3378</v>
      </c>
      <c r="F2" s="13">
        <v>1</v>
      </c>
      <c r="G2" s="13" t="s">
        <v>3379</v>
      </c>
      <c r="H2" s="13" t="s">
        <v>3380</v>
      </c>
      <c r="I2" s="13">
        <v>1</v>
      </c>
      <c r="J2" s="13">
        <v>1</v>
      </c>
      <c r="K2" s="13">
        <v>946.5</v>
      </c>
      <c r="L2" s="14">
        <f>LN(K2)</f>
        <v>6.8527709706493773</v>
      </c>
      <c r="M2" s="13">
        <v>6.48</v>
      </c>
      <c r="N2" s="15">
        <f t="shared" ref="N2:N65" si="0">LN(M2)</f>
        <v>1.8687205103641833</v>
      </c>
      <c r="O2" s="12" t="s">
        <v>3381</v>
      </c>
    </row>
    <row r="3" spans="1:15" ht="16.5" customHeight="1" x14ac:dyDescent="0.2">
      <c r="A3" s="12" t="s">
        <v>1377</v>
      </c>
      <c r="B3" s="12" t="s">
        <v>1378</v>
      </c>
      <c r="C3" s="12" t="s">
        <v>121</v>
      </c>
      <c r="D3" s="12" t="s">
        <v>1409</v>
      </c>
      <c r="E3" s="12" t="s">
        <v>3382</v>
      </c>
      <c r="F3" s="13">
        <v>1</v>
      </c>
      <c r="G3" s="13" t="s">
        <v>3379</v>
      </c>
      <c r="H3" s="13" t="s">
        <v>3380</v>
      </c>
      <c r="I3" s="13">
        <v>0</v>
      </c>
      <c r="J3" s="13">
        <v>1</v>
      </c>
      <c r="K3" s="13">
        <v>1250</v>
      </c>
      <c r="L3" s="14">
        <f>LN(K3)</f>
        <v>7.1308988302963465</v>
      </c>
      <c r="M3" s="13">
        <v>7.88</v>
      </c>
      <c r="N3" s="15">
        <f t="shared" si="0"/>
        <v>2.0643279038697879</v>
      </c>
      <c r="O3" s="12" t="s">
        <v>3383</v>
      </c>
    </row>
    <row r="4" spans="1:15" ht="16.5" customHeight="1" x14ac:dyDescent="0.2">
      <c r="A4" s="12" t="s">
        <v>1377</v>
      </c>
      <c r="B4" s="12" t="s">
        <v>1378</v>
      </c>
      <c r="C4" s="12" t="s">
        <v>68</v>
      </c>
      <c r="D4" s="12" t="s">
        <v>3384</v>
      </c>
      <c r="E4" s="12" t="s">
        <v>3385</v>
      </c>
      <c r="F4" s="13">
        <v>1</v>
      </c>
      <c r="G4" s="13" t="s">
        <v>3386</v>
      </c>
      <c r="H4" s="13" t="s">
        <v>3380</v>
      </c>
      <c r="I4" s="13">
        <v>0</v>
      </c>
      <c r="J4" s="13">
        <v>1</v>
      </c>
      <c r="K4" s="13">
        <v>870</v>
      </c>
      <c r="L4" s="14">
        <f t="shared" ref="L4:L67" si="1">LN(K4)</f>
        <v>6.7684932116486296</v>
      </c>
      <c r="M4" s="13">
        <v>8.1</v>
      </c>
      <c r="N4" s="15">
        <f t="shared" si="0"/>
        <v>2.0918640616783932</v>
      </c>
      <c r="O4" s="12" t="s">
        <v>3387</v>
      </c>
    </row>
    <row r="5" spans="1:15" ht="16.5" customHeight="1" x14ac:dyDescent="0.2">
      <c r="A5" s="12" t="s">
        <v>1377</v>
      </c>
      <c r="B5" s="12" t="s">
        <v>1378</v>
      </c>
      <c r="C5" s="12" t="s">
        <v>68</v>
      </c>
      <c r="D5" s="12" t="s">
        <v>1427</v>
      </c>
      <c r="E5" s="12" t="s">
        <v>1428</v>
      </c>
      <c r="F5" s="13">
        <v>0</v>
      </c>
      <c r="G5" s="13" t="s">
        <v>3386</v>
      </c>
      <c r="H5" s="13" t="s">
        <v>3380</v>
      </c>
      <c r="I5" s="13">
        <v>0</v>
      </c>
      <c r="J5" s="13">
        <v>1</v>
      </c>
      <c r="K5" s="13">
        <v>682</v>
      </c>
      <c r="L5" s="14">
        <f t="shared" si="1"/>
        <v>6.5250296578434623</v>
      </c>
      <c r="M5" s="13">
        <v>20.3</v>
      </c>
      <c r="N5" s="15">
        <f t="shared" si="0"/>
        <v>3.0106208860477417</v>
      </c>
      <c r="O5" s="12" t="s">
        <v>3387</v>
      </c>
    </row>
    <row r="6" spans="1:15" ht="16.5" customHeight="1" x14ac:dyDescent="0.2">
      <c r="A6" s="12" t="s">
        <v>1377</v>
      </c>
      <c r="B6" s="12" t="s">
        <v>1378</v>
      </c>
      <c r="C6" s="12" t="s">
        <v>68</v>
      </c>
      <c r="D6" s="12" t="s">
        <v>3388</v>
      </c>
      <c r="E6" s="12" t="s">
        <v>3389</v>
      </c>
      <c r="F6" s="13">
        <v>1</v>
      </c>
      <c r="G6" s="13" t="s">
        <v>3386</v>
      </c>
      <c r="H6" s="13" t="s">
        <v>3380</v>
      </c>
      <c r="I6" s="13">
        <v>0</v>
      </c>
      <c r="J6" s="13">
        <v>1</v>
      </c>
      <c r="K6" s="13">
        <v>574</v>
      </c>
      <c r="L6" s="14">
        <f t="shared" si="1"/>
        <v>6.3526293963195668</v>
      </c>
      <c r="M6" s="13">
        <v>16.16</v>
      </c>
      <c r="N6" s="15">
        <f t="shared" si="0"/>
        <v>2.7825390530929495</v>
      </c>
      <c r="O6" s="12" t="s">
        <v>3390</v>
      </c>
    </row>
    <row r="7" spans="1:15" ht="16.5" customHeight="1" x14ac:dyDescent="0.2">
      <c r="A7" s="12" t="s">
        <v>1377</v>
      </c>
      <c r="B7" s="12" t="s">
        <v>1378</v>
      </c>
      <c r="C7" s="12" t="s">
        <v>68</v>
      </c>
      <c r="D7" s="12" t="s">
        <v>1417</v>
      </c>
      <c r="E7" s="12" t="s">
        <v>3391</v>
      </c>
      <c r="F7" s="13">
        <v>1</v>
      </c>
      <c r="G7" s="13" t="s">
        <v>3386</v>
      </c>
      <c r="H7" s="13" t="s">
        <v>3380</v>
      </c>
      <c r="I7" s="13">
        <v>0</v>
      </c>
      <c r="J7" s="13">
        <v>1</v>
      </c>
      <c r="K7" s="13">
        <v>820</v>
      </c>
      <c r="L7" s="14">
        <f t="shared" si="1"/>
        <v>6.7093043402582984</v>
      </c>
      <c r="M7" s="13">
        <v>11.9</v>
      </c>
      <c r="N7" s="15">
        <f t="shared" si="0"/>
        <v>2.4765384001174837</v>
      </c>
      <c r="O7" s="12" t="s">
        <v>3392</v>
      </c>
    </row>
    <row r="8" spans="1:15" ht="16.5" customHeight="1" x14ac:dyDescent="0.2">
      <c r="A8" s="12" t="s">
        <v>1377</v>
      </c>
      <c r="B8" s="12" t="s">
        <v>1378</v>
      </c>
      <c r="C8" s="12" t="s">
        <v>68</v>
      </c>
      <c r="D8" s="12" t="s">
        <v>1419</v>
      </c>
      <c r="E8" s="12" t="s">
        <v>1420</v>
      </c>
      <c r="F8" s="13">
        <v>1</v>
      </c>
      <c r="G8" s="13" t="s">
        <v>3386</v>
      </c>
      <c r="H8" s="13" t="s">
        <v>3380</v>
      </c>
      <c r="I8" s="13">
        <v>0</v>
      </c>
      <c r="J8" s="13">
        <v>1</v>
      </c>
      <c r="K8" s="13">
        <v>1076.5</v>
      </c>
      <c r="L8" s="14">
        <f t="shared" si="1"/>
        <v>6.9814703168044181</v>
      </c>
      <c r="M8" s="13">
        <v>11</v>
      </c>
      <c r="N8" s="15">
        <f t="shared" si="0"/>
        <v>2.3978952727983707</v>
      </c>
      <c r="O8" s="12" t="s">
        <v>3392</v>
      </c>
    </row>
    <row r="9" spans="1:15" ht="16.5" customHeight="1" x14ac:dyDescent="0.2">
      <c r="A9" s="12" t="s">
        <v>1377</v>
      </c>
      <c r="B9" s="12" t="s">
        <v>1378</v>
      </c>
      <c r="C9" s="12" t="s">
        <v>68</v>
      </c>
      <c r="D9" s="12" t="s">
        <v>3393</v>
      </c>
      <c r="E9" s="12" t="s">
        <v>3394</v>
      </c>
      <c r="F9" s="13">
        <v>1</v>
      </c>
      <c r="G9" s="13" t="s">
        <v>3386</v>
      </c>
      <c r="H9" s="13" t="s">
        <v>3380</v>
      </c>
      <c r="I9" s="13">
        <v>0</v>
      </c>
      <c r="J9" s="13">
        <v>1</v>
      </c>
      <c r="K9" s="13">
        <v>823</v>
      </c>
      <c r="L9" s="14">
        <f t="shared" si="1"/>
        <v>6.7129562006770698</v>
      </c>
      <c r="M9" s="13">
        <v>8.4</v>
      </c>
      <c r="N9" s="15">
        <f t="shared" si="0"/>
        <v>2.1282317058492679</v>
      </c>
      <c r="O9" s="12" t="s">
        <v>3395</v>
      </c>
    </row>
    <row r="10" spans="1:15" ht="16.5" customHeight="1" x14ac:dyDescent="0.2">
      <c r="A10" s="12" t="s">
        <v>1377</v>
      </c>
      <c r="B10" s="12" t="s">
        <v>1378</v>
      </c>
      <c r="C10" s="12" t="s">
        <v>68</v>
      </c>
      <c r="D10" s="12" t="s">
        <v>1423</v>
      </c>
      <c r="E10" s="12" t="s">
        <v>3396</v>
      </c>
      <c r="F10" s="13">
        <v>1</v>
      </c>
      <c r="G10" s="13" t="s">
        <v>3386</v>
      </c>
      <c r="H10" s="13" t="s">
        <v>3380</v>
      </c>
      <c r="I10" s="13">
        <v>0</v>
      </c>
      <c r="J10" s="13">
        <v>1</v>
      </c>
      <c r="K10" s="13">
        <v>701.5</v>
      </c>
      <c r="L10" s="14">
        <f t="shared" si="1"/>
        <v>6.5532208995425156</v>
      </c>
      <c r="M10" s="13">
        <v>9.9</v>
      </c>
      <c r="N10" s="15">
        <f t="shared" si="0"/>
        <v>2.2925347571405443</v>
      </c>
      <c r="O10" s="12" t="s">
        <v>3395</v>
      </c>
    </row>
    <row r="11" spans="1:15" ht="16.5" customHeight="1" x14ac:dyDescent="0.2">
      <c r="A11" s="12" t="s">
        <v>1377</v>
      </c>
      <c r="B11" s="12" t="s">
        <v>1378</v>
      </c>
      <c r="C11" s="12" t="s">
        <v>68</v>
      </c>
      <c r="D11" s="12" t="s">
        <v>1425</v>
      </c>
      <c r="E11" s="12" t="s">
        <v>3397</v>
      </c>
      <c r="F11" s="13">
        <v>1</v>
      </c>
      <c r="G11" s="13" t="s">
        <v>3386</v>
      </c>
      <c r="H11" s="13" t="s">
        <v>3380</v>
      </c>
      <c r="I11" s="13">
        <v>0</v>
      </c>
      <c r="J11" s="13">
        <v>1</v>
      </c>
      <c r="K11" s="13">
        <v>1006.5</v>
      </c>
      <c r="L11" s="14">
        <f t="shared" si="1"/>
        <v>6.9142342450798457</v>
      </c>
      <c r="M11" s="13">
        <v>20.399999999999999</v>
      </c>
      <c r="N11" s="15">
        <f t="shared" si="0"/>
        <v>3.0155349008501706</v>
      </c>
      <c r="O11" s="12" t="s">
        <v>3398</v>
      </c>
    </row>
    <row r="12" spans="1:15" ht="16.5" customHeight="1" x14ac:dyDescent="0.2">
      <c r="A12" s="12" t="s">
        <v>1377</v>
      </c>
      <c r="B12" s="12" t="s">
        <v>1378</v>
      </c>
      <c r="C12" s="12" t="s">
        <v>68</v>
      </c>
      <c r="D12" s="12" t="s">
        <v>1429</v>
      </c>
      <c r="E12" s="12" t="s">
        <v>1430</v>
      </c>
      <c r="F12" s="13">
        <v>1</v>
      </c>
      <c r="G12" s="13" t="s">
        <v>3386</v>
      </c>
      <c r="H12" s="13" t="s">
        <v>3380</v>
      </c>
      <c r="I12" s="13">
        <v>0</v>
      </c>
      <c r="J12" s="13">
        <v>1</v>
      </c>
      <c r="K12" s="13">
        <v>1203</v>
      </c>
      <c r="L12" s="14">
        <f t="shared" si="1"/>
        <v>7.0925737159746784</v>
      </c>
      <c r="M12" s="13">
        <v>16</v>
      </c>
      <c r="N12" s="15">
        <f t="shared" si="0"/>
        <v>2.7725887222397811</v>
      </c>
      <c r="O12" s="12" t="s">
        <v>3399</v>
      </c>
    </row>
    <row r="13" spans="1:15" ht="16.5" customHeight="1" x14ac:dyDescent="0.2">
      <c r="A13" s="12" t="s">
        <v>1377</v>
      </c>
      <c r="B13" s="12" t="s">
        <v>1378</v>
      </c>
      <c r="C13" s="12" t="s">
        <v>3400</v>
      </c>
      <c r="D13" s="12" t="s">
        <v>3401</v>
      </c>
      <c r="E13" s="12" t="s">
        <v>3402</v>
      </c>
      <c r="F13" s="13">
        <v>1</v>
      </c>
      <c r="G13" s="13" t="s">
        <v>3386</v>
      </c>
      <c r="H13" s="13" t="s">
        <v>3380</v>
      </c>
      <c r="I13" s="13">
        <v>0</v>
      </c>
      <c r="J13" s="13">
        <v>1</v>
      </c>
      <c r="K13" s="13">
        <v>1974.5</v>
      </c>
      <c r="L13" s="14">
        <f t="shared" si="1"/>
        <v>7.5880704807267039</v>
      </c>
      <c r="M13" s="13">
        <v>33.4</v>
      </c>
      <c r="N13" s="15">
        <f t="shared" si="0"/>
        <v>3.5085558999826545</v>
      </c>
      <c r="O13" s="12" t="s">
        <v>3403</v>
      </c>
    </row>
    <row r="14" spans="1:15" ht="16.5" customHeight="1" x14ac:dyDescent="0.2">
      <c r="A14" s="12" t="s">
        <v>1377</v>
      </c>
      <c r="B14" s="12" t="s">
        <v>1378</v>
      </c>
      <c r="C14" s="12" t="s">
        <v>79</v>
      </c>
      <c r="D14" s="12" t="s">
        <v>1437</v>
      </c>
      <c r="E14" s="12" t="s">
        <v>1438</v>
      </c>
      <c r="F14" s="13">
        <v>1</v>
      </c>
      <c r="G14" s="13" t="s">
        <v>3386</v>
      </c>
      <c r="H14" s="13" t="s">
        <v>3380</v>
      </c>
      <c r="I14" s="13">
        <v>0</v>
      </c>
      <c r="J14" s="13">
        <v>1</v>
      </c>
      <c r="K14" s="13">
        <v>403.5</v>
      </c>
      <c r="L14" s="14">
        <f t="shared" si="1"/>
        <v>6.0001764877100037</v>
      </c>
      <c r="M14" s="13">
        <v>12.5</v>
      </c>
      <c r="N14" s="15">
        <f t="shared" si="0"/>
        <v>2.5257286443082556</v>
      </c>
      <c r="O14" s="12" t="s">
        <v>3404</v>
      </c>
    </row>
    <row r="15" spans="1:15" ht="16.5" customHeight="1" x14ac:dyDescent="0.2">
      <c r="A15" s="12" t="s">
        <v>1377</v>
      </c>
      <c r="B15" s="12" t="s">
        <v>1378</v>
      </c>
      <c r="C15" s="12" t="s">
        <v>79</v>
      </c>
      <c r="D15" s="12" t="s">
        <v>1439</v>
      </c>
      <c r="E15" s="12" t="s">
        <v>3405</v>
      </c>
      <c r="F15" s="13">
        <v>1</v>
      </c>
      <c r="G15" s="13" t="s">
        <v>3386</v>
      </c>
      <c r="H15" s="13" t="s">
        <v>3380</v>
      </c>
      <c r="I15" s="13">
        <v>0</v>
      </c>
      <c r="J15" s="13">
        <v>1</v>
      </c>
      <c r="K15" s="13">
        <v>915.5</v>
      </c>
      <c r="L15" s="14">
        <f t="shared" si="1"/>
        <v>6.8194703641145651</v>
      </c>
      <c r="M15" s="13">
        <v>16.899999999999999</v>
      </c>
      <c r="N15" s="15">
        <f t="shared" si="0"/>
        <v>2.8273136219290276</v>
      </c>
      <c r="O15" s="12" t="s">
        <v>3406</v>
      </c>
    </row>
    <row r="16" spans="1:15" ht="16.5" customHeight="1" x14ac:dyDescent="0.2">
      <c r="A16" s="12" t="s">
        <v>1377</v>
      </c>
      <c r="B16" s="12" t="s">
        <v>1378</v>
      </c>
      <c r="C16" s="12" t="s">
        <v>79</v>
      </c>
      <c r="D16" s="12" t="s">
        <v>1441</v>
      </c>
      <c r="E16" s="12" t="s">
        <v>3407</v>
      </c>
      <c r="F16" s="13">
        <v>1</v>
      </c>
      <c r="G16" s="13" t="s">
        <v>3386</v>
      </c>
      <c r="H16" s="13" t="s">
        <v>3380</v>
      </c>
      <c r="I16" s="13">
        <v>0</v>
      </c>
      <c r="J16" s="13">
        <v>1</v>
      </c>
      <c r="K16" s="13">
        <v>940.5</v>
      </c>
      <c r="L16" s="14">
        <f t="shared" si="1"/>
        <v>6.8464116487410847</v>
      </c>
      <c r="M16" s="13">
        <v>17.3</v>
      </c>
      <c r="N16" s="15">
        <f t="shared" si="0"/>
        <v>2.8507065015037334</v>
      </c>
      <c r="O16" s="12" t="s">
        <v>3408</v>
      </c>
    </row>
    <row r="17" spans="1:15" ht="16.5" customHeight="1" x14ac:dyDescent="0.2">
      <c r="A17" s="12" t="s">
        <v>1377</v>
      </c>
      <c r="B17" s="12" t="s">
        <v>1378</v>
      </c>
      <c r="C17" s="12" t="s">
        <v>97</v>
      </c>
      <c r="D17" s="12" t="s">
        <v>1453</v>
      </c>
      <c r="E17" s="12" t="s">
        <v>3409</v>
      </c>
      <c r="F17" s="13">
        <v>1</v>
      </c>
      <c r="G17" s="13" t="s">
        <v>3386</v>
      </c>
      <c r="H17" s="13" t="s">
        <v>3380</v>
      </c>
      <c r="I17" s="13">
        <v>1</v>
      </c>
      <c r="J17" s="13">
        <v>1</v>
      </c>
      <c r="K17" s="13">
        <v>873</v>
      </c>
      <c r="L17" s="14">
        <f t="shared" si="1"/>
        <v>6.7719355558396019</v>
      </c>
      <c r="M17" s="13">
        <v>30.1</v>
      </c>
      <c r="N17" s="15">
        <f t="shared" si="0"/>
        <v>3.4045251717548299</v>
      </c>
      <c r="O17" s="12" t="s">
        <v>3410</v>
      </c>
    </row>
    <row r="18" spans="1:15" ht="16.5" customHeight="1" x14ac:dyDescent="0.2">
      <c r="A18" s="12" t="s">
        <v>1377</v>
      </c>
      <c r="B18" s="12" t="s">
        <v>1378</v>
      </c>
      <c r="C18" s="12" t="s">
        <v>3411</v>
      </c>
      <c r="D18" s="12" t="s">
        <v>1465</v>
      </c>
      <c r="E18" s="12" t="s">
        <v>3412</v>
      </c>
      <c r="F18" s="13">
        <v>1</v>
      </c>
      <c r="G18" s="13" t="s">
        <v>3386</v>
      </c>
      <c r="H18" s="13" t="s">
        <v>3380</v>
      </c>
      <c r="I18" s="13">
        <v>0</v>
      </c>
      <c r="J18" s="13">
        <v>1</v>
      </c>
      <c r="K18" s="13">
        <v>756.5</v>
      </c>
      <c r="L18" s="14">
        <f t="shared" si="1"/>
        <v>6.6287025332284104</v>
      </c>
      <c r="M18" s="13">
        <v>13.6</v>
      </c>
      <c r="N18" s="15">
        <f t="shared" si="0"/>
        <v>2.6100697927420065</v>
      </c>
      <c r="O18" s="12" t="s">
        <v>3413</v>
      </c>
    </row>
    <row r="19" spans="1:15" ht="16.5" customHeight="1" x14ac:dyDescent="0.2">
      <c r="A19" s="12" t="s">
        <v>1377</v>
      </c>
      <c r="B19" s="12" t="s">
        <v>1378</v>
      </c>
      <c r="C19" s="12" t="s">
        <v>3411</v>
      </c>
      <c r="D19" s="12" t="s">
        <v>3414</v>
      </c>
      <c r="E19" s="12" t="s">
        <v>3415</v>
      </c>
      <c r="F19" s="13">
        <v>1</v>
      </c>
      <c r="G19" s="13" t="s">
        <v>3386</v>
      </c>
      <c r="H19" s="13" t="s">
        <v>3380</v>
      </c>
      <c r="I19" s="13">
        <v>0</v>
      </c>
      <c r="J19" s="13">
        <v>1</v>
      </c>
      <c r="K19" s="13">
        <v>525</v>
      </c>
      <c r="L19" s="14">
        <f t="shared" si="1"/>
        <v>6.2633982625916236</v>
      </c>
      <c r="M19" s="13">
        <v>11.4</v>
      </c>
      <c r="N19" s="15">
        <f t="shared" si="0"/>
        <v>2.4336133554004498</v>
      </c>
      <c r="O19" s="12" t="s">
        <v>3413</v>
      </c>
    </row>
    <row r="20" spans="1:15" ht="16.5" customHeight="1" x14ac:dyDescent="0.2">
      <c r="A20" s="12" t="s">
        <v>1377</v>
      </c>
      <c r="B20" s="12" t="s">
        <v>1378</v>
      </c>
      <c r="C20" s="12" t="s">
        <v>3416</v>
      </c>
      <c r="D20" s="12" t="s">
        <v>3417</v>
      </c>
      <c r="E20" s="12" t="s">
        <v>3418</v>
      </c>
      <c r="F20" s="13">
        <v>1</v>
      </c>
      <c r="G20" s="13" t="s">
        <v>3386</v>
      </c>
      <c r="H20" s="13" t="s">
        <v>3380</v>
      </c>
      <c r="I20" s="13">
        <v>0</v>
      </c>
      <c r="J20" s="13">
        <v>1</v>
      </c>
      <c r="K20" s="13">
        <v>539</v>
      </c>
      <c r="L20" s="14">
        <f t="shared" si="1"/>
        <v>6.2897155709089976</v>
      </c>
      <c r="M20" s="13">
        <v>11.4</v>
      </c>
      <c r="N20" s="15">
        <f t="shared" si="0"/>
        <v>2.4336133554004498</v>
      </c>
      <c r="O20" s="12" t="s">
        <v>3419</v>
      </c>
    </row>
    <row r="21" spans="1:15" ht="16.5" customHeight="1" x14ac:dyDescent="0.2">
      <c r="A21" s="12" t="s">
        <v>1377</v>
      </c>
      <c r="B21" s="12" t="s">
        <v>1378</v>
      </c>
      <c r="C21" s="12" t="s">
        <v>298</v>
      </c>
      <c r="D21" s="12" t="s">
        <v>1467</v>
      </c>
      <c r="E21" s="12" t="s">
        <v>3420</v>
      </c>
      <c r="F21" s="13">
        <v>1</v>
      </c>
      <c r="G21" s="13" t="s">
        <v>3386</v>
      </c>
      <c r="H21" s="13" t="s">
        <v>3380</v>
      </c>
      <c r="I21" s="13">
        <v>1</v>
      </c>
      <c r="J21" s="13">
        <v>1</v>
      </c>
      <c r="K21" s="13">
        <v>563.5</v>
      </c>
      <c r="L21" s="14">
        <f t="shared" si="1"/>
        <v>6.3341673334798312</v>
      </c>
      <c r="M21" s="13">
        <v>24.1</v>
      </c>
      <c r="N21" s="15">
        <f t="shared" si="0"/>
        <v>3.1822118404966093</v>
      </c>
      <c r="O21" s="12" t="s">
        <v>3404</v>
      </c>
    </row>
    <row r="22" spans="1:15" ht="16.5" customHeight="1" x14ac:dyDescent="0.2">
      <c r="A22" s="12" t="s">
        <v>1377</v>
      </c>
      <c r="B22" s="12" t="s">
        <v>1378</v>
      </c>
      <c r="C22" s="12" t="s">
        <v>115</v>
      </c>
      <c r="D22" s="12" t="s">
        <v>1473</v>
      </c>
      <c r="E22" s="12" t="s">
        <v>3421</v>
      </c>
      <c r="F22" s="13">
        <v>1</v>
      </c>
      <c r="G22" s="13" t="s">
        <v>3386</v>
      </c>
      <c r="H22" s="13" t="s">
        <v>3380</v>
      </c>
      <c r="I22" s="13">
        <v>1</v>
      </c>
      <c r="J22" s="13">
        <v>1</v>
      </c>
      <c r="K22" s="13">
        <v>1824.5</v>
      </c>
      <c r="L22" s="14">
        <f t="shared" si="1"/>
        <v>7.5090612558765022</v>
      </c>
      <c r="M22" s="13">
        <v>22.2</v>
      </c>
      <c r="N22" s="15">
        <f t="shared" si="0"/>
        <v>3.1000922888782338</v>
      </c>
      <c r="O22" s="12" t="s">
        <v>3422</v>
      </c>
    </row>
    <row r="23" spans="1:15" ht="16.5" customHeight="1" x14ac:dyDescent="0.2">
      <c r="A23" s="12" t="s">
        <v>1377</v>
      </c>
      <c r="B23" s="12" t="s">
        <v>1378</v>
      </c>
      <c r="C23" s="12" t="s">
        <v>115</v>
      </c>
      <c r="D23" s="12" t="s">
        <v>1475</v>
      </c>
      <c r="E23" s="12" t="s">
        <v>3423</v>
      </c>
      <c r="F23" s="13">
        <v>1</v>
      </c>
      <c r="G23" s="13" t="s">
        <v>3386</v>
      </c>
      <c r="H23" s="13" t="s">
        <v>3380</v>
      </c>
      <c r="I23" s="13">
        <v>0</v>
      </c>
      <c r="J23" s="13">
        <v>1</v>
      </c>
      <c r="K23" s="13">
        <v>1052</v>
      </c>
      <c r="L23" s="14">
        <f t="shared" si="1"/>
        <v>6.9584483932976555</v>
      </c>
      <c r="M23" s="13">
        <v>35.86</v>
      </c>
      <c r="N23" s="15">
        <f t="shared" si="0"/>
        <v>3.5796224681769866</v>
      </c>
      <c r="O23" s="12" t="s">
        <v>3424</v>
      </c>
    </row>
    <row r="24" spans="1:15" ht="16.5" customHeight="1" x14ac:dyDescent="0.2">
      <c r="A24" s="12" t="s">
        <v>1377</v>
      </c>
      <c r="B24" s="12" t="s">
        <v>1378</v>
      </c>
      <c r="C24" s="12" t="s">
        <v>115</v>
      </c>
      <c r="D24" s="12" t="s">
        <v>1477</v>
      </c>
      <c r="E24" s="12" t="s">
        <v>3425</v>
      </c>
      <c r="F24" s="13">
        <v>1</v>
      </c>
      <c r="G24" s="13" t="s">
        <v>3386</v>
      </c>
      <c r="H24" s="13" t="s">
        <v>3380</v>
      </c>
      <c r="I24" s="13">
        <v>1</v>
      </c>
      <c r="J24" s="13">
        <v>1</v>
      </c>
      <c r="K24" s="13">
        <v>1097.5</v>
      </c>
      <c r="L24" s="14">
        <f t="shared" si="1"/>
        <v>7.0007901449493266</v>
      </c>
      <c r="M24" s="13">
        <v>26.8</v>
      </c>
      <c r="N24" s="15">
        <f t="shared" si="0"/>
        <v>3.2884018875168111</v>
      </c>
      <c r="O24" s="12" t="s">
        <v>3426</v>
      </c>
    </row>
    <row r="25" spans="1:15" ht="16.5" customHeight="1" x14ac:dyDescent="0.2">
      <c r="A25" s="12" t="s">
        <v>1377</v>
      </c>
      <c r="B25" s="12" t="s">
        <v>1378</v>
      </c>
      <c r="C25" s="12" t="s">
        <v>3427</v>
      </c>
      <c r="D25" s="12" t="s">
        <v>3428</v>
      </c>
      <c r="E25" s="12" t="s">
        <v>3429</v>
      </c>
      <c r="F25" s="13">
        <v>1</v>
      </c>
      <c r="G25" s="13" t="s">
        <v>3386</v>
      </c>
      <c r="H25" s="13" t="s">
        <v>3380</v>
      </c>
      <c r="I25" s="13">
        <v>0</v>
      </c>
      <c r="J25" s="13">
        <v>1</v>
      </c>
      <c r="K25" s="13">
        <v>610</v>
      </c>
      <c r="L25" s="14">
        <f t="shared" si="1"/>
        <v>6.4134589571673573</v>
      </c>
      <c r="M25" s="13">
        <v>18.2</v>
      </c>
      <c r="N25" s="15">
        <f t="shared" si="0"/>
        <v>2.9014215940827497</v>
      </c>
      <c r="O25" s="12" t="s">
        <v>3430</v>
      </c>
    </row>
    <row r="26" spans="1:15" ht="16.5" customHeight="1" x14ac:dyDescent="0.2">
      <c r="A26" s="12" t="s">
        <v>1377</v>
      </c>
      <c r="B26" s="12" t="s">
        <v>1378</v>
      </c>
      <c r="C26" s="12" t="s">
        <v>126</v>
      </c>
      <c r="D26" s="12" t="s">
        <v>1481</v>
      </c>
      <c r="E26" s="12" t="s">
        <v>3431</v>
      </c>
      <c r="F26" s="13">
        <v>1</v>
      </c>
      <c r="G26" s="13" t="s">
        <v>3386</v>
      </c>
      <c r="H26" s="13" t="s">
        <v>3380</v>
      </c>
      <c r="I26" s="13">
        <v>0</v>
      </c>
      <c r="J26" s="13">
        <v>1</v>
      </c>
      <c r="K26" s="13">
        <v>1470.5</v>
      </c>
      <c r="L26" s="14">
        <f t="shared" si="1"/>
        <v>7.2933577579940501</v>
      </c>
      <c r="M26" s="13">
        <v>23</v>
      </c>
      <c r="N26" s="15">
        <f t="shared" si="0"/>
        <v>3.1354942159291497</v>
      </c>
      <c r="O26" s="12" t="s">
        <v>3432</v>
      </c>
    </row>
    <row r="27" spans="1:15" ht="16.5" customHeight="1" x14ac:dyDescent="0.2">
      <c r="A27" s="12" t="s">
        <v>1377</v>
      </c>
      <c r="B27" s="12" t="s">
        <v>1378</v>
      </c>
      <c r="C27" s="12" t="s">
        <v>356</v>
      </c>
      <c r="D27" s="12" t="s">
        <v>3433</v>
      </c>
      <c r="E27" s="12" t="s">
        <v>3434</v>
      </c>
      <c r="F27" s="13">
        <v>1</v>
      </c>
      <c r="G27" s="13" t="s">
        <v>3386</v>
      </c>
      <c r="H27" s="13" t="s">
        <v>3380</v>
      </c>
      <c r="I27" s="13">
        <v>0</v>
      </c>
      <c r="J27" s="13">
        <v>1</v>
      </c>
      <c r="K27" s="13">
        <v>365.5</v>
      </c>
      <c r="L27" s="14">
        <f t="shared" si="1"/>
        <v>5.9012662791898336</v>
      </c>
      <c r="M27" s="13">
        <v>21.3</v>
      </c>
      <c r="N27" s="15">
        <f t="shared" si="0"/>
        <v>3.0587070727153796</v>
      </c>
      <c r="O27" s="12" t="s">
        <v>3435</v>
      </c>
    </row>
    <row r="28" spans="1:15" ht="16.5" customHeight="1" x14ac:dyDescent="0.2">
      <c r="A28" s="12" t="s">
        <v>1377</v>
      </c>
      <c r="B28" s="12" t="s">
        <v>1378</v>
      </c>
      <c r="C28" s="12" t="s">
        <v>356</v>
      </c>
      <c r="D28" s="12" t="s">
        <v>3436</v>
      </c>
      <c r="E28" s="12" t="s">
        <v>3437</v>
      </c>
      <c r="F28" s="13">
        <v>1</v>
      </c>
      <c r="G28" s="13" t="s">
        <v>3386</v>
      </c>
      <c r="H28" s="13" t="s">
        <v>3380</v>
      </c>
      <c r="I28" s="13">
        <v>0</v>
      </c>
      <c r="J28" s="13">
        <v>1</v>
      </c>
      <c r="K28" s="13">
        <v>798</v>
      </c>
      <c r="L28" s="14">
        <f t="shared" si="1"/>
        <v>6.6821085974498091</v>
      </c>
      <c r="M28" s="13">
        <v>25</v>
      </c>
      <c r="N28" s="15">
        <f t="shared" si="0"/>
        <v>3.2188758248682006</v>
      </c>
      <c r="O28" s="12" t="s">
        <v>3387</v>
      </c>
    </row>
    <row r="29" spans="1:15" ht="16.5" customHeight="1" x14ac:dyDescent="0.2">
      <c r="A29" s="12" t="s">
        <v>1377</v>
      </c>
      <c r="B29" s="12" t="s">
        <v>1378</v>
      </c>
      <c r="C29" s="12" t="s">
        <v>356</v>
      </c>
      <c r="D29" s="12" t="s">
        <v>1487</v>
      </c>
      <c r="E29" s="12" t="s">
        <v>3438</v>
      </c>
      <c r="F29" s="13">
        <v>1</v>
      </c>
      <c r="G29" s="13" t="s">
        <v>3386</v>
      </c>
      <c r="H29" s="13" t="s">
        <v>3380</v>
      </c>
      <c r="I29" s="13">
        <v>0</v>
      </c>
      <c r="J29" s="13">
        <v>1</v>
      </c>
      <c r="K29" s="13">
        <v>608.5</v>
      </c>
      <c r="L29" s="14">
        <f t="shared" si="1"/>
        <v>6.4109969124275823</v>
      </c>
      <c r="M29" s="13">
        <v>20.6</v>
      </c>
      <c r="N29" s="15">
        <f t="shared" si="0"/>
        <v>3.0252910757955354</v>
      </c>
      <c r="O29" s="12" t="s">
        <v>3439</v>
      </c>
    </row>
    <row r="30" spans="1:15" ht="16.5" customHeight="1" x14ac:dyDescent="0.2">
      <c r="A30" s="12" t="s">
        <v>1377</v>
      </c>
      <c r="B30" s="12" t="s">
        <v>1378</v>
      </c>
      <c r="C30" s="12" t="s">
        <v>136</v>
      </c>
      <c r="D30" s="12" t="s">
        <v>1493</v>
      </c>
      <c r="E30" s="12" t="s">
        <v>3440</v>
      </c>
      <c r="F30" s="13">
        <v>1</v>
      </c>
      <c r="G30" s="13" t="s">
        <v>3386</v>
      </c>
      <c r="H30" s="13" t="s">
        <v>3380</v>
      </c>
      <c r="I30" s="13">
        <v>1</v>
      </c>
      <c r="J30" s="13">
        <v>1</v>
      </c>
      <c r="K30" s="13">
        <v>2066.5</v>
      </c>
      <c r="L30" s="14">
        <f t="shared" si="1"/>
        <v>7.6336116339517872</v>
      </c>
      <c r="M30" s="13">
        <v>45.8</v>
      </c>
      <c r="N30" s="15">
        <f t="shared" si="0"/>
        <v>3.824284091120139</v>
      </c>
      <c r="O30" s="12" t="s">
        <v>3441</v>
      </c>
    </row>
    <row r="31" spans="1:15" ht="16.5" customHeight="1" x14ac:dyDescent="0.2">
      <c r="A31" s="12" t="s">
        <v>1377</v>
      </c>
      <c r="B31" s="12" t="s">
        <v>1378</v>
      </c>
      <c r="C31" s="12" t="s">
        <v>3442</v>
      </c>
      <c r="D31" s="12" t="s">
        <v>3443</v>
      </c>
      <c r="E31" s="12" t="s">
        <v>3444</v>
      </c>
      <c r="F31" s="13">
        <v>1</v>
      </c>
      <c r="G31" s="13" t="s">
        <v>3386</v>
      </c>
      <c r="H31" s="13" t="s">
        <v>3445</v>
      </c>
      <c r="I31" s="13">
        <v>1</v>
      </c>
      <c r="J31" s="13">
        <v>1</v>
      </c>
      <c r="K31" s="13">
        <v>4772</v>
      </c>
      <c r="L31" s="14">
        <f t="shared" si="1"/>
        <v>8.4705207832178075</v>
      </c>
      <c r="M31" s="13">
        <v>28.8</v>
      </c>
      <c r="N31" s="15">
        <f t="shared" si="0"/>
        <v>3.3603753871419002</v>
      </c>
      <c r="O31" s="12" t="s">
        <v>3446</v>
      </c>
    </row>
    <row r="32" spans="1:15" ht="16.5" customHeight="1" x14ac:dyDescent="0.2">
      <c r="A32" s="12" t="s">
        <v>1377</v>
      </c>
      <c r="B32" s="12" t="s">
        <v>1378</v>
      </c>
      <c r="C32" s="12" t="s">
        <v>3447</v>
      </c>
      <c r="D32" s="12" t="s">
        <v>3448</v>
      </c>
      <c r="E32" s="12" t="s">
        <v>3449</v>
      </c>
      <c r="F32" s="13">
        <v>1</v>
      </c>
      <c r="G32" s="13" t="s">
        <v>3386</v>
      </c>
      <c r="H32" s="13" t="s">
        <v>3380</v>
      </c>
      <c r="I32" s="13">
        <v>0</v>
      </c>
      <c r="J32" s="13">
        <v>1</v>
      </c>
      <c r="K32" s="13">
        <v>707.5</v>
      </c>
      <c r="L32" s="14">
        <f t="shared" si="1"/>
        <v>6.5617376295173928</v>
      </c>
      <c r="M32" s="13">
        <v>20.5</v>
      </c>
      <c r="N32" s="15">
        <f t="shared" si="0"/>
        <v>3.0204248861443626</v>
      </c>
      <c r="O32" s="12" t="s">
        <v>3413</v>
      </c>
    </row>
    <row r="33" spans="1:15" ht="16.5" customHeight="1" x14ac:dyDescent="0.2">
      <c r="A33" s="12" t="s">
        <v>1612</v>
      </c>
      <c r="B33" s="12" t="s">
        <v>1613</v>
      </c>
      <c r="C33" s="12" t="s">
        <v>524</v>
      </c>
      <c r="D33" s="12" t="s">
        <v>1620</v>
      </c>
      <c r="E33" s="12" t="s">
        <v>1621</v>
      </c>
      <c r="F33" s="13">
        <v>1</v>
      </c>
      <c r="G33" s="13" t="s">
        <v>3386</v>
      </c>
      <c r="H33" s="13" t="s">
        <v>3380</v>
      </c>
      <c r="I33" s="13">
        <v>1</v>
      </c>
      <c r="J33" s="13">
        <v>0</v>
      </c>
      <c r="K33" s="13">
        <v>726</v>
      </c>
      <c r="L33" s="14">
        <f t="shared" si="1"/>
        <v>6.5875500148247959</v>
      </c>
      <c r="M33" s="13">
        <v>32.700000000000003</v>
      </c>
      <c r="N33" s="15">
        <f t="shared" si="0"/>
        <v>3.487375077903208</v>
      </c>
      <c r="O33" s="12" t="s">
        <v>3450</v>
      </c>
    </row>
    <row r="34" spans="1:15" ht="16.5" customHeight="1" x14ac:dyDescent="0.2">
      <c r="A34" s="12" t="s">
        <v>1612</v>
      </c>
      <c r="B34" s="12" t="s">
        <v>1613</v>
      </c>
      <c r="C34" s="12" t="s">
        <v>1255</v>
      </c>
      <c r="D34" s="12" t="s">
        <v>1622</v>
      </c>
      <c r="E34" s="12" t="s">
        <v>3451</v>
      </c>
      <c r="F34" s="13">
        <v>1</v>
      </c>
      <c r="G34" s="13" t="s">
        <v>3386</v>
      </c>
      <c r="H34" s="13" t="s">
        <v>3380</v>
      </c>
      <c r="I34" s="13">
        <v>1</v>
      </c>
      <c r="J34" s="13">
        <v>0</v>
      </c>
      <c r="K34" s="13">
        <v>202</v>
      </c>
      <c r="L34" s="14">
        <f t="shared" si="1"/>
        <v>5.3082676974012051</v>
      </c>
      <c r="M34" s="13">
        <v>33</v>
      </c>
      <c r="N34" s="15">
        <f t="shared" si="0"/>
        <v>3.4965075614664802</v>
      </c>
      <c r="O34" s="12" t="s">
        <v>3452</v>
      </c>
    </row>
    <row r="35" spans="1:15" ht="16.5" customHeight="1" x14ac:dyDescent="0.2">
      <c r="A35" s="12" t="s">
        <v>1612</v>
      </c>
      <c r="B35" s="12" t="s">
        <v>1613</v>
      </c>
      <c r="C35" s="12" t="s">
        <v>44</v>
      </c>
      <c r="D35" s="12" t="s">
        <v>1626</v>
      </c>
      <c r="E35" s="12" t="s">
        <v>3453</v>
      </c>
      <c r="F35" s="13">
        <v>1</v>
      </c>
      <c r="G35" s="13" t="s">
        <v>3386</v>
      </c>
      <c r="H35" s="13" t="s">
        <v>3380</v>
      </c>
      <c r="I35" s="13">
        <v>1</v>
      </c>
      <c r="J35" s="13">
        <v>0</v>
      </c>
      <c r="K35" s="13">
        <v>220</v>
      </c>
      <c r="L35" s="14">
        <f t="shared" si="1"/>
        <v>5.393627546352362</v>
      </c>
      <c r="M35" s="13">
        <v>25.8</v>
      </c>
      <c r="N35" s="15">
        <f t="shared" si="0"/>
        <v>3.2503744919275719</v>
      </c>
      <c r="O35" s="12" t="s">
        <v>3454</v>
      </c>
    </row>
    <row r="36" spans="1:15" ht="16.5" customHeight="1" x14ac:dyDescent="0.2">
      <c r="A36" s="12" t="s">
        <v>1612</v>
      </c>
      <c r="B36" s="12" t="s">
        <v>1613</v>
      </c>
      <c r="C36" s="12" t="s">
        <v>604</v>
      </c>
      <c r="D36" s="12" t="s">
        <v>1630</v>
      </c>
      <c r="E36" s="12" t="s">
        <v>3455</v>
      </c>
      <c r="F36" s="13">
        <v>1</v>
      </c>
      <c r="G36" s="13" t="s">
        <v>3386</v>
      </c>
      <c r="H36" s="13" t="s">
        <v>3380</v>
      </c>
      <c r="I36" s="13">
        <v>1</v>
      </c>
      <c r="J36" s="13">
        <v>1</v>
      </c>
      <c r="K36" s="13">
        <v>530</v>
      </c>
      <c r="L36" s="14">
        <f t="shared" si="1"/>
        <v>6.2728770065461674</v>
      </c>
      <c r="M36" s="13">
        <v>87</v>
      </c>
      <c r="N36" s="15">
        <f t="shared" si="0"/>
        <v>4.4659081186545837</v>
      </c>
      <c r="O36" s="12" t="s">
        <v>3456</v>
      </c>
    </row>
    <row r="37" spans="1:15" ht="16.5" customHeight="1" x14ac:dyDescent="0.2">
      <c r="A37" s="12" t="s">
        <v>1612</v>
      </c>
      <c r="B37" s="12" t="s">
        <v>1613</v>
      </c>
      <c r="C37" s="12" t="s">
        <v>604</v>
      </c>
      <c r="D37" s="12" t="s">
        <v>1632</v>
      </c>
      <c r="E37" s="12" t="s">
        <v>3457</v>
      </c>
      <c r="F37" s="13">
        <v>1</v>
      </c>
      <c r="G37" s="13" t="s">
        <v>3386</v>
      </c>
      <c r="H37" s="13" t="s">
        <v>3380</v>
      </c>
      <c r="I37" s="13">
        <v>1</v>
      </c>
      <c r="J37" s="13">
        <v>1</v>
      </c>
      <c r="K37" s="13">
        <v>378</v>
      </c>
      <c r="L37" s="14">
        <f t="shared" si="1"/>
        <v>5.934894195619588</v>
      </c>
      <c r="M37" s="13">
        <v>69.3</v>
      </c>
      <c r="N37" s="15">
        <f t="shared" si="0"/>
        <v>4.2384449061958573</v>
      </c>
      <c r="O37" s="12" t="s">
        <v>3458</v>
      </c>
    </row>
    <row r="38" spans="1:15" ht="16.5" customHeight="1" x14ac:dyDescent="0.2">
      <c r="A38" s="12" t="s">
        <v>1612</v>
      </c>
      <c r="B38" s="12" t="s">
        <v>1613</v>
      </c>
      <c r="C38" s="12" t="s">
        <v>607</v>
      </c>
      <c r="D38" s="12" t="s">
        <v>1634</v>
      </c>
      <c r="E38" s="12" t="s">
        <v>3459</v>
      </c>
      <c r="F38" s="13">
        <v>1</v>
      </c>
      <c r="G38" s="13" t="s">
        <v>3386</v>
      </c>
      <c r="H38" s="13" t="s">
        <v>3380</v>
      </c>
      <c r="I38" s="13">
        <v>1</v>
      </c>
      <c r="J38" s="13">
        <v>0</v>
      </c>
      <c r="K38" s="13">
        <v>483</v>
      </c>
      <c r="L38" s="14">
        <f t="shared" si="1"/>
        <v>6.1800166536525722</v>
      </c>
      <c r="M38" s="13">
        <v>53</v>
      </c>
      <c r="N38" s="15">
        <f t="shared" si="0"/>
        <v>3.970291913552122</v>
      </c>
      <c r="O38" s="12" t="s">
        <v>3460</v>
      </c>
    </row>
    <row r="39" spans="1:15" ht="16.5" customHeight="1" x14ac:dyDescent="0.2">
      <c r="A39" s="12" t="s">
        <v>1612</v>
      </c>
      <c r="B39" s="12" t="s">
        <v>1613</v>
      </c>
      <c r="C39" s="12" t="s">
        <v>7</v>
      </c>
      <c r="D39" s="12" t="s">
        <v>1636</v>
      </c>
      <c r="E39" s="12" t="s">
        <v>3461</v>
      </c>
      <c r="F39" s="13">
        <v>1</v>
      </c>
      <c r="G39" s="13" t="s">
        <v>3386</v>
      </c>
      <c r="H39" s="13" t="s">
        <v>3380</v>
      </c>
      <c r="I39" s="13">
        <v>1</v>
      </c>
      <c r="J39" s="13">
        <v>0</v>
      </c>
      <c r="K39" s="13">
        <v>381</v>
      </c>
      <c r="L39" s="14">
        <f t="shared" si="1"/>
        <v>5.9427993751267012</v>
      </c>
      <c r="M39" s="13">
        <v>44.8</v>
      </c>
      <c r="N39" s="15">
        <f t="shared" si="0"/>
        <v>3.8022081394209395</v>
      </c>
      <c r="O39" s="12" t="s">
        <v>3462</v>
      </c>
    </row>
    <row r="40" spans="1:15" ht="16.5" customHeight="1" x14ac:dyDescent="0.2">
      <c r="A40" s="12" t="s">
        <v>1612</v>
      </c>
      <c r="B40" s="12" t="s">
        <v>1613</v>
      </c>
      <c r="C40" s="12" t="s">
        <v>539</v>
      </c>
      <c r="D40" s="12" t="s">
        <v>1642</v>
      </c>
      <c r="E40" s="12" t="s">
        <v>3463</v>
      </c>
      <c r="F40" s="13">
        <v>1</v>
      </c>
      <c r="G40" s="13" t="s">
        <v>3386</v>
      </c>
      <c r="H40" s="13" t="s">
        <v>3380</v>
      </c>
      <c r="I40" s="13">
        <v>1</v>
      </c>
      <c r="J40" s="13">
        <v>0</v>
      </c>
      <c r="K40" s="13">
        <v>184</v>
      </c>
      <c r="L40" s="14">
        <f t="shared" si="1"/>
        <v>5.2149357576089859</v>
      </c>
      <c r="M40" s="13">
        <v>36</v>
      </c>
      <c r="N40" s="15">
        <f t="shared" si="0"/>
        <v>3.5835189384561099</v>
      </c>
      <c r="O40" s="12" t="s">
        <v>3464</v>
      </c>
    </row>
    <row r="41" spans="1:15" ht="16.5" customHeight="1" x14ac:dyDescent="0.2">
      <c r="A41" s="12" t="s">
        <v>1612</v>
      </c>
      <c r="B41" s="12" t="s">
        <v>1613</v>
      </c>
      <c r="C41" s="12" t="s">
        <v>570</v>
      </c>
      <c r="D41" s="12" t="s">
        <v>1644</v>
      </c>
      <c r="E41" s="12" t="s">
        <v>3465</v>
      </c>
      <c r="F41" s="13">
        <v>1</v>
      </c>
      <c r="G41" s="13" t="s">
        <v>3386</v>
      </c>
      <c r="H41" s="13" t="s">
        <v>3380</v>
      </c>
      <c r="I41" s="13">
        <v>1</v>
      </c>
      <c r="J41" s="13">
        <v>0</v>
      </c>
      <c r="K41" s="13">
        <v>207</v>
      </c>
      <c r="L41" s="14">
        <f t="shared" si="1"/>
        <v>5.3327187932653688</v>
      </c>
      <c r="M41" s="13">
        <v>26</v>
      </c>
      <c r="N41" s="15">
        <f t="shared" si="0"/>
        <v>3.2580965380214821</v>
      </c>
      <c r="O41" s="12" t="s">
        <v>3464</v>
      </c>
    </row>
    <row r="42" spans="1:15" ht="16.5" customHeight="1" x14ac:dyDescent="0.2">
      <c r="A42" s="12" t="s">
        <v>1612</v>
      </c>
      <c r="B42" s="12" t="s">
        <v>1613</v>
      </c>
      <c r="C42" s="12" t="s">
        <v>38</v>
      </c>
      <c r="D42" s="12" t="s">
        <v>1650</v>
      </c>
      <c r="E42" s="12" t="s">
        <v>3466</v>
      </c>
      <c r="F42" s="13">
        <v>1</v>
      </c>
      <c r="G42" s="13" t="s">
        <v>3386</v>
      </c>
      <c r="H42" s="13" t="s">
        <v>3380</v>
      </c>
      <c r="I42" s="13">
        <v>1</v>
      </c>
      <c r="J42" s="13">
        <v>0</v>
      </c>
      <c r="K42" s="13">
        <v>992.5</v>
      </c>
      <c r="L42" s="14">
        <f t="shared" si="1"/>
        <v>6.9002270125613459</v>
      </c>
      <c r="M42" s="13">
        <v>62.9</v>
      </c>
      <c r="N42" s="15">
        <f t="shared" si="0"/>
        <v>4.1415461637063951</v>
      </c>
      <c r="O42" s="12" t="s">
        <v>3467</v>
      </c>
    </row>
    <row r="43" spans="1:15" ht="16.5" customHeight="1" x14ac:dyDescent="0.2">
      <c r="A43" s="12" t="s">
        <v>1612</v>
      </c>
      <c r="B43" s="12" t="s">
        <v>1613</v>
      </c>
      <c r="C43" s="12" t="s">
        <v>38</v>
      </c>
      <c r="D43" s="12" t="s">
        <v>1652</v>
      </c>
      <c r="E43" s="12" t="s">
        <v>3468</v>
      </c>
      <c r="F43" s="13">
        <v>1</v>
      </c>
      <c r="G43" s="13" t="s">
        <v>3386</v>
      </c>
      <c r="H43" s="13" t="s">
        <v>3380</v>
      </c>
      <c r="I43" s="13">
        <v>1</v>
      </c>
      <c r="J43" s="13">
        <v>0</v>
      </c>
      <c r="K43" s="13">
        <v>964</v>
      </c>
      <c r="L43" s="14">
        <f t="shared" si="1"/>
        <v>6.8710912946105456</v>
      </c>
      <c r="M43" s="13">
        <v>100.21</v>
      </c>
      <c r="N43" s="15">
        <f t="shared" si="0"/>
        <v>4.6072679840702371</v>
      </c>
      <c r="O43" s="12" t="s">
        <v>3469</v>
      </c>
    </row>
    <row r="44" spans="1:15" ht="16.5" customHeight="1" x14ac:dyDescent="0.2">
      <c r="A44" s="12" t="s">
        <v>2295</v>
      </c>
      <c r="B44" s="12" t="s">
        <v>2296</v>
      </c>
      <c r="C44" s="12" t="s">
        <v>52</v>
      </c>
      <c r="D44" s="12" t="s">
        <v>2297</v>
      </c>
      <c r="E44" s="12" t="s">
        <v>3470</v>
      </c>
      <c r="F44" s="13">
        <v>1</v>
      </c>
      <c r="G44" s="13" t="s">
        <v>3386</v>
      </c>
      <c r="H44" s="13" t="s">
        <v>3380</v>
      </c>
      <c r="I44" s="13">
        <v>0</v>
      </c>
      <c r="J44" s="13">
        <v>1</v>
      </c>
      <c r="K44" s="13">
        <v>5056.25</v>
      </c>
      <c r="L44" s="14">
        <f t="shared" si="1"/>
        <v>8.5283803808068015</v>
      </c>
      <c r="M44" s="13">
        <v>47.1</v>
      </c>
      <c r="N44" s="15">
        <f t="shared" si="0"/>
        <v>3.8522730010223722</v>
      </c>
      <c r="O44" s="12" t="s">
        <v>3471</v>
      </c>
    </row>
    <row r="45" spans="1:15" ht="16.5" customHeight="1" x14ac:dyDescent="0.2">
      <c r="A45" s="12" t="s">
        <v>2295</v>
      </c>
      <c r="B45" s="12" t="s">
        <v>2296</v>
      </c>
      <c r="C45" s="12" t="s">
        <v>52</v>
      </c>
      <c r="D45" s="12" t="s">
        <v>3472</v>
      </c>
      <c r="E45" s="16" t="s">
        <v>3473</v>
      </c>
      <c r="F45" s="13">
        <v>1</v>
      </c>
      <c r="G45" s="13" t="s">
        <v>3386</v>
      </c>
      <c r="H45" s="13" t="s">
        <v>3380</v>
      </c>
      <c r="I45" s="13">
        <v>0</v>
      </c>
      <c r="J45" s="13">
        <v>1</v>
      </c>
      <c r="K45" s="13">
        <v>3079.5</v>
      </c>
      <c r="L45" s="14">
        <f t="shared" si="1"/>
        <v>8.0325225251270975</v>
      </c>
      <c r="M45" s="13">
        <v>20.6</v>
      </c>
      <c r="N45" s="15">
        <f t="shared" si="0"/>
        <v>3.0252910757955354</v>
      </c>
      <c r="O45" s="12" t="s">
        <v>3474</v>
      </c>
    </row>
    <row r="46" spans="1:15" ht="16.5" customHeight="1" x14ac:dyDescent="0.2">
      <c r="A46" s="12" t="s">
        <v>2295</v>
      </c>
      <c r="B46" s="12" t="s">
        <v>2296</v>
      </c>
      <c r="C46" s="12" t="s">
        <v>52</v>
      </c>
      <c r="D46" s="12" t="s">
        <v>2299</v>
      </c>
      <c r="E46" s="12" t="s">
        <v>3475</v>
      </c>
      <c r="F46" s="13">
        <v>1</v>
      </c>
      <c r="G46" s="13" t="s">
        <v>3386</v>
      </c>
      <c r="H46" s="13" t="s">
        <v>3380</v>
      </c>
      <c r="I46" s="13">
        <v>0</v>
      </c>
      <c r="J46" s="13">
        <v>1</v>
      </c>
      <c r="K46" s="13">
        <v>4980</v>
      </c>
      <c r="L46" s="14">
        <f t="shared" si="1"/>
        <v>8.5131851700186978</v>
      </c>
      <c r="M46" s="13">
        <v>94</v>
      </c>
      <c r="N46" s="15">
        <f t="shared" si="0"/>
        <v>4.5432947822700038</v>
      </c>
      <c r="O46" s="12" t="s">
        <v>3476</v>
      </c>
    </row>
    <row r="47" spans="1:15" ht="16.5" customHeight="1" x14ac:dyDescent="0.2">
      <c r="A47" s="12" t="s">
        <v>2295</v>
      </c>
      <c r="B47" s="12" t="s">
        <v>2296</v>
      </c>
      <c r="C47" s="12" t="s">
        <v>52</v>
      </c>
      <c r="D47" s="12" t="s">
        <v>2301</v>
      </c>
      <c r="E47" s="12" t="s">
        <v>3477</v>
      </c>
      <c r="F47" s="13">
        <v>1</v>
      </c>
      <c r="G47" s="13" t="s">
        <v>3386</v>
      </c>
      <c r="H47" s="13" t="s">
        <v>3380</v>
      </c>
      <c r="I47" s="13">
        <v>0</v>
      </c>
      <c r="J47" s="13">
        <v>1</v>
      </c>
      <c r="K47" s="13">
        <v>1668.5</v>
      </c>
      <c r="L47" s="14">
        <f t="shared" si="1"/>
        <v>7.4196802981914285</v>
      </c>
      <c r="M47" s="13">
        <v>77</v>
      </c>
      <c r="N47" s="15">
        <f t="shared" si="0"/>
        <v>4.3438054218536841</v>
      </c>
      <c r="O47" s="12" t="s">
        <v>3478</v>
      </c>
    </row>
    <row r="48" spans="1:15" ht="16.5" customHeight="1" x14ac:dyDescent="0.2">
      <c r="A48" s="12" t="s">
        <v>2295</v>
      </c>
      <c r="B48" s="12" t="s">
        <v>2296</v>
      </c>
      <c r="C48" s="12" t="s">
        <v>52</v>
      </c>
      <c r="D48" s="12" t="s">
        <v>2303</v>
      </c>
      <c r="E48" s="12" t="s">
        <v>3479</v>
      </c>
      <c r="F48" s="13">
        <v>1</v>
      </c>
      <c r="G48" s="13" t="s">
        <v>3386</v>
      </c>
      <c r="H48" s="13" t="s">
        <v>3380</v>
      </c>
      <c r="I48" s="13">
        <v>0</v>
      </c>
      <c r="J48" s="13">
        <v>1</v>
      </c>
      <c r="K48" s="13">
        <v>1486</v>
      </c>
      <c r="L48" s="14">
        <f t="shared" si="1"/>
        <v>7.3038432252777046</v>
      </c>
      <c r="M48" s="13">
        <v>49</v>
      </c>
      <c r="N48" s="15">
        <f t="shared" si="0"/>
        <v>3.8918202981106265</v>
      </c>
      <c r="O48" s="12" t="s">
        <v>3476</v>
      </c>
    </row>
    <row r="49" spans="1:15" ht="16.5" customHeight="1" x14ac:dyDescent="0.2">
      <c r="A49" s="12" t="s">
        <v>2305</v>
      </c>
      <c r="B49" s="12" t="s">
        <v>2315</v>
      </c>
      <c r="C49" s="12" t="s">
        <v>9</v>
      </c>
      <c r="D49" s="12" t="s">
        <v>2318</v>
      </c>
      <c r="E49" s="12" t="s">
        <v>3480</v>
      </c>
      <c r="F49" s="13">
        <v>1</v>
      </c>
      <c r="G49" s="13" t="s">
        <v>3386</v>
      </c>
      <c r="H49" s="13" t="s">
        <v>3481</v>
      </c>
      <c r="I49" s="13">
        <v>0</v>
      </c>
      <c r="J49" s="13">
        <v>1</v>
      </c>
      <c r="K49" s="13">
        <v>642</v>
      </c>
      <c r="L49" s="14">
        <f t="shared" si="1"/>
        <v>6.4645883036899612</v>
      </c>
      <c r="M49" s="13">
        <v>5.9</v>
      </c>
      <c r="N49" s="15">
        <f t="shared" si="0"/>
        <v>1.7749523509116738</v>
      </c>
      <c r="O49" s="12" t="s">
        <v>3482</v>
      </c>
    </row>
    <row r="50" spans="1:15" ht="16.5" customHeight="1" x14ac:dyDescent="0.2">
      <c r="A50" s="12" t="s">
        <v>2305</v>
      </c>
      <c r="B50" s="12" t="s">
        <v>2315</v>
      </c>
      <c r="C50" s="12" t="s">
        <v>9</v>
      </c>
      <c r="D50" s="12" t="s">
        <v>3483</v>
      </c>
      <c r="E50" s="12" t="s">
        <v>3484</v>
      </c>
      <c r="F50" s="13">
        <v>1</v>
      </c>
      <c r="G50" s="13" t="s">
        <v>3386</v>
      </c>
      <c r="H50" s="13" t="s">
        <v>3481</v>
      </c>
      <c r="I50" s="13">
        <v>0</v>
      </c>
      <c r="J50" s="13">
        <v>1</v>
      </c>
      <c r="K50" s="13">
        <v>1040</v>
      </c>
      <c r="L50" s="14">
        <f t="shared" si="1"/>
        <v>6.9469759921354184</v>
      </c>
      <c r="M50" s="13">
        <v>8.5</v>
      </c>
      <c r="N50" s="15">
        <f t="shared" si="0"/>
        <v>2.1400661634962708</v>
      </c>
      <c r="O50" s="12" t="s">
        <v>3485</v>
      </c>
    </row>
    <row r="51" spans="1:15" ht="16.5" customHeight="1" x14ac:dyDescent="0.2">
      <c r="A51" s="12" t="s">
        <v>2305</v>
      </c>
      <c r="B51" s="12" t="s">
        <v>2315</v>
      </c>
      <c r="C51" s="12" t="s">
        <v>9</v>
      </c>
      <c r="D51" s="12" t="s">
        <v>2320</v>
      </c>
      <c r="E51" s="12" t="s">
        <v>3486</v>
      </c>
      <c r="F51" s="13">
        <v>1</v>
      </c>
      <c r="G51" s="13" t="s">
        <v>3386</v>
      </c>
      <c r="H51" s="13" t="s">
        <v>3481</v>
      </c>
      <c r="I51" s="13">
        <v>0</v>
      </c>
      <c r="J51" s="13">
        <v>1</v>
      </c>
      <c r="K51" s="13">
        <v>836</v>
      </c>
      <c r="L51" s="14">
        <f t="shared" si="1"/>
        <v>6.7286286130847017</v>
      </c>
      <c r="M51" s="13">
        <v>4.6900000000000004</v>
      </c>
      <c r="N51" s="15">
        <f t="shared" si="0"/>
        <v>1.545432582458188</v>
      </c>
      <c r="O51" s="12" t="s">
        <v>3487</v>
      </c>
    </row>
    <row r="52" spans="1:15" ht="16.5" customHeight="1" x14ac:dyDescent="0.2">
      <c r="A52" s="12" t="s">
        <v>3488</v>
      </c>
      <c r="B52" s="12" t="s">
        <v>3489</v>
      </c>
      <c r="C52" s="12" t="s">
        <v>50</v>
      </c>
      <c r="D52" s="12" t="s">
        <v>3056</v>
      </c>
      <c r="E52" s="12" t="s">
        <v>3490</v>
      </c>
      <c r="F52" s="13">
        <v>1</v>
      </c>
      <c r="G52" s="13" t="s">
        <v>3386</v>
      </c>
      <c r="H52" s="13" t="s">
        <v>3380</v>
      </c>
      <c r="I52" s="13">
        <v>0</v>
      </c>
      <c r="J52" s="13">
        <v>1</v>
      </c>
      <c r="K52" s="13">
        <v>1314</v>
      </c>
      <c r="L52" s="14">
        <f t="shared" si="1"/>
        <v>7.1808311990445555</v>
      </c>
      <c r="M52" s="13">
        <v>26.4</v>
      </c>
      <c r="N52" s="15">
        <f t="shared" si="0"/>
        <v>3.2733640101522705</v>
      </c>
      <c r="O52" s="12" t="s">
        <v>3491</v>
      </c>
    </row>
    <row r="53" spans="1:15" ht="16.5" customHeight="1" x14ac:dyDescent="0.2">
      <c r="A53" s="12" t="s">
        <v>3488</v>
      </c>
      <c r="B53" s="12" t="s">
        <v>3489</v>
      </c>
      <c r="C53" s="12" t="s">
        <v>56</v>
      </c>
      <c r="D53" s="12" t="s">
        <v>3058</v>
      </c>
      <c r="E53" s="12" t="s">
        <v>3492</v>
      </c>
      <c r="F53" s="13">
        <v>1</v>
      </c>
      <c r="G53" s="13" t="s">
        <v>3386</v>
      </c>
      <c r="H53" s="13" t="s">
        <v>3380</v>
      </c>
      <c r="I53" s="13">
        <v>0</v>
      </c>
      <c r="J53" s="13">
        <v>1</v>
      </c>
      <c r="K53" s="13">
        <v>453</v>
      </c>
      <c r="L53" s="14">
        <f t="shared" si="1"/>
        <v>6.1158921254830343</v>
      </c>
      <c r="M53" s="13">
        <v>23</v>
      </c>
      <c r="N53" s="15">
        <f t="shared" si="0"/>
        <v>3.1354942159291497</v>
      </c>
      <c r="O53" s="12" t="s">
        <v>3493</v>
      </c>
    </row>
    <row r="54" spans="1:15" ht="16.5" customHeight="1" x14ac:dyDescent="0.2">
      <c r="A54" s="12" t="s">
        <v>3488</v>
      </c>
      <c r="B54" s="12" t="s">
        <v>3489</v>
      </c>
      <c r="C54" s="12" t="s">
        <v>56</v>
      </c>
      <c r="D54" s="12" t="s">
        <v>3060</v>
      </c>
      <c r="E54" s="12" t="s">
        <v>3494</v>
      </c>
      <c r="F54" s="13">
        <v>1</v>
      </c>
      <c r="G54" s="13" t="s">
        <v>3386</v>
      </c>
      <c r="H54" s="13" t="s">
        <v>3380</v>
      </c>
      <c r="I54" s="13">
        <v>0</v>
      </c>
      <c r="J54" s="13">
        <v>1</v>
      </c>
      <c r="K54" s="13">
        <v>673.5</v>
      </c>
      <c r="L54" s="14">
        <f t="shared" si="1"/>
        <v>6.5124879958504183</v>
      </c>
      <c r="M54" s="13">
        <v>21.8</v>
      </c>
      <c r="N54" s="15">
        <f t="shared" si="0"/>
        <v>3.0819099697950434</v>
      </c>
      <c r="O54" s="12" t="s">
        <v>3387</v>
      </c>
    </row>
    <row r="55" spans="1:15" ht="16.5" customHeight="1" x14ac:dyDescent="0.2">
      <c r="A55" s="12" t="s">
        <v>3488</v>
      </c>
      <c r="B55" s="12" t="s">
        <v>3489</v>
      </c>
      <c r="C55" s="12" t="s">
        <v>56</v>
      </c>
      <c r="D55" s="12" t="s">
        <v>3062</v>
      </c>
      <c r="E55" s="12" t="s">
        <v>3495</v>
      </c>
      <c r="F55" s="13">
        <v>1</v>
      </c>
      <c r="G55" s="13" t="s">
        <v>3386</v>
      </c>
      <c r="H55" s="13" t="s">
        <v>3380</v>
      </c>
      <c r="I55" s="13">
        <v>0</v>
      </c>
      <c r="J55" s="13">
        <v>1</v>
      </c>
      <c r="K55" s="13">
        <v>1023</v>
      </c>
      <c r="L55" s="14">
        <f t="shared" si="1"/>
        <v>6.9304947659516261</v>
      </c>
      <c r="M55" s="13">
        <v>22.5</v>
      </c>
      <c r="N55" s="15">
        <f t="shared" si="0"/>
        <v>3.1135153092103742</v>
      </c>
      <c r="O55" s="12" t="s">
        <v>3496</v>
      </c>
    </row>
    <row r="56" spans="1:15" ht="16.5" customHeight="1" x14ac:dyDescent="0.2">
      <c r="A56" s="12" t="s">
        <v>3488</v>
      </c>
      <c r="B56" s="12" t="s">
        <v>3489</v>
      </c>
      <c r="C56" s="12" t="s">
        <v>56</v>
      </c>
      <c r="D56" s="12" t="s">
        <v>3064</v>
      </c>
      <c r="E56" s="12" t="s">
        <v>3497</v>
      </c>
      <c r="F56" s="13">
        <v>1</v>
      </c>
      <c r="G56" s="13" t="s">
        <v>3386</v>
      </c>
      <c r="H56" s="13" t="s">
        <v>3380</v>
      </c>
      <c r="I56" s="13">
        <v>0</v>
      </c>
      <c r="J56" s="13">
        <v>1</v>
      </c>
      <c r="K56" s="13">
        <v>398</v>
      </c>
      <c r="L56" s="14">
        <f t="shared" si="1"/>
        <v>5.9864520052844377</v>
      </c>
      <c r="M56" s="13">
        <v>24</v>
      </c>
      <c r="N56" s="15">
        <f t="shared" si="0"/>
        <v>3.1780538303479458</v>
      </c>
      <c r="O56" s="12" t="s">
        <v>3498</v>
      </c>
    </row>
    <row r="57" spans="1:15" ht="16.5" customHeight="1" x14ac:dyDescent="0.2">
      <c r="A57" s="12" t="s">
        <v>3488</v>
      </c>
      <c r="B57" s="12" t="s">
        <v>3489</v>
      </c>
      <c r="C57" s="12" t="s">
        <v>389</v>
      </c>
      <c r="D57" s="12" t="s">
        <v>3066</v>
      </c>
      <c r="E57" s="12" t="s">
        <v>3499</v>
      </c>
      <c r="F57" s="13">
        <v>1</v>
      </c>
      <c r="G57" s="13" t="s">
        <v>3386</v>
      </c>
      <c r="H57" s="13" t="s">
        <v>3380</v>
      </c>
      <c r="I57" s="13">
        <v>0</v>
      </c>
      <c r="J57" s="13">
        <v>1</v>
      </c>
      <c r="K57" s="13">
        <v>416</v>
      </c>
      <c r="L57" s="14">
        <f t="shared" si="1"/>
        <v>6.0306852602612633</v>
      </c>
      <c r="M57" s="13">
        <v>11.8</v>
      </c>
      <c r="N57" s="15">
        <f t="shared" si="0"/>
        <v>2.4680995314716192</v>
      </c>
      <c r="O57" s="12" t="s">
        <v>3500</v>
      </c>
    </row>
    <row r="58" spans="1:15" ht="16.5" customHeight="1" x14ac:dyDescent="0.2">
      <c r="A58" s="12" t="s">
        <v>3488</v>
      </c>
      <c r="B58" s="12" t="s">
        <v>3489</v>
      </c>
      <c r="C58" s="12" t="s">
        <v>391</v>
      </c>
      <c r="D58" s="12" t="s">
        <v>3068</v>
      </c>
      <c r="E58" s="12" t="s">
        <v>3501</v>
      </c>
      <c r="F58" s="13">
        <v>0</v>
      </c>
      <c r="G58" s="13" t="s">
        <v>3386</v>
      </c>
      <c r="H58" s="13" t="s">
        <v>3380</v>
      </c>
      <c r="I58" s="13">
        <v>0</v>
      </c>
      <c r="J58" s="13">
        <v>1</v>
      </c>
      <c r="K58" s="13">
        <v>240.5</v>
      </c>
      <c r="L58" s="14">
        <f t="shared" si="1"/>
        <v>5.4827200895458157</v>
      </c>
      <c r="M58" s="13">
        <v>18.5</v>
      </c>
      <c r="N58" s="15">
        <f t="shared" si="0"/>
        <v>2.917770732084279</v>
      </c>
      <c r="O58" s="12" t="s">
        <v>3502</v>
      </c>
    </row>
    <row r="59" spans="1:15" ht="16.5" customHeight="1" x14ac:dyDescent="0.2">
      <c r="A59" s="12" t="s">
        <v>3488</v>
      </c>
      <c r="B59" s="12" t="s">
        <v>3489</v>
      </c>
      <c r="C59" s="12" t="s">
        <v>3503</v>
      </c>
      <c r="D59" s="12" t="s">
        <v>3070</v>
      </c>
      <c r="E59" s="12" t="s">
        <v>3504</v>
      </c>
      <c r="F59" s="13">
        <v>1</v>
      </c>
      <c r="G59" s="13" t="s">
        <v>3386</v>
      </c>
      <c r="H59" s="13" t="s">
        <v>3380</v>
      </c>
      <c r="I59" s="13">
        <v>0</v>
      </c>
      <c r="J59" s="13">
        <v>1</v>
      </c>
      <c r="K59" s="13">
        <v>130.5</v>
      </c>
      <c r="L59" s="14">
        <f t="shared" si="1"/>
        <v>4.8713732267627483</v>
      </c>
      <c r="M59" s="13">
        <v>13.6</v>
      </c>
      <c r="N59" s="15">
        <f t="shared" si="0"/>
        <v>2.6100697927420065</v>
      </c>
      <c r="O59" s="12" t="s">
        <v>3505</v>
      </c>
    </row>
    <row r="60" spans="1:15" ht="16.5" customHeight="1" x14ac:dyDescent="0.2">
      <c r="A60" s="12" t="s">
        <v>3488</v>
      </c>
      <c r="B60" s="12" t="s">
        <v>3489</v>
      </c>
      <c r="C60" s="12" t="s">
        <v>3503</v>
      </c>
      <c r="D60" s="12" t="s">
        <v>3506</v>
      </c>
      <c r="E60" s="12" t="s">
        <v>3507</v>
      </c>
      <c r="F60" s="13">
        <v>1</v>
      </c>
      <c r="G60" s="13" t="s">
        <v>3386</v>
      </c>
      <c r="H60" s="13" t="s">
        <v>3380</v>
      </c>
      <c r="I60" s="13">
        <v>0</v>
      </c>
      <c r="J60" s="13">
        <v>1</v>
      </c>
      <c r="K60" s="13">
        <v>219</v>
      </c>
      <c r="L60" s="14">
        <f t="shared" si="1"/>
        <v>5.389071729816501</v>
      </c>
      <c r="M60" s="13">
        <v>15.7</v>
      </c>
      <c r="N60" s="15">
        <f t="shared" si="0"/>
        <v>2.7536607123542622</v>
      </c>
      <c r="O60" s="12" t="s">
        <v>3502</v>
      </c>
    </row>
    <row r="61" spans="1:15" ht="16.5" customHeight="1" x14ac:dyDescent="0.2">
      <c r="A61" s="12" t="s">
        <v>3488</v>
      </c>
      <c r="B61" s="12" t="s">
        <v>3489</v>
      </c>
      <c r="C61" s="12" t="s">
        <v>419</v>
      </c>
      <c r="D61" s="12" t="s">
        <v>3072</v>
      </c>
      <c r="E61" s="12" t="s">
        <v>3508</v>
      </c>
      <c r="F61" s="13">
        <v>1</v>
      </c>
      <c r="G61" s="13" t="s">
        <v>3386</v>
      </c>
      <c r="H61" s="13" t="s">
        <v>3380</v>
      </c>
      <c r="I61" s="13">
        <v>0</v>
      </c>
      <c r="J61" s="13">
        <v>1</v>
      </c>
      <c r="K61" s="13">
        <v>135</v>
      </c>
      <c r="L61" s="14">
        <f t="shared" si="1"/>
        <v>4.9052747784384296</v>
      </c>
      <c r="M61" s="13">
        <v>11</v>
      </c>
      <c r="N61" s="15">
        <f t="shared" si="0"/>
        <v>2.3978952727983707</v>
      </c>
      <c r="O61" s="12" t="s">
        <v>3509</v>
      </c>
    </row>
    <row r="62" spans="1:15" ht="16.5" customHeight="1" x14ac:dyDescent="0.2">
      <c r="A62" s="12" t="s">
        <v>3510</v>
      </c>
      <c r="B62" s="12" t="s">
        <v>3075</v>
      </c>
      <c r="C62" s="12" t="s">
        <v>3511</v>
      </c>
      <c r="D62" s="12" t="s">
        <v>3080</v>
      </c>
      <c r="E62" s="12" t="s">
        <v>3512</v>
      </c>
      <c r="F62" s="13">
        <v>1</v>
      </c>
      <c r="G62" s="13" t="s">
        <v>3379</v>
      </c>
      <c r="H62" s="13" t="s">
        <v>3513</v>
      </c>
      <c r="I62" s="13">
        <v>1</v>
      </c>
      <c r="J62" s="13">
        <v>1</v>
      </c>
      <c r="K62" s="13">
        <v>3195</v>
      </c>
      <c r="L62" s="14">
        <f t="shared" si="1"/>
        <v>8.069342366811636</v>
      </c>
      <c r="M62" s="13">
        <v>7</v>
      </c>
      <c r="N62" s="15">
        <f t="shared" si="0"/>
        <v>1.9459101490553132</v>
      </c>
      <c r="O62" s="12" t="s">
        <v>3514</v>
      </c>
    </row>
    <row r="63" spans="1:15" ht="16.5" customHeight="1" x14ac:dyDescent="0.2">
      <c r="A63" s="12" t="s">
        <v>3510</v>
      </c>
      <c r="B63" s="12" t="s">
        <v>3075</v>
      </c>
      <c r="C63" s="12" t="s">
        <v>3511</v>
      </c>
      <c r="D63" s="12" t="s">
        <v>3515</v>
      </c>
      <c r="E63" s="12" t="s">
        <v>3516</v>
      </c>
      <c r="F63" s="13">
        <v>1</v>
      </c>
      <c r="G63" s="13" t="s">
        <v>3379</v>
      </c>
      <c r="H63" s="13" t="s">
        <v>3513</v>
      </c>
      <c r="I63" s="13">
        <v>1</v>
      </c>
      <c r="J63" s="13">
        <v>1</v>
      </c>
      <c r="K63" s="13">
        <v>3150</v>
      </c>
      <c r="L63" s="14">
        <f t="shared" si="1"/>
        <v>8.0551577318196781</v>
      </c>
      <c r="M63" s="13">
        <v>2.5</v>
      </c>
      <c r="N63" s="15">
        <f t="shared" si="0"/>
        <v>0.91629073187415511</v>
      </c>
      <c r="O63" s="12" t="s">
        <v>3517</v>
      </c>
    </row>
    <row r="64" spans="1:15" ht="16.5" customHeight="1" x14ac:dyDescent="0.2">
      <c r="A64" s="12" t="s">
        <v>3510</v>
      </c>
      <c r="B64" s="12" t="s">
        <v>3075</v>
      </c>
      <c r="C64" s="12" t="s">
        <v>994</v>
      </c>
      <c r="D64" s="12" t="s">
        <v>3084</v>
      </c>
      <c r="E64" s="12" t="s">
        <v>3518</v>
      </c>
      <c r="F64" s="13">
        <v>1</v>
      </c>
      <c r="G64" s="13" t="s">
        <v>3379</v>
      </c>
      <c r="H64" s="13" t="s">
        <v>3513</v>
      </c>
      <c r="I64" s="13">
        <v>1</v>
      </c>
      <c r="J64" s="13">
        <v>1</v>
      </c>
      <c r="K64" s="13">
        <v>4025</v>
      </c>
      <c r="L64" s="14">
        <f t="shared" si="1"/>
        <v>8.3002801898526641</v>
      </c>
      <c r="M64" s="13">
        <v>4.4000000000000004</v>
      </c>
      <c r="N64" s="15">
        <f t="shared" si="0"/>
        <v>1.4816045409242156</v>
      </c>
      <c r="O64" s="12" t="s">
        <v>3519</v>
      </c>
    </row>
    <row r="65" spans="1:15" ht="16.5" customHeight="1" x14ac:dyDescent="0.2">
      <c r="A65" s="12" t="s">
        <v>3510</v>
      </c>
      <c r="B65" s="12" t="s">
        <v>3075</v>
      </c>
      <c r="C65" s="12" t="s">
        <v>994</v>
      </c>
      <c r="D65" s="12" t="s">
        <v>3520</v>
      </c>
      <c r="E65" s="12" t="s">
        <v>3521</v>
      </c>
      <c r="F65" s="13">
        <v>1</v>
      </c>
      <c r="G65" s="13" t="s">
        <v>3379</v>
      </c>
      <c r="H65" s="13" t="s">
        <v>3513</v>
      </c>
      <c r="I65" s="13">
        <v>1</v>
      </c>
      <c r="J65" s="13">
        <v>1</v>
      </c>
      <c r="K65" s="13">
        <v>3507.5</v>
      </c>
      <c r="L65" s="14">
        <f t="shared" si="1"/>
        <v>8.1626588119766161</v>
      </c>
      <c r="M65" s="13">
        <v>2.85</v>
      </c>
      <c r="N65" s="15">
        <f t="shared" si="0"/>
        <v>1.0473189942805592</v>
      </c>
      <c r="O65" s="12" t="s">
        <v>3517</v>
      </c>
    </row>
    <row r="66" spans="1:15" ht="16.5" customHeight="1" x14ac:dyDescent="0.2">
      <c r="A66" s="12" t="s">
        <v>3510</v>
      </c>
      <c r="B66" s="12" t="s">
        <v>3075</v>
      </c>
      <c r="C66" s="12" t="s">
        <v>994</v>
      </c>
      <c r="D66" s="12" t="s">
        <v>3522</v>
      </c>
      <c r="E66" s="12" t="s">
        <v>3523</v>
      </c>
      <c r="F66" s="13">
        <v>1</v>
      </c>
      <c r="G66" s="13" t="s">
        <v>3379</v>
      </c>
      <c r="H66" s="13" t="s">
        <v>3513</v>
      </c>
      <c r="I66" s="13">
        <v>1</v>
      </c>
      <c r="J66" s="13">
        <v>1</v>
      </c>
      <c r="K66" s="13">
        <v>3564</v>
      </c>
      <c r="L66" s="14">
        <f t="shared" si="1"/>
        <v>8.1786387885906997</v>
      </c>
      <c r="M66" s="13">
        <v>3.3</v>
      </c>
      <c r="N66" s="15">
        <f t="shared" ref="N66:N128" si="2">LN(M66)</f>
        <v>1.1939224684724346</v>
      </c>
      <c r="O66" s="12" t="s">
        <v>3517</v>
      </c>
    </row>
    <row r="67" spans="1:15" ht="16.5" customHeight="1" x14ac:dyDescent="0.2">
      <c r="A67" s="12" t="s">
        <v>3510</v>
      </c>
      <c r="B67" s="12" t="s">
        <v>3095</v>
      </c>
      <c r="C67" s="12" t="s">
        <v>62</v>
      </c>
      <c r="D67" s="12" t="s">
        <v>3524</v>
      </c>
      <c r="E67" s="12" t="s">
        <v>3525</v>
      </c>
      <c r="F67" s="13">
        <v>1</v>
      </c>
      <c r="G67" s="13" t="s">
        <v>3379</v>
      </c>
      <c r="H67" s="13" t="s">
        <v>3513</v>
      </c>
      <c r="I67" s="13">
        <v>1</v>
      </c>
      <c r="J67" s="13">
        <v>1</v>
      </c>
      <c r="K67" s="13">
        <v>45.3</v>
      </c>
      <c r="L67" s="14">
        <f t="shared" si="1"/>
        <v>3.8133070324889884</v>
      </c>
      <c r="M67" s="13">
        <v>1.28</v>
      </c>
      <c r="N67" s="15">
        <f t="shared" si="2"/>
        <v>0.24686007793152581</v>
      </c>
      <c r="O67" s="12" t="s">
        <v>3526</v>
      </c>
    </row>
    <row r="68" spans="1:15" ht="16.5" customHeight="1" x14ac:dyDescent="0.2">
      <c r="A68" s="12" t="s">
        <v>3510</v>
      </c>
      <c r="B68" s="12" t="s">
        <v>3098</v>
      </c>
      <c r="C68" s="12" t="s">
        <v>3527</v>
      </c>
      <c r="D68" s="16" t="s">
        <v>3528</v>
      </c>
      <c r="E68" s="12" t="s">
        <v>3529</v>
      </c>
      <c r="F68" s="13">
        <v>1</v>
      </c>
      <c r="G68" s="13" t="s">
        <v>3386</v>
      </c>
      <c r="H68" s="13" t="s">
        <v>3513</v>
      </c>
      <c r="I68" s="13">
        <v>1</v>
      </c>
      <c r="J68" s="13">
        <v>1</v>
      </c>
      <c r="K68" s="13">
        <v>744</v>
      </c>
      <c r="L68" s="14">
        <f t="shared" ref="L68:L128" si="3">LN(K68)</f>
        <v>6.6120410348330916</v>
      </c>
      <c r="M68" s="13">
        <v>4.7</v>
      </c>
      <c r="N68" s="15">
        <f t="shared" si="2"/>
        <v>1.547562508716013</v>
      </c>
      <c r="O68" s="12" t="s">
        <v>3530</v>
      </c>
    </row>
    <row r="69" spans="1:15" ht="16.5" customHeight="1" x14ac:dyDescent="0.2">
      <c r="A69" s="12" t="s">
        <v>3510</v>
      </c>
      <c r="B69" s="12" t="s">
        <v>3098</v>
      </c>
      <c r="C69" s="12" t="s">
        <v>3527</v>
      </c>
      <c r="D69" s="12" t="s">
        <v>3531</v>
      </c>
      <c r="E69" s="12" t="s">
        <v>3532</v>
      </c>
      <c r="F69" s="13">
        <v>1</v>
      </c>
      <c r="G69" s="13" t="s">
        <v>3386</v>
      </c>
      <c r="H69" s="13" t="s">
        <v>3513</v>
      </c>
      <c r="I69" s="13">
        <v>1</v>
      </c>
      <c r="J69" s="13">
        <v>1</v>
      </c>
      <c r="K69" s="13">
        <v>849</v>
      </c>
      <c r="L69" s="14">
        <f t="shared" si="3"/>
        <v>6.7440591863113477</v>
      </c>
      <c r="M69" s="13">
        <v>7.5</v>
      </c>
      <c r="N69" s="15">
        <f t="shared" si="2"/>
        <v>2.0149030205422647</v>
      </c>
      <c r="O69" s="12" t="s">
        <v>3533</v>
      </c>
    </row>
    <row r="70" spans="1:15" ht="16.5" customHeight="1" x14ac:dyDescent="0.2">
      <c r="A70" s="12" t="s">
        <v>3510</v>
      </c>
      <c r="B70" s="12" t="s">
        <v>3098</v>
      </c>
      <c r="C70" s="12" t="s">
        <v>3527</v>
      </c>
      <c r="D70" s="12" t="s">
        <v>3534</v>
      </c>
      <c r="E70" s="12" t="s">
        <v>3535</v>
      </c>
      <c r="F70" s="13">
        <v>1</v>
      </c>
      <c r="G70" s="13" t="s">
        <v>3386</v>
      </c>
      <c r="H70" s="13" t="s">
        <v>3513</v>
      </c>
      <c r="I70" s="13">
        <v>1</v>
      </c>
      <c r="J70" s="13">
        <v>1</v>
      </c>
      <c r="K70" s="13">
        <v>787</v>
      </c>
      <c r="L70" s="14">
        <f t="shared" si="3"/>
        <v>6.6682282484174031</v>
      </c>
      <c r="M70" s="13">
        <v>39</v>
      </c>
      <c r="N70" s="15">
        <f t="shared" si="2"/>
        <v>3.6635616461296463</v>
      </c>
      <c r="O70" s="12" t="s">
        <v>3536</v>
      </c>
    </row>
    <row r="71" spans="1:15" ht="16.5" customHeight="1" x14ac:dyDescent="0.2">
      <c r="A71" s="12" t="s">
        <v>3510</v>
      </c>
      <c r="B71" s="12" t="s">
        <v>3098</v>
      </c>
      <c r="C71" s="12" t="s">
        <v>3537</v>
      </c>
      <c r="D71" s="12" t="s">
        <v>3538</v>
      </c>
      <c r="E71" s="12" t="s">
        <v>3539</v>
      </c>
      <c r="F71" s="13">
        <v>1</v>
      </c>
      <c r="G71" s="13" t="s">
        <v>3386</v>
      </c>
      <c r="H71" s="13" t="s">
        <v>3513</v>
      </c>
      <c r="I71" s="13">
        <v>1</v>
      </c>
      <c r="J71" s="13">
        <v>1</v>
      </c>
      <c r="K71" s="13">
        <v>535</v>
      </c>
      <c r="L71" s="14">
        <f t="shared" si="3"/>
        <v>6.2822667468960063</v>
      </c>
      <c r="M71" s="13">
        <v>8</v>
      </c>
      <c r="N71" s="15">
        <f t="shared" si="2"/>
        <v>2.0794415416798357</v>
      </c>
      <c r="O71" s="12" t="s">
        <v>3540</v>
      </c>
    </row>
    <row r="72" spans="1:15" ht="16.5" customHeight="1" x14ac:dyDescent="0.2">
      <c r="A72" s="12" t="s">
        <v>3510</v>
      </c>
      <c r="B72" s="12" t="s">
        <v>3098</v>
      </c>
      <c r="C72" s="12" t="s">
        <v>3537</v>
      </c>
      <c r="D72" s="12" t="s">
        <v>3541</v>
      </c>
      <c r="E72" s="12" t="s">
        <v>3542</v>
      </c>
      <c r="F72" s="13">
        <v>1</v>
      </c>
      <c r="G72" s="13" t="s">
        <v>3386</v>
      </c>
      <c r="H72" s="13" t="s">
        <v>3513</v>
      </c>
      <c r="I72" s="13">
        <v>1</v>
      </c>
      <c r="J72" s="13">
        <v>1</v>
      </c>
      <c r="K72" s="13">
        <v>580</v>
      </c>
      <c r="L72" s="14">
        <f t="shared" si="3"/>
        <v>6.363028103540465</v>
      </c>
      <c r="M72" s="13">
        <v>5.0199999999999996</v>
      </c>
      <c r="N72" s="15">
        <f t="shared" si="2"/>
        <v>1.6134299337036377</v>
      </c>
      <c r="O72" s="12" t="s">
        <v>3543</v>
      </c>
    </row>
    <row r="73" spans="1:15" ht="16.5" customHeight="1" x14ac:dyDescent="0.2">
      <c r="A73" s="12" t="s">
        <v>3510</v>
      </c>
      <c r="B73" s="12" t="s">
        <v>3098</v>
      </c>
      <c r="C73" s="12" t="s">
        <v>295</v>
      </c>
      <c r="D73" s="12" t="s">
        <v>3105</v>
      </c>
      <c r="E73" s="12" t="s">
        <v>3544</v>
      </c>
      <c r="F73" s="13">
        <v>1</v>
      </c>
      <c r="G73" s="13" t="s">
        <v>3379</v>
      </c>
      <c r="H73" s="13" t="s">
        <v>3513</v>
      </c>
      <c r="I73" s="13">
        <v>1</v>
      </c>
      <c r="J73" s="13">
        <v>1</v>
      </c>
      <c r="K73" s="13">
        <v>202</v>
      </c>
      <c r="L73" s="14">
        <f t="shared" si="3"/>
        <v>5.3082676974012051</v>
      </c>
      <c r="M73" s="13">
        <v>3.45</v>
      </c>
      <c r="N73" s="15">
        <f t="shared" si="2"/>
        <v>1.2383742310432684</v>
      </c>
      <c r="O73" s="12" t="s">
        <v>3545</v>
      </c>
    </row>
    <row r="74" spans="1:15" ht="16.5" customHeight="1" x14ac:dyDescent="0.2">
      <c r="A74" s="12" t="s">
        <v>3510</v>
      </c>
      <c r="B74" s="12" t="s">
        <v>3098</v>
      </c>
      <c r="C74" s="12" t="s">
        <v>3546</v>
      </c>
      <c r="D74" s="12" t="s">
        <v>3547</v>
      </c>
      <c r="E74" s="12" t="s">
        <v>3548</v>
      </c>
      <c r="F74" s="13">
        <v>1</v>
      </c>
      <c r="G74" s="13" t="s">
        <v>3379</v>
      </c>
      <c r="H74" s="13" t="s">
        <v>3513</v>
      </c>
      <c r="I74" s="13">
        <v>1</v>
      </c>
      <c r="J74" s="13">
        <v>1</v>
      </c>
      <c r="K74" s="13">
        <v>4395</v>
      </c>
      <c r="L74" s="14">
        <f t="shared" si="3"/>
        <v>8.3882228101192773</v>
      </c>
      <c r="M74" s="13">
        <v>4.26</v>
      </c>
      <c r="N74" s="15">
        <f t="shared" si="2"/>
        <v>1.4492691602812791</v>
      </c>
      <c r="O74" s="12" t="s">
        <v>3549</v>
      </c>
    </row>
    <row r="75" spans="1:15" ht="16.5" customHeight="1" x14ac:dyDescent="0.2">
      <c r="A75" s="12" t="s">
        <v>3510</v>
      </c>
      <c r="B75" s="12" t="s">
        <v>3098</v>
      </c>
      <c r="C75" s="12" t="s">
        <v>358</v>
      </c>
      <c r="D75" s="12" t="s">
        <v>3550</v>
      </c>
      <c r="E75" s="12" t="s">
        <v>3551</v>
      </c>
      <c r="F75" s="13">
        <v>1</v>
      </c>
      <c r="G75" s="13" t="s">
        <v>3379</v>
      </c>
      <c r="H75" s="13" t="s">
        <v>3513</v>
      </c>
      <c r="I75" s="13">
        <v>1</v>
      </c>
      <c r="J75" s="13">
        <v>1</v>
      </c>
      <c r="K75" s="13">
        <v>196</v>
      </c>
      <c r="L75" s="14">
        <f t="shared" si="3"/>
        <v>5.2781146592305168</v>
      </c>
      <c r="M75" s="13">
        <v>2.19</v>
      </c>
      <c r="N75" s="15">
        <f t="shared" si="2"/>
        <v>0.78390154382840938</v>
      </c>
      <c r="O75" s="12" t="s">
        <v>3545</v>
      </c>
    </row>
    <row r="76" spans="1:15" ht="16.5" customHeight="1" x14ac:dyDescent="0.2">
      <c r="A76" s="12" t="s">
        <v>3510</v>
      </c>
      <c r="B76" s="12" t="s">
        <v>3098</v>
      </c>
      <c r="C76" s="12" t="s">
        <v>60</v>
      </c>
      <c r="D76" s="12" t="s">
        <v>3111</v>
      </c>
      <c r="E76" s="12" t="s">
        <v>3552</v>
      </c>
      <c r="F76" s="13">
        <v>1</v>
      </c>
      <c r="G76" s="13" t="s">
        <v>3386</v>
      </c>
      <c r="H76" s="13" t="s">
        <v>3380</v>
      </c>
      <c r="I76" s="13">
        <v>1</v>
      </c>
      <c r="J76" s="13">
        <v>0</v>
      </c>
      <c r="K76" s="13">
        <v>121</v>
      </c>
      <c r="L76" s="14">
        <f t="shared" si="3"/>
        <v>4.7957905455967413</v>
      </c>
      <c r="M76" s="13">
        <v>14.3</v>
      </c>
      <c r="N76" s="15">
        <f t="shared" si="2"/>
        <v>2.6602595372658615</v>
      </c>
      <c r="O76" s="12" t="s">
        <v>3553</v>
      </c>
    </row>
    <row r="77" spans="1:15" ht="16.5" customHeight="1" x14ac:dyDescent="0.2">
      <c r="A77" s="12" t="s">
        <v>3510</v>
      </c>
      <c r="B77" s="12" t="s">
        <v>3098</v>
      </c>
      <c r="C77" s="12" t="s">
        <v>60</v>
      </c>
      <c r="D77" s="12" t="s">
        <v>3113</v>
      </c>
      <c r="E77" s="12" t="s">
        <v>3554</v>
      </c>
      <c r="F77" s="13">
        <v>1</v>
      </c>
      <c r="G77" s="13" t="s">
        <v>3386</v>
      </c>
      <c r="H77" s="13" t="s">
        <v>3380</v>
      </c>
      <c r="I77" s="13">
        <v>1</v>
      </c>
      <c r="J77" s="13">
        <v>0</v>
      </c>
      <c r="K77" s="13">
        <v>141</v>
      </c>
      <c r="L77" s="14">
        <f t="shared" si="3"/>
        <v>4.9487598903781684</v>
      </c>
      <c r="M77" s="13">
        <v>10.4</v>
      </c>
      <c r="N77" s="15">
        <f t="shared" si="2"/>
        <v>2.341805806147327</v>
      </c>
      <c r="O77" s="12" t="s">
        <v>3553</v>
      </c>
    </row>
    <row r="78" spans="1:15" ht="16.5" customHeight="1" x14ac:dyDescent="0.2">
      <c r="A78" s="12" t="s">
        <v>3510</v>
      </c>
      <c r="B78" s="12" t="s">
        <v>3098</v>
      </c>
      <c r="C78" s="12" t="s">
        <v>393</v>
      </c>
      <c r="D78" s="12" t="s">
        <v>3115</v>
      </c>
      <c r="E78" s="12" t="s">
        <v>3555</v>
      </c>
      <c r="F78" s="13">
        <v>1</v>
      </c>
      <c r="G78" s="13" t="s">
        <v>3386</v>
      </c>
      <c r="H78" s="13" t="s">
        <v>3513</v>
      </c>
      <c r="I78" s="13">
        <v>1</v>
      </c>
      <c r="J78" s="13">
        <v>1</v>
      </c>
      <c r="K78" s="13">
        <v>1213</v>
      </c>
      <c r="L78" s="14">
        <f t="shared" si="3"/>
        <v>7.1008519089440503</v>
      </c>
      <c r="M78" s="13">
        <v>4.5999999999999996</v>
      </c>
      <c r="N78" s="15">
        <f t="shared" si="2"/>
        <v>1.5260563034950492</v>
      </c>
      <c r="O78" s="12" t="s">
        <v>3556</v>
      </c>
    </row>
    <row r="79" spans="1:15" ht="16.5" customHeight="1" x14ac:dyDescent="0.2">
      <c r="A79" s="12" t="s">
        <v>3510</v>
      </c>
      <c r="B79" s="12" t="s">
        <v>3098</v>
      </c>
      <c r="C79" s="12" t="s">
        <v>393</v>
      </c>
      <c r="D79" s="12" t="s">
        <v>3117</v>
      </c>
      <c r="E79" s="12" t="s">
        <v>3557</v>
      </c>
      <c r="F79" s="13">
        <v>1</v>
      </c>
      <c r="G79" s="13" t="s">
        <v>3386</v>
      </c>
      <c r="H79" s="13" t="s">
        <v>3513</v>
      </c>
      <c r="I79" s="13">
        <v>1</v>
      </c>
      <c r="J79" s="13">
        <v>1</v>
      </c>
      <c r="K79" s="13">
        <v>1131</v>
      </c>
      <c r="L79" s="14">
        <f t="shared" si="3"/>
        <v>7.0308574761161209</v>
      </c>
      <c r="M79" s="13">
        <v>7.63</v>
      </c>
      <c r="N79" s="15">
        <f t="shared" si="2"/>
        <v>2.0320878452963655</v>
      </c>
      <c r="O79" s="12" t="s">
        <v>3558</v>
      </c>
    </row>
    <row r="80" spans="1:15" ht="16.5" customHeight="1" x14ac:dyDescent="0.2">
      <c r="A80" s="12" t="s">
        <v>3510</v>
      </c>
      <c r="B80" s="12" t="s">
        <v>3098</v>
      </c>
      <c r="C80" s="12" t="s">
        <v>64</v>
      </c>
      <c r="D80" s="12" t="s">
        <v>3127</v>
      </c>
      <c r="E80" s="12" t="s">
        <v>3559</v>
      </c>
      <c r="F80" s="13">
        <v>1</v>
      </c>
      <c r="G80" s="13" t="s">
        <v>3379</v>
      </c>
      <c r="H80" s="13" t="s">
        <v>3513</v>
      </c>
      <c r="I80" s="13">
        <v>1</v>
      </c>
      <c r="J80" s="13">
        <v>1</v>
      </c>
      <c r="K80" s="13">
        <v>143</v>
      </c>
      <c r="L80" s="14">
        <f t="shared" si="3"/>
        <v>4.962844630259907</v>
      </c>
      <c r="M80" s="13">
        <v>4.1500000000000004</v>
      </c>
      <c r="N80" s="15">
        <f t="shared" si="2"/>
        <v>1.423108334242607</v>
      </c>
      <c r="O80" s="12" t="s">
        <v>3536</v>
      </c>
    </row>
    <row r="81" spans="1:15" ht="16.5" customHeight="1" x14ac:dyDescent="0.2">
      <c r="A81" s="12" t="s">
        <v>3510</v>
      </c>
      <c r="B81" s="12" t="s">
        <v>3098</v>
      </c>
      <c r="C81" s="12" t="s">
        <v>402</v>
      </c>
      <c r="D81" s="12" t="s">
        <v>3560</v>
      </c>
      <c r="E81" s="12" t="s">
        <v>3561</v>
      </c>
      <c r="F81" s="13">
        <v>1</v>
      </c>
      <c r="G81" s="13" t="s">
        <v>3386</v>
      </c>
      <c r="H81" s="13" t="s">
        <v>3513</v>
      </c>
      <c r="I81" s="13">
        <v>1</v>
      </c>
      <c r="J81" s="13">
        <v>1</v>
      </c>
      <c r="K81" s="13">
        <v>364</v>
      </c>
      <c r="L81" s="14">
        <f t="shared" si="3"/>
        <v>5.8971538676367405</v>
      </c>
      <c r="M81" s="13">
        <v>19.2</v>
      </c>
      <c r="N81" s="15">
        <f t="shared" si="2"/>
        <v>2.954910279033736</v>
      </c>
      <c r="O81" s="12" t="s">
        <v>3562</v>
      </c>
    </row>
    <row r="82" spans="1:15" ht="16.5" customHeight="1" x14ac:dyDescent="0.2">
      <c r="A82" s="12" t="s">
        <v>3510</v>
      </c>
      <c r="B82" s="12" t="s">
        <v>3098</v>
      </c>
      <c r="C82" s="12" t="s">
        <v>402</v>
      </c>
      <c r="D82" s="12" t="s">
        <v>3563</v>
      </c>
      <c r="E82" s="12" t="s">
        <v>3564</v>
      </c>
      <c r="F82" s="13">
        <v>1</v>
      </c>
      <c r="G82" s="13" t="s">
        <v>3386</v>
      </c>
      <c r="H82" s="13" t="s">
        <v>3513</v>
      </c>
      <c r="I82" s="13">
        <v>1</v>
      </c>
      <c r="J82" s="13">
        <v>1</v>
      </c>
      <c r="K82" s="13">
        <v>497</v>
      </c>
      <c r="L82" s="14">
        <f t="shared" si="3"/>
        <v>6.2085900260966289</v>
      </c>
      <c r="M82" s="13">
        <v>17.600000000000001</v>
      </c>
      <c r="N82" s="15">
        <f t="shared" si="2"/>
        <v>2.8678989020441064</v>
      </c>
      <c r="O82" s="12" t="s">
        <v>3565</v>
      </c>
    </row>
    <row r="83" spans="1:15" ht="16.5" customHeight="1" x14ac:dyDescent="0.2">
      <c r="A83" s="12" t="s">
        <v>3510</v>
      </c>
      <c r="B83" s="12" t="s">
        <v>3098</v>
      </c>
      <c r="C83" s="12" t="s">
        <v>402</v>
      </c>
      <c r="D83" s="12" t="s">
        <v>3147</v>
      </c>
      <c r="E83" s="12" t="s">
        <v>3566</v>
      </c>
      <c r="F83" s="13">
        <v>1</v>
      </c>
      <c r="G83" s="13" t="s">
        <v>3386</v>
      </c>
      <c r="H83" s="13" t="s">
        <v>3513</v>
      </c>
      <c r="I83" s="13">
        <v>1</v>
      </c>
      <c r="J83" s="13">
        <v>1</v>
      </c>
      <c r="K83" s="13">
        <v>453.5</v>
      </c>
      <c r="L83" s="14">
        <f t="shared" si="3"/>
        <v>6.1169952695551917</v>
      </c>
      <c r="M83" s="13">
        <v>13.49</v>
      </c>
      <c r="N83" s="15">
        <f t="shared" si="2"/>
        <v>2.6019486702196644</v>
      </c>
      <c r="O83" s="12" t="s">
        <v>3567</v>
      </c>
    </row>
    <row r="84" spans="1:15" ht="16.5" customHeight="1" x14ac:dyDescent="0.2">
      <c r="A84" s="12" t="s">
        <v>3233</v>
      </c>
      <c r="B84" s="12" t="s">
        <v>3234</v>
      </c>
      <c r="C84" s="12" t="s">
        <v>1288</v>
      </c>
      <c r="D84" s="12" t="s">
        <v>3235</v>
      </c>
      <c r="E84" s="12" t="s">
        <v>3236</v>
      </c>
      <c r="F84" s="13">
        <v>1</v>
      </c>
      <c r="G84" s="13" t="s">
        <v>3386</v>
      </c>
      <c r="H84" s="13" t="s">
        <v>3445</v>
      </c>
      <c r="I84" s="13">
        <v>1</v>
      </c>
      <c r="J84" s="13">
        <v>0</v>
      </c>
      <c r="K84" s="13">
        <v>33850</v>
      </c>
      <c r="L84" s="14">
        <f t="shared" si="3"/>
        <v>10.429694278340421</v>
      </c>
      <c r="M84" s="17">
        <v>285</v>
      </c>
      <c r="N84" s="15">
        <f t="shared" si="2"/>
        <v>5.6524891802686508</v>
      </c>
      <c r="O84" s="12" t="s">
        <v>3568</v>
      </c>
    </row>
    <row r="85" spans="1:15" ht="16.5" customHeight="1" x14ac:dyDescent="0.2">
      <c r="A85" s="12" t="s">
        <v>3233</v>
      </c>
      <c r="B85" s="12" t="s">
        <v>3234</v>
      </c>
      <c r="C85" s="12" t="s">
        <v>1288</v>
      </c>
      <c r="D85" s="12" t="s">
        <v>3237</v>
      </c>
      <c r="E85" s="12" t="s">
        <v>3238</v>
      </c>
      <c r="F85" s="13">
        <v>1</v>
      </c>
      <c r="G85" s="13" t="s">
        <v>3386</v>
      </c>
      <c r="H85" s="13" t="s">
        <v>3445</v>
      </c>
      <c r="I85" s="13">
        <v>1</v>
      </c>
      <c r="J85" s="13">
        <v>0</v>
      </c>
      <c r="K85" s="13">
        <v>11751</v>
      </c>
      <c r="L85" s="14">
        <f t="shared" si="3"/>
        <v>9.3716936223339413</v>
      </c>
      <c r="M85" s="13">
        <v>239</v>
      </c>
      <c r="N85" s="15">
        <f t="shared" si="2"/>
        <v>5.476463551931511</v>
      </c>
      <c r="O85" s="12" t="s">
        <v>3568</v>
      </c>
    </row>
    <row r="86" spans="1:15" ht="16.5" customHeight="1" x14ac:dyDescent="0.2">
      <c r="A86" s="12" t="s">
        <v>3233</v>
      </c>
      <c r="B86" s="12" t="s">
        <v>3234</v>
      </c>
      <c r="C86" s="12" t="s">
        <v>1291</v>
      </c>
      <c r="D86" s="12" t="s">
        <v>3569</v>
      </c>
      <c r="E86" s="12" t="s">
        <v>3570</v>
      </c>
      <c r="F86" s="13">
        <v>1</v>
      </c>
      <c r="G86" s="13" t="s">
        <v>3386</v>
      </c>
      <c r="H86" s="13" t="s">
        <v>3445</v>
      </c>
      <c r="I86" s="13">
        <v>1</v>
      </c>
      <c r="J86" s="13">
        <v>0</v>
      </c>
      <c r="K86" s="13">
        <v>2330</v>
      </c>
      <c r="L86" s="14">
        <f t="shared" si="3"/>
        <v>7.7536235465597461</v>
      </c>
      <c r="M86" s="13">
        <v>72</v>
      </c>
      <c r="N86" s="15">
        <f t="shared" si="2"/>
        <v>4.2766661190160553</v>
      </c>
      <c r="O86" s="12" t="s">
        <v>3571</v>
      </c>
    </row>
    <row r="87" spans="1:15" ht="16.5" customHeight="1" x14ac:dyDescent="0.2">
      <c r="A87" s="12" t="s">
        <v>3233</v>
      </c>
      <c r="B87" s="12" t="s">
        <v>3234</v>
      </c>
      <c r="C87" s="12" t="s">
        <v>1291</v>
      </c>
      <c r="D87" s="12" t="s">
        <v>3572</v>
      </c>
      <c r="E87" s="12" t="s">
        <v>3573</v>
      </c>
      <c r="F87" s="13">
        <v>1</v>
      </c>
      <c r="G87" s="13" t="s">
        <v>3386</v>
      </c>
      <c r="H87" s="13" t="s">
        <v>3445</v>
      </c>
      <c r="I87" s="13">
        <v>1</v>
      </c>
      <c r="J87" s="13">
        <v>0</v>
      </c>
      <c r="K87" s="13">
        <v>4490</v>
      </c>
      <c r="L87" s="14">
        <f t="shared" si="3"/>
        <v>8.4096079807363004</v>
      </c>
      <c r="M87" s="13">
        <v>84.3</v>
      </c>
      <c r="N87" s="15">
        <f t="shared" si="2"/>
        <v>4.4343818650078095</v>
      </c>
      <c r="O87" s="12" t="s">
        <v>3574</v>
      </c>
    </row>
    <row r="88" spans="1:15" ht="16.5" customHeight="1" x14ac:dyDescent="0.2">
      <c r="A88" s="12" t="s">
        <v>3233</v>
      </c>
      <c r="B88" s="12" t="s">
        <v>3234</v>
      </c>
      <c r="C88" s="12" t="s">
        <v>1291</v>
      </c>
      <c r="D88" s="12" t="s">
        <v>3575</v>
      </c>
      <c r="E88" s="12" t="s">
        <v>3576</v>
      </c>
      <c r="F88" s="13">
        <v>1</v>
      </c>
      <c r="G88" s="13" t="s">
        <v>3386</v>
      </c>
      <c r="H88" s="13" t="s">
        <v>3445</v>
      </c>
      <c r="I88" s="13">
        <v>1</v>
      </c>
      <c r="J88" s="13">
        <v>0</v>
      </c>
      <c r="K88" s="13">
        <v>2800</v>
      </c>
      <c r="L88" s="14">
        <f t="shared" si="3"/>
        <v>7.9373746961632952</v>
      </c>
      <c r="M88" s="13">
        <v>89.4</v>
      </c>
      <c r="N88" s="15">
        <f t="shared" si="2"/>
        <v>4.4931206821794687</v>
      </c>
      <c r="O88" s="12" t="s">
        <v>3577</v>
      </c>
    </row>
    <row r="89" spans="1:15" ht="16.5" customHeight="1" x14ac:dyDescent="0.2">
      <c r="A89" s="12" t="s">
        <v>3233</v>
      </c>
      <c r="B89" s="12" t="s">
        <v>3234</v>
      </c>
      <c r="C89" s="12" t="s">
        <v>1291</v>
      </c>
      <c r="D89" s="12" t="s">
        <v>3578</v>
      </c>
      <c r="E89" s="12" t="s">
        <v>3579</v>
      </c>
      <c r="F89" s="13">
        <v>1</v>
      </c>
      <c r="G89" s="13" t="s">
        <v>3386</v>
      </c>
      <c r="H89" s="13" t="s">
        <v>3445</v>
      </c>
      <c r="I89" s="13">
        <v>1</v>
      </c>
      <c r="J89" s="13">
        <v>0</v>
      </c>
      <c r="K89" s="13">
        <v>4250</v>
      </c>
      <c r="L89" s="14">
        <f t="shared" si="3"/>
        <v>8.3546742619184631</v>
      </c>
      <c r="M89" s="13">
        <v>102</v>
      </c>
      <c r="N89" s="15">
        <f t="shared" si="2"/>
        <v>4.6249728132842707</v>
      </c>
      <c r="O89" s="12" t="s">
        <v>3571</v>
      </c>
    </row>
    <row r="90" spans="1:15" ht="16.5" customHeight="1" x14ac:dyDescent="0.2">
      <c r="A90" s="12" t="s">
        <v>3233</v>
      </c>
      <c r="B90" s="12" t="s">
        <v>3234</v>
      </c>
      <c r="C90" s="12" t="s">
        <v>103</v>
      </c>
      <c r="D90" s="12" t="s">
        <v>3241</v>
      </c>
      <c r="E90" s="12" t="s">
        <v>3580</v>
      </c>
      <c r="F90" s="13">
        <v>1</v>
      </c>
      <c r="G90" s="13" t="s">
        <v>3386</v>
      </c>
      <c r="H90" s="13" t="s">
        <v>3445</v>
      </c>
      <c r="I90" s="13">
        <v>1</v>
      </c>
      <c r="J90" s="13">
        <v>0</v>
      </c>
      <c r="K90" s="13">
        <v>1110</v>
      </c>
      <c r="L90" s="14">
        <f t="shared" si="3"/>
        <v>7.0121152943063798</v>
      </c>
      <c r="M90" s="13">
        <v>30.8</v>
      </c>
      <c r="N90" s="15">
        <f t="shared" si="2"/>
        <v>3.427514689979529</v>
      </c>
      <c r="O90" s="12" t="s">
        <v>3581</v>
      </c>
    </row>
    <row r="91" spans="1:15" ht="16.5" customHeight="1" x14ac:dyDescent="0.2">
      <c r="A91" s="12" t="s">
        <v>3233</v>
      </c>
      <c r="B91" s="12" t="s">
        <v>3234</v>
      </c>
      <c r="C91" s="12" t="s">
        <v>1293</v>
      </c>
      <c r="D91" s="12" t="s">
        <v>3243</v>
      </c>
      <c r="E91" s="12" t="s">
        <v>3244</v>
      </c>
      <c r="F91" s="13">
        <v>1</v>
      </c>
      <c r="G91" s="13" t="s">
        <v>3386</v>
      </c>
      <c r="H91" s="13" t="s">
        <v>3445</v>
      </c>
      <c r="I91" s="13">
        <v>1</v>
      </c>
      <c r="J91" s="13">
        <v>0</v>
      </c>
      <c r="K91" s="13">
        <v>5330</v>
      </c>
      <c r="L91" s="14">
        <f t="shared" si="3"/>
        <v>8.5811065171598901</v>
      </c>
      <c r="M91" s="13">
        <v>104</v>
      </c>
      <c r="N91" s="15">
        <f t="shared" si="2"/>
        <v>4.6443908991413725</v>
      </c>
      <c r="O91" s="12" t="s">
        <v>3582</v>
      </c>
    </row>
    <row r="92" spans="1:15" ht="16.5" customHeight="1" x14ac:dyDescent="0.2">
      <c r="A92" s="12" t="s">
        <v>3233</v>
      </c>
      <c r="B92" s="12" t="s">
        <v>3234</v>
      </c>
      <c r="C92" s="12" t="s">
        <v>1295</v>
      </c>
      <c r="D92" s="12" t="s">
        <v>3245</v>
      </c>
      <c r="E92" s="12" t="s">
        <v>3246</v>
      </c>
      <c r="F92" s="13">
        <v>1</v>
      </c>
      <c r="G92" s="13" t="s">
        <v>3386</v>
      </c>
      <c r="H92" s="13" t="s">
        <v>3445</v>
      </c>
      <c r="I92" s="13">
        <v>1</v>
      </c>
      <c r="J92" s="13">
        <v>0</v>
      </c>
      <c r="K92" s="13">
        <v>4850</v>
      </c>
      <c r="L92" s="14">
        <f t="shared" si="3"/>
        <v>8.4867339839315292</v>
      </c>
      <c r="M92" s="13">
        <v>83</v>
      </c>
      <c r="N92" s="15">
        <f t="shared" si="2"/>
        <v>4.4188406077965983</v>
      </c>
      <c r="O92" s="12" t="s">
        <v>3568</v>
      </c>
    </row>
    <row r="93" spans="1:15" ht="16.5" customHeight="1" x14ac:dyDescent="0.2">
      <c r="A93" s="12" t="s">
        <v>3233</v>
      </c>
      <c r="B93" s="12" t="s">
        <v>3234</v>
      </c>
      <c r="C93" s="12" t="s">
        <v>1295</v>
      </c>
      <c r="D93" s="12" t="s">
        <v>3247</v>
      </c>
      <c r="E93" s="12" t="s">
        <v>3248</v>
      </c>
      <c r="F93" s="13">
        <v>1</v>
      </c>
      <c r="G93" s="13" t="s">
        <v>3386</v>
      </c>
      <c r="H93" s="13" t="s">
        <v>3445</v>
      </c>
      <c r="I93" s="13">
        <v>1</v>
      </c>
      <c r="J93" s="13">
        <v>0</v>
      </c>
      <c r="K93" s="13">
        <v>4155.5</v>
      </c>
      <c r="L93" s="14">
        <f t="shared" si="3"/>
        <v>8.332188036993081</v>
      </c>
      <c r="M93" s="13">
        <v>78</v>
      </c>
      <c r="N93" s="15">
        <f t="shared" si="2"/>
        <v>4.3567088266895917</v>
      </c>
      <c r="O93" s="12" t="s">
        <v>3583</v>
      </c>
    </row>
    <row r="94" spans="1:15" ht="16.5" customHeight="1" x14ac:dyDescent="0.2">
      <c r="A94" s="12" t="s">
        <v>3233</v>
      </c>
      <c r="B94" s="12" t="s">
        <v>3234</v>
      </c>
      <c r="C94" s="12" t="s">
        <v>1295</v>
      </c>
      <c r="D94" s="12" t="s">
        <v>3584</v>
      </c>
      <c r="E94" s="12" t="s">
        <v>3585</v>
      </c>
      <c r="F94" s="13">
        <v>1</v>
      </c>
      <c r="G94" s="13" t="s">
        <v>3386</v>
      </c>
      <c r="H94" s="13" t="s">
        <v>3445</v>
      </c>
      <c r="I94" s="13">
        <v>1</v>
      </c>
      <c r="J94" s="13">
        <v>0</v>
      </c>
      <c r="K94" s="13">
        <v>5950</v>
      </c>
      <c r="L94" s="14">
        <f t="shared" si="3"/>
        <v>8.6911464985396751</v>
      </c>
      <c r="M94" s="13">
        <v>86</v>
      </c>
      <c r="N94" s="15">
        <f t="shared" si="2"/>
        <v>4.4543472962535073</v>
      </c>
      <c r="O94" s="12" t="s">
        <v>3583</v>
      </c>
    </row>
    <row r="95" spans="1:15" ht="16.5" customHeight="1" x14ac:dyDescent="0.2">
      <c r="A95" s="12" t="s">
        <v>3233</v>
      </c>
      <c r="B95" s="12" t="s">
        <v>3234</v>
      </c>
      <c r="C95" s="12" t="s">
        <v>140</v>
      </c>
      <c r="D95" s="12" t="s">
        <v>3586</v>
      </c>
      <c r="E95" s="12" t="s">
        <v>3587</v>
      </c>
      <c r="F95" s="13">
        <v>1</v>
      </c>
      <c r="G95" s="13" t="s">
        <v>3386</v>
      </c>
      <c r="H95" s="13" t="s">
        <v>3445</v>
      </c>
      <c r="I95" s="13">
        <v>1</v>
      </c>
      <c r="J95" s="13">
        <v>0</v>
      </c>
      <c r="K95" s="13">
        <v>3135</v>
      </c>
      <c r="L95" s="14">
        <f t="shared" si="3"/>
        <v>8.0503844530670214</v>
      </c>
      <c r="M95" s="13">
        <v>49.5</v>
      </c>
      <c r="N95" s="15">
        <f t="shared" si="2"/>
        <v>3.9019726695746448</v>
      </c>
      <c r="O95" s="12" t="s">
        <v>3588</v>
      </c>
    </row>
    <row r="96" spans="1:15" ht="16.5" customHeight="1" x14ac:dyDescent="0.2">
      <c r="A96" s="12" t="s">
        <v>3233</v>
      </c>
      <c r="B96" s="12" t="s">
        <v>3234</v>
      </c>
      <c r="C96" s="12" t="s">
        <v>140</v>
      </c>
      <c r="D96" s="12" t="s">
        <v>3249</v>
      </c>
      <c r="E96" s="12" t="s">
        <v>3589</v>
      </c>
      <c r="F96" s="13">
        <v>1</v>
      </c>
      <c r="G96" s="13" t="s">
        <v>3386</v>
      </c>
      <c r="H96" s="13" t="s">
        <v>3590</v>
      </c>
      <c r="I96" s="17">
        <v>1</v>
      </c>
      <c r="J96" s="17">
        <v>0</v>
      </c>
      <c r="K96" s="17">
        <v>4379</v>
      </c>
      <c r="L96" s="14">
        <f t="shared" si="3"/>
        <v>8.384575666801398</v>
      </c>
      <c r="M96" s="17">
        <v>61</v>
      </c>
      <c r="N96" s="15">
        <f t="shared" si="2"/>
        <v>4.1108738641733114</v>
      </c>
      <c r="O96" s="18" t="s">
        <v>3591</v>
      </c>
    </row>
    <row r="97" spans="1:15" ht="16.5" customHeight="1" x14ac:dyDescent="0.2">
      <c r="A97" s="12" t="s">
        <v>3233</v>
      </c>
      <c r="B97" s="12" t="s">
        <v>3234</v>
      </c>
      <c r="C97" s="12" t="s">
        <v>140</v>
      </c>
      <c r="D97" s="12" t="s">
        <v>3251</v>
      </c>
      <c r="E97" s="12" t="s">
        <v>3592</v>
      </c>
      <c r="F97" s="13">
        <v>1</v>
      </c>
      <c r="G97" s="13" t="s">
        <v>3386</v>
      </c>
      <c r="H97" s="13" t="s">
        <v>3590</v>
      </c>
      <c r="I97" s="17">
        <v>1</v>
      </c>
      <c r="J97" s="17">
        <v>0</v>
      </c>
      <c r="K97" s="17">
        <v>4120</v>
      </c>
      <c r="L97" s="14">
        <f t="shared" si="3"/>
        <v>8.3236084423435717</v>
      </c>
      <c r="M97" s="17">
        <v>67.5</v>
      </c>
      <c r="N97" s="15">
        <f t="shared" si="2"/>
        <v>4.2121275978784842</v>
      </c>
      <c r="O97" s="18" t="s">
        <v>3591</v>
      </c>
    </row>
    <row r="98" spans="1:15" ht="16.5" customHeight="1" x14ac:dyDescent="0.2">
      <c r="A98" s="12" t="s">
        <v>3233</v>
      </c>
      <c r="B98" s="12" t="s">
        <v>3234</v>
      </c>
      <c r="C98" s="12" t="s">
        <v>140</v>
      </c>
      <c r="D98" s="12" t="s">
        <v>3253</v>
      </c>
      <c r="E98" s="12" t="s">
        <v>3254</v>
      </c>
      <c r="F98" s="13">
        <v>1</v>
      </c>
      <c r="G98" s="13" t="s">
        <v>3386</v>
      </c>
      <c r="H98" s="13" t="s">
        <v>3445</v>
      </c>
      <c r="I98" s="17">
        <v>1</v>
      </c>
      <c r="J98" s="17">
        <v>0</v>
      </c>
      <c r="K98" s="17">
        <v>1932.5</v>
      </c>
      <c r="L98" s="14">
        <f t="shared" si="3"/>
        <v>7.5665697804615775</v>
      </c>
      <c r="M98" s="17">
        <v>8</v>
      </c>
      <c r="N98" s="15">
        <f t="shared" si="2"/>
        <v>2.0794415416798357</v>
      </c>
      <c r="O98" s="19" t="s">
        <v>3593</v>
      </c>
    </row>
    <row r="99" spans="1:15" ht="16.5" customHeight="1" x14ac:dyDescent="0.2">
      <c r="A99" s="12" t="s">
        <v>3312</v>
      </c>
      <c r="B99" s="12" t="s">
        <v>3313</v>
      </c>
      <c r="C99" s="12" t="s">
        <v>384</v>
      </c>
      <c r="D99" s="12" t="s">
        <v>3316</v>
      </c>
      <c r="E99" s="12" t="s">
        <v>3594</v>
      </c>
      <c r="F99" s="13">
        <v>0</v>
      </c>
      <c r="G99" s="13" t="s">
        <v>3386</v>
      </c>
      <c r="H99" s="13" t="s">
        <v>3513</v>
      </c>
      <c r="I99" s="13">
        <v>0</v>
      </c>
      <c r="J99" s="13">
        <v>1</v>
      </c>
      <c r="K99" s="13">
        <v>1396.5</v>
      </c>
      <c r="L99" s="14">
        <f t="shared" si="3"/>
        <v>7.2417243853852318</v>
      </c>
      <c r="M99" s="13">
        <v>27.9</v>
      </c>
      <c r="N99" s="15">
        <f t="shared" si="2"/>
        <v>3.3286266888273199</v>
      </c>
      <c r="O99" s="12" t="s">
        <v>3387</v>
      </c>
    </row>
    <row r="100" spans="1:15" ht="16.5" customHeight="1" x14ac:dyDescent="0.2">
      <c r="A100" s="12" t="s">
        <v>3312</v>
      </c>
      <c r="B100" s="12" t="s">
        <v>3595</v>
      </c>
      <c r="C100" s="12" t="s">
        <v>15</v>
      </c>
      <c r="D100" s="12" t="s">
        <v>3596</v>
      </c>
      <c r="E100" s="12" t="s">
        <v>3597</v>
      </c>
      <c r="F100" s="13">
        <v>1</v>
      </c>
      <c r="G100" s="13" t="s">
        <v>3386</v>
      </c>
      <c r="H100" s="13" t="s">
        <v>3513</v>
      </c>
      <c r="I100" s="13">
        <v>0</v>
      </c>
      <c r="J100" s="13">
        <v>1</v>
      </c>
      <c r="K100" s="13">
        <v>2265.5</v>
      </c>
      <c r="L100" s="14">
        <f t="shared" si="3"/>
        <v>7.7255507641071928</v>
      </c>
      <c r="M100" s="13">
        <v>58.2</v>
      </c>
      <c r="N100" s="15">
        <f t="shared" si="2"/>
        <v>4.0638853547373923</v>
      </c>
      <c r="O100" s="12" t="s">
        <v>3387</v>
      </c>
    </row>
    <row r="101" spans="1:15" ht="16.5" customHeight="1" x14ac:dyDescent="0.2">
      <c r="A101" s="12" t="s">
        <v>3312</v>
      </c>
      <c r="B101" s="12" t="s">
        <v>3595</v>
      </c>
      <c r="C101" s="12" t="s">
        <v>15</v>
      </c>
      <c r="D101" s="12" t="s">
        <v>3598</v>
      </c>
      <c r="E101" s="12" t="s">
        <v>3599</v>
      </c>
      <c r="F101" s="13">
        <v>0</v>
      </c>
      <c r="G101" s="13" t="s">
        <v>3386</v>
      </c>
      <c r="H101" s="13" t="s">
        <v>3513</v>
      </c>
      <c r="I101" s="13">
        <v>0</v>
      </c>
      <c r="J101" s="13">
        <v>1</v>
      </c>
      <c r="K101" s="13">
        <v>545</v>
      </c>
      <c r="L101" s="14">
        <f t="shared" si="3"/>
        <v>6.300785794663244</v>
      </c>
      <c r="M101" s="13">
        <v>16.7</v>
      </c>
      <c r="N101" s="15">
        <f t="shared" si="2"/>
        <v>2.8154087194227095</v>
      </c>
      <c r="O101" s="12" t="s">
        <v>3600</v>
      </c>
    </row>
    <row r="102" spans="1:15" ht="16.5" customHeight="1" x14ac:dyDescent="0.2">
      <c r="A102" s="12" t="s">
        <v>3312</v>
      </c>
      <c r="B102" s="12" t="s">
        <v>3595</v>
      </c>
      <c r="C102" s="12" t="s">
        <v>15</v>
      </c>
      <c r="D102" s="12" t="s">
        <v>3601</v>
      </c>
      <c r="E102" s="12" t="s">
        <v>3602</v>
      </c>
      <c r="F102" s="13">
        <v>1</v>
      </c>
      <c r="G102" s="13" t="s">
        <v>3386</v>
      </c>
      <c r="H102" s="13" t="s">
        <v>3513</v>
      </c>
      <c r="I102" s="13">
        <v>0</v>
      </c>
      <c r="J102" s="13">
        <v>1</v>
      </c>
      <c r="K102" s="13">
        <v>1773</v>
      </c>
      <c r="L102" s="14">
        <f t="shared" si="3"/>
        <v>7.4804283060742076</v>
      </c>
      <c r="M102" s="13">
        <v>43.6</v>
      </c>
      <c r="N102" s="15">
        <f t="shared" si="2"/>
        <v>3.7750571503549888</v>
      </c>
      <c r="O102" s="12" t="s">
        <v>3603</v>
      </c>
    </row>
    <row r="103" spans="1:15" ht="16.5" customHeight="1" x14ac:dyDescent="0.2">
      <c r="A103" s="12" t="s">
        <v>3312</v>
      </c>
      <c r="B103" s="12" t="s">
        <v>3595</v>
      </c>
      <c r="C103" s="12" t="s">
        <v>15</v>
      </c>
      <c r="D103" s="12" t="s">
        <v>3324</v>
      </c>
      <c r="E103" s="12" t="s">
        <v>3604</v>
      </c>
      <c r="F103" s="13">
        <v>1</v>
      </c>
      <c r="G103" s="13" t="s">
        <v>3386</v>
      </c>
      <c r="H103" s="13" t="s">
        <v>3513</v>
      </c>
      <c r="I103" s="13">
        <v>0</v>
      </c>
      <c r="J103" s="13">
        <v>1</v>
      </c>
      <c r="K103" s="13">
        <v>1674</v>
      </c>
      <c r="L103" s="14">
        <f t="shared" si="3"/>
        <v>7.4229712510494208</v>
      </c>
      <c r="M103" s="13">
        <v>23.5</v>
      </c>
      <c r="N103" s="15">
        <f t="shared" si="2"/>
        <v>3.1570004211501135</v>
      </c>
      <c r="O103" s="12" t="s">
        <v>3605</v>
      </c>
    </row>
    <row r="104" spans="1:15" ht="16.5" customHeight="1" x14ac:dyDescent="0.2">
      <c r="A104" s="12" t="s">
        <v>3312</v>
      </c>
      <c r="B104" s="12" t="s">
        <v>3595</v>
      </c>
      <c r="C104" s="12" t="s">
        <v>15</v>
      </c>
      <c r="D104" s="12" t="s">
        <v>3606</v>
      </c>
      <c r="E104" s="12" t="s">
        <v>3607</v>
      </c>
      <c r="F104" s="13">
        <v>0</v>
      </c>
      <c r="G104" s="13" t="s">
        <v>3386</v>
      </c>
      <c r="H104" s="13" t="s">
        <v>3513</v>
      </c>
      <c r="I104" s="13">
        <v>0</v>
      </c>
      <c r="J104" s="13">
        <v>1</v>
      </c>
      <c r="K104" s="13">
        <v>2485</v>
      </c>
      <c r="L104" s="14">
        <f t="shared" si="3"/>
        <v>7.8180279385307294</v>
      </c>
      <c r="M104" s="13">
        <v>11.9</v>
      </c>
      <c r="N104" s="15">
        <f t="shared" si="2"/>
        <v>2.4765384001174837</v>
      </c>
      <c r="O104" s="12" t="s">
        <v>3608</v>
      </c>
    </row>
    <row r="105" spans="1:15" ht="16.5" customHeight="1" x14ac:dyDescent="0.2">
      <c r="A105" s="12" t="s">
        <v>3312</v>
      </c>
      <c r="B105" s="12" t="s">
        <v>3595</v>
      </c>
      <c r="C105" s="12" t="s">
        <v>15</v>
      </c>
      <c r="D105" s="12" t="s">
        <v>3609</v>
      </c>
      <c r="E105" s="12" t="s">
        <v>3610</v>
      </c>
      <c r="F105" s="13">
        <v>1</v>
      </c>
      <c r="G105" s="13" t="s">
        <v>3386</v>
      </c>
      <c r="H105" s="13" t="s">
        <v>3513</v>
      </c>
      <c r="I105" s="13">
        <v>0</v>
      </c>
      <c r="J105" s="13">
        <v>1</v>
      </c>
      <c r="K105" s="13">
        <v>2491</v>
      </c>
      <c r="L105" s="14">
        <f t="shared" si="3"/>
        <v>7.8204395152621808</v>
      </c>
      <c r="M105" s="13">
        <v>50.9</v>
      </c>
      <c r="N105" s="15">
        <f t="shared" si="2"/>
        <v>3.929862923556477</v>
      </c>
      <c r="O105" s="12" t="s">
        <v>3611</v>
      </c>
    </row>
    <row r="106" spans="1:15" ht="16.5" customHeight="1" x14ac:dyDescent="0.2">
      <c r="A106" s="12" t="s">
        <v>3312</v>
      </c>
      <c r="B106" s="12" t="s">
        <v>3595</v>
      </c>
      <c r="C106" s="12" t="s">
        <v>15</v>
      </c>
      <c r="D106" s="12" t="s">
        <v>3326</v>
      </c>
      <c r="E106" s="12" t="s">
        <v>3612</v>
      </c>
      <c r="F106" s="13">
        <v>1</v>
      </c>
      <c r="G106" s="13" t="s">
        <v>3386</v>
      </c>
      <c r="H106" s="13" t="s">
        <v>3513</v>
      </c>
      <c r="I106" s="13">
        <v>0</v>
      </c>
      <c r="J106" s="13">
        <v>1</v>
      </c>
      <c r="K106" s="13">
        <v>1165</v>
      </c>
      <c r="L106" s="14">
        <f t="shared" si="3"/>
        <v>7.0604763659998007</v>
      </c>
      <c r="M106" s="13">
        <v>18.3</v>
      </c>
      <c r="N106" s="15">
        <f t="shared" si="2"/>
        <v>2.9069010598473755</v>
      </c>
      <c r="O106" s="12" t="s">
        <v>3613</v>
      </c>
    </row>
    <row r="107" spans="1:15" ht="16.5" customHeight="1" x14ac:dyDescent="0.2">
      <c r="A107" s="12" t="s">
        <v>3312</v>
      </c>
      <c r="B107" s="12" t="s">
        <v>3595</v>
      </c>
      <c r="C107" s="12" t="s">
        <v>15</v>
      </c>
      <c r="D107" s="12" t="s">
        <v>3614</v>
      </c>
      <c r="E107" s="12" t="s">
        <v>3615</v>
      </c>
      <c r="F107" s="13">
        <v>0</v>
      </c>
      <c r="G107" s="13" t="s">
        <v>3386</v>
      </c>
      <c r="H107" s="13" t="s">
        <v>3513</v>
      </c>
      <c r="I107" s="13">
        <v>0</v>
      </c>
      <c r="J107" s="13">
        <v>1</v>
      </c>
      <c r="K107" s="13">
        <v>1217</v>
      </c>
      <c r="L107" s="14">
        <f t="shared" si="3"/>
        <v>7.1041440929875268</v>
      </c>
      <c r="M107" s="13">
        <v>21.2</v>
      </c>
      <c r="N107" s="15">
        <f t="shared" si="2"/>
        <v>3.0540011816779669</v>
      </c>
      <c r="O107" s="12" t="s">
        <v>3616</v>
      </c>
    </row>
    <row r="108" spans="1:15" ht="16.5" customHeight="1" x14ac:dyDescent="0.2">
      <c r="A108" s="12" t="s">
        <v>3312</v>
      </c>
      <c r="B108" s="12" t="s">
        <v>3595</v>
      </c>
      <c r="C108" s="12" t="s">
        <v>15</v>
      </c>
      <c r="D108" s="12" t="s">
        <v>3617</v>
      </c>
      <c r="E108" s="12" t="s">
        <v>3618</v>
      </c>
      <c r="F108" s="13">
        <v>0</v>
      </c>
      <c r="G108" s="13" t="s">
        <v>3386</v>
      </c>
      <c r="H108" s="13" t="s">
        <v>3513</v>
      </c>
      <c r="I108" s="13">
        <v>0</v>
      </c>
      <c r="J108" s="13">
        <v>1</v>
      </c>
      <c r="K108" s="13">
        <v>2820</v>
      </c>
      <c r="L108" s="14">
        <f t="shared" si="3"/>
        <v>7.9444921639321588</v>
      </c>
      <c r="M108" s="13">
        <v>30.4</v>
      </c>
      <c r="N108" s="15">
        <f t="shared" si="2"/>
        <v>3.414442608412176</v>
      </c>
      <c r="O108" s="12" t="s">
        <v>3619</v>
      </c>
    </row>
    <row r="109" spans="1:15" ht="16.5" customHeight="1" x14ac:dyDescent="0.2">
      <c r="A109" s="12" t="s">
        <v>3312</v>
      </c>
      <c r="B109" s="12" t="s">
        <v>3595</v>
      </c>
      <c r="C109" s="12" t="s">
        <v>15</v>
      </c>
      <c r="D109" s="12" t="s">
        <v>3328</v>
      </c>
      <c r="E109" s="12" t="s">
        <v>3620</v>
      </c>
      <c r="F109" s="13">
        <v>1</v>
      </c>
      <c r="G109" s="13" t="s">
        <v>3386</v>
      </c>
      <c r="H109" s="13" t="s">
        <v>3513</v>
      </c>
      <c r="I109" s="13">
        <v>0</v>
      </c>
      <c r="J109" s="13">
        <v>1</v>
      </c>
      <c r="K109" s="13">
        <v>2935</v>
      </c>
      <c r="L109" s="14">
        <f t="shared" si="3"/>
        <v>7.9844627322621964</v>
      </c>
      <c r="M109" s="13">
        <v>42</v>
      </c>
      <c r="N109" s="15">
        <f t="shared" si="2"/>
        <v>3.7376696182833684</v>
      </c>
      <c r="O109" s="12" t="s">
        <v>3621</v>
      </c>
    </row>
    <row r="110" spans="1:15" ht="16.5" customHeight="1" x14ac:dyDescent="0.2">
      <c r="A110" s="12" t="s">
        <v>3312</v>
      </c>
      <c r="B110" s="12" t="s">
        <v>3595</v>
      </c>
      <c r="C110" s="12" t="s">
        <v>15</v>
      </c>
      <c r="D110" s="12" t="s">
        <v>3622</v>
      </c>
      <c r="E110" s="12" t="s">
        <v>3623</v>
      </c>
      <c r="F110" s="13">
        <v>0</v>
      </c>
      <c r="G110" s="13" t="s">
        <v>3386</v>
      </c>
      <c r="H110" s="13" t="s">
        <v>3513</v>
      </c>
      <c r="I110" s="13">
        <v>0</v>
      </c>
      <c r="J110" s="13">
        <v>1</v>
      </c>
      <c r="K110" s="13">
        <v>2577.5</v>
      </c>
      <c r="L110" s="14">
        <f t="shared" si="3"/>
        <v>7.8545752158911153</v>
      </c>
      <c r="M110" s="13">
        <v>127</v>
      </c>
      <c r="N110" s="15">
        <f t="shared" si="2"/>
        <v>4.8441870864585912</v>
      </c>
      <c r="O110" s="12" t="s">
        <v>3624</v>
      </c>
    </row>
    <row r="111" spans="1:15" ht="16.5" customHeight="1" x14ac:dyDescent="0.2">
      <c r="A111" s="12" t="s">
        <v>3312</v>
      </c>
      <c r="B111" s="12" t="s">
        <v>3595</v>
      </c>
      <c r="C111" s="12" t="s">
        <v>15</v>
      </c>
      <c r="D111" s="12" t="s">
        <v>3625</v>
      </c>
      <c r="E111" s="12" t="s">
        <v>3626</v>
      </c>
      <c r="F111" s="13">
        <v>0</v>
      </c>
      <c r="G111" s="13" t="s">
        <v>3386</v>
      </c>
      <c r="H111" s="13" t="s">
        <v>3513</v>
      </c>
      <c r="I111" s="13">
        <v>0</v>
      </c>
      <c r="J111" s="13">
        <v>1</v>
      </c>
      <c r="K111" s="13">
        <v>763</v>
      </c>
      <c r="L111" s="14">
        <f t="shared" si="3"/>
        <v>6.6372580312844569</v>
      </c>
      <c r="M111" s="13">
        <v>23.5</v>
      </c>
      <c r="N111" s="15">
        <f t="shared" si="2"/>
        <v>3.1570004211501135</v>
      </c>
      <c r="O111" s="12" t="s">
        <v>3627</v>
      </c>
    </row>
    <row r="112" spans="1:15" ht="16.5" customHeight="1" x14ac:dyDescent="0.2">
      <c r="A112" s="12" t="s">
        <v>3312</v>
      </c>
      <c r="B112" s="12" t="s">
        <v>3595</v>
      </c>
      <c r="C112" s="12" t="s">
        <v>15</v>
      </c>
      <c r="D112" s="12" t="s">
        <v>3628</v>
      </c>
      <c r="E112" s="12" t="s">
        <v>3629</v>
      </c>
      <c r="F112" s="13">
        <v>0</v>
      </c>
      <c r="G112" s="13" t="s">
        <v>3386</v>
      </c>
      <c r="H112" s="13" t="s">
        <v>3513</v>
      </c>
      <c r="I112" s="13">
        <v>0</v>
      </c>
      <c r="J112" s="13">
        <v>1</v>
      </c>
      <c r="K112" s="13">
        <v>1358.5</v>
      </c>
      <c r="L112" s="14">
        <f t="shared" si="3"/>
        <v>7.2141364288664027</v>
      </c>
      <c r="M112" s="13">
        <v>26.8</v>
      </c>
      <c r="N112" s="15">
        <f t="shared" si="2"/>
        <v>3.2884018875168111</v>
      </c>
      <c r="O112" s="12" t="s">
        <v>3630</v>
      </c>
    </row>
    <row r="113" spans="1:15" ht="16.5" customHeight="1" x14ac:dyDescent="0.2">
      <c r="A113" s="12" t="s">
        <v>3312</v>
      </c>
      <c r="B113" s="12" t="s">
        <v>3595</v>
      </c>
      <c r="C113" s="12" t="s">
        <v>15</v>
      </c>
      <c r="D113" s="12" t="s">
        <v>3631</v>
      </c>
      <c r="E113" s="12" t="s">
        <v>3632</v>
      </c>
      <c r="F113" s="13">
        <v>0</v>
      </c>
      <c r="G113" s="13" t="s">
        <v>3386</v>
      </c>
      <c r="H113" s="13" t="s">
        <v>3513</v>
      </c>
      <c r="I113" s="13">
        <v>0</v>
      </c>
      <c r="J113" s="13">
        <v>1</v>
      </c>
      <c r="K113" s="13">
        <v>1485</v>
      </c>
      <c r="L113" s="14">
        <f t="shared" si="3"/>
        <v>7.3031700512368003</v>
      </c>
      <c r="M113" s="13">
        <v>46.7</v>
      </c>
      <c r="N113" s="15">
        <f t="shared" si="2"/>
        <v>3.8437441646748516</v>
      </c>
      <c r="O113" s="12" t="s">
        <v>3633</v>
      </c>
    </row>
    <row r="114" spans="1:15" ht="16.5" customHeight="1" x14ac:dyDescent="0.2">
      <c r="A114" s="12" t="s">
        <v>3312</v>
      </c>
      <c r="B114" s="12" t="s">
        <v>3595</v>
      </c>
      <c r="C114" s="12" t="s">
        <v>15</v>
      </c>
      <c r="D114" s="12" t="s">
        <v>3634</v>
      </c>
      <c r="E114" s="12" t="s">
        <v>3635</v>
      </c>
      <c r="F114" s="13">
        <v>0</v>
      </c>
      <c r="G114" s="13" t="s">
        <v>3386</v>
      </c>
      <c r="H114" s="13" t="s">
        <v>3513</v>
      </c>
      <c r="I114" s="13">
        <v>0</v>
      </c>
      <c r="J114" s="13">
        <v>1</v>
      </c>
      <c r="K114" s="13">
        <v>1950.5</v>
      </c>
      <c r="L114" s="14">
        <f t="shared" si="3"/>
        <v>7.5758410289467113</v>
      </c>
      <c r="M114" s="13">
        <v>43.5</v>
      </c>
      <c r="N114" s="15">
        <f t="shared" si="2"/>
        <v>3.7727609380946383</v>
      </c>
      <c r="O114" s="12" t="s">
        <v>3600</v>
      </c>
    </row>
    <row r="115" spans="1:15" ht="16.5" customHeight="1" x14ac:dyDescent="0.2">
      <c r="A115" s="12" t="s">
        <v>3312</v>
      </c>
      <c r="B115" s="12" t="s">
        <v>3595</v>
      </c>
      <c r="C115" s="12" t="s">
        <v>15</v>
      </c>
      <c r="D115" s="12" t="s">
        <v>3332</v>
      </c>
      <c r="E115" s="12" t="s">
        <v>3636</v>
      </c>
      <c r="F115" s="13">
        <v>1</v>
      </c>
      <c r="G115" s="13" t="s">
        <v>3386</v>
      </c>
      <c r="H115" s="13" t="s">
        <v>3513</v>
      </c>
      <c r="I115" s="13">
        <v>0</v>
      </c>
      <c r="J115" s="13">
        <v>1</v>
      </c>
      <c r="K115" s="13">
        <v>1856.5</v>
      </c>
      <c r="L115" s="14">
        <f t="shared" si="3"/>
        <v>7.5264482736171345</v>
      </c>
      <c r="M115" s="13">
        <v>35.200000000000003</v>
      </c>
      <c r="N115" s="15">
        <f t="shared" si="2"/>
        <v>3.5610460826040513</v>
      </c>
      <c r="O115" s="12" t="s">
        <v>3637</v>
      </c>
    </row>
    <row r="116" spans="1:15" ht="16.5" customHeight="1" x14ac:dyDescent="0.2">
      <c r="A116" s="12" t="s">
        <v>3312</v>
      </c>
      <c r="B116" s="12" t="s">
        <v>3595</v>
      </c>
      <c r="C116" s="12" t="s">
        <v>15</v>
      </c>
      <c r="D116" s="12" t="s">
        <v>3334</v>
      </c>
      <c r="E116" s="12" t="s">
        <v>3638</v>
      </c>
      <c r="F116" s="13">
        <v>1</v>
      </c>
      <c r="G116" s="13" t="s">
        <v>3386</v>
      </c>
      <c r="H116" s="13" t="s">
        <v>3513</v>
      </c>
      <c r="I116" s="13">
        <v>0</v>
      </c>
      <c r="J116" s="13">
        <v>1</v>
      </c>
      <c r="K116" s="13">
        <v>2247.5</v>
      </c>
      <c r="L116" s="14">
        <f t="shared" si="3"/>
        <v>7.7175737663457751</v>
      </c>
      <c r="M116" s="13">
        <v>42</v>
      </c>
      <c r="N116" s="15">
        <f t="shared" si="2"/>
        <v>3.7376696182833684</v>
      </c>
      <c r="O116" s="12" t="s">
        <v>3600</v>
      </c>
    </row>
    <row r="117" spans="1:15" ht="16.5" customHeight="1" x14ac:dyDescent="0.2">
      <c r="A117" s="12" t="s">
        <v>3312</v>
      </c>
      <c r="B117" s="12" t="s">
        <v>3595</v>
      </c>
      <c r="C117" s="12" t="s">
        <v>15</v>
      </c>
      <c r="D117" s="12" t="s">
        <v>3639</v>
      </c>
      <c r="E117" s="12" t="s">
        <v>3640</v>
      </c>
      <c r="F117" s="13">
        <v>1</v>
      </c>
      <c r="G117" s="13" t="s">
        <v>3386</v>
      </c>
      <c r="H117" s="13" t="s">
        <v>3513</v>
      </c>
      <c r="I117" s="13">
        <v>0</v>
      </c>
      <c r="J117" s="13">
        <v>1</v>
      </c>
      <c r="K117" s="13">
        <v>1185</v>
      </c>
      <c r="L117" s="14">
        <f t="shared" si="3"/>
        <v>7.0774980535692311</v>
      </c>
      <c r="M117" s="13">
        <v>30.1</v>
      </c>
      <c r="N117" s="15">
        <f t="shared" si="2"/>
        <v>3.4045251717548299</v>
      </c>
      <c r="O117" s="12" t="s">
        <v>3641</v>
      </c>
    </row>
    <row r="118" spans="1:15" ht="16.5" customHeight="1" x14ac:dyDescent="0.2">
      <c r="A118" s="12" t="s">
        <v>3312</v>
      </c>
      <c r="B118" s="12" t="s">
        <v>3595</v>
      </c>
      <c r="C118" s="12" t="s">
        <v>15</v>
      </c>
      <c r="D118" s="12" t="s">
        <v>3336</v>
      </c>
      <c r="E118" s="12" t="s">
        <v>3642</v>
      </c>
      <c r="F118" s="13">
        <v>1</v>
      </c>
      <c r="G118" s="13" t="s">
        <v>3386</v>
      </c>
      <c r="H118" s="13" t="s">
        <v>3513</v>
      </c>
      <c r="I118" s="13">
        <v>0</v>
      </c>
      <c r="J118" s="13">
        <v>1</v>
      </c>
      <c r="K118" s="13">
        <v>1000</v>
      </c>
      <c r="L118" s="14">
        <f t="shared" si="3"/>
        <v>6.9077552789821368</v>
      </c>
      <c r="M118" s="13">
        <v>18.2</v>
      </c>
      <c r="N118" s="15">
        <f t="shared" si="2"/>
        <v>2.9014215940827497</v>
      </c>
      <c r="O118" s="12" t="s">
        <v>3643</v>
      </c>
    </row>
    <row r="119" spans="1:15" ht="16.5" customHeight="1" x14ac:dyDescent="0.2">
      <c r="A119" s="12" t="s">
        <v>3312</v>
      </c>
      <c r="B119" s="12" t="s">
        <v>3595</v>
      </c>
      <c r="C119" s="12" t="s">
        <v>15</v>
      </c>
      <c r="D119" s="12" t="s">
        <v>3644</v>
      </c>
      <c r="E119" s="12" t="s">
        <v>3645</v>
      </c>
      <c r="F119" s="13">
        <v>1</v>
      </c>
      <c r="G119" s="13" t="s">
        <v>3386</v>
      </c>
      <c r="H119" s="13" t="s">
        <v>3513</v>
      </c>
      <c r="I119" s="13">
        <v>0</v>
      </c>
      <c r="J119" s="13">
        <v>1</v>
      </c>
      <c r="K119" s="13">
        <v>1955.5</v>
      </c>
      <c r="L119" s="14">
        <f t="shared" si="3"/>
        <v>7.5784011941955685</v>
      </c>
      <c r="M119" s="13">
        <v>28.4</v>
      </c>
      <c r="N119" s="15">
        <f t="shared" si="2"/>
        <v>3.3463891451671604</v>
      </c>
      <c r="O119" s="12" t="s">
        <v>3646</v>
      </c>
    </row>
    <row r="120" spans="1:15" ht="16.5" customHeight="1" x14ac:dyDescent="0.2">
      <c r="A120" s="12" t="s">
        <v>3312</v>
      </c>
      <c r="B120" s="12" t="s">
        <v>3595</v>
      </c>
      <c r="C120" s="12" t="s">
        <v>15</v>
      </c>
      <c r="D120" s="12" t="s">
        <v>3609</v>
      </c>
      <c r="E120" s="12" t="s">
        <v>3647</v>
      </c>
      <c r="F120" s="13">
        <v>1</v>
      </c>
      <c r="G120" s="13" t="s">
        <v>3386</v>
      </c>
      <c r="H120" s="13" t="s">
        <v>3513</v>
      </c>
      <c r="I120" s="13">
        <v>0</v>
      </c>
      <c r="J120" s="13">
        <v>1</v>
      </c>
      <c r="K120" s="13">
        <v>2491</v>
      </c>
      <c r="L120" s="14">
        <f t="shared" si="3"/>
        <v>7.8204395152621808</v>
      </c>
      <c r="M120" s="13">
        <v>163.4</v>
      </c>
      <c r="N120" s="15">
        <f t="shared" si="2"/>
        <v>5.0962011824259026</v>
      </c>
      <c r="O120" s="12" t="s">
        <v>3648</v>
      </c>
    </row>
    <row r="121" spans="1:15" ht="16.5" customHeight="1" x14ac:dyDescent="0.2">
      <c r="A121" s="12" t="s">
        <v>3312</v>
      </c>
      <c r="B121" s="12" t="s">
        <v>3340</v>
      </c>
      <c r="C121" s="12" t="s">
        <v>982</v>
      </c>
      <c r="D121" s="12" t="s">
        <v>3341</v>
      </c>
      <c r="E121" s="12" t="s">
        <v>3649</v>
      </c>
      <c r="F121" s="13">
        <v>1</v>
      </c>
      <c r="G121" s="13" t="s">
        <v>3386</v>
      </c>
      <c r="H121" s="13" t="s">
        <v>3513</v>
      </c>
      <c r="I121" s="13">
        <v>1</v>
      </c>
      <c r="J121" s="13">
        <v>1</v>
      </c>
      <c r="K121" s="13">
        <v>2999.5</v>
      </c>
      <c r="L121" s="14">
        <f t="shared" si="3"/>
        <v>8.0062008870931471</v>
      </c>
      <c r="M121" s="13">
        <v>8.6</v>
      </c>
      <c r="N121" s="15">
        <f t="shared" si="2"/>
        <v>2.1517622032594619</v>
      </c>
      <c r="O121" s="12" t="s">
        <v>3650</v>
      </c>
    </row>
    <row r="122" spans="1:15" ht="16.5" customHeight="1" thickBot="1" x14ac:dyDescent="0.25">
      <c r="A122" s="12" t="s">
        <v>3312</v>
      </c>
      <c r="B122" s="12" t="s">
        <v>3340</v>
      </c>
      <c r="C122" s="12" t="s">
        <v>982</v>
      </c>
      <c r="D122" s="12" t="s">
        <v>3651</v>
      </c>
      <c r="E122" s="12" t="s">
        <v>3652</v>
      </c>
      <c r="F122" s="13">
        <v>1</v>
      </c>
      <c r="G122" s="13" t="s">
        <v>3386</v>
      </c>
      <c r="H122" s="13" t="s">
        <v>3513</v>
      </c>
      <c r="I122" s="13">
        <v>1</v>
      </c>
      <c r="J122" s="13">
        <v>1</v>
      </c>
      <c r="K122" s="13">
        <v>2643.5</v>
      </c>
      <c r="L122" s="14">
        <f t="shared" si="3"/>
        <v>7.8798590756755047</v>
      </c>
      <c r="M122" s="13">
        <v>3.6</v>
      </c>
      <c r="N122" s="15">
        <f t="shared" si="2"/>
        <v>1.2809338454620642</v>
      </c>
      <c r="O122" s="12" t="s">
        <v>3653</v>
      </c>
    </row>
    <row r="123" spans="1:15" ht="16.5" customHeight="1" thickBot="1" x14ac:dyDescent="0.25">
      <c r="A123" s="12" t="s">
        <v>3312</v>
      </c>
      <c r="B123" s="12" t="s">
        <v>3340</v>
      </c>
      <c r="C123" s="12" t="s">
        <v>58</v>
      </c>
      <c r="D123" s="12" t="s">
        <v>3654</v>
      </c>
      <c r="E123" s="12" t="s">
        <v>3655</v>
      </c>
      <c r="F123" s="13">
        <v>1</v>
      </c>
      <c r="G123" s="13" t="s">
        <v>3386</v>
      </c>
      <c r="H123" s="13" t="s">
        <v>3513</v>
      </c>
      <c r="I123" s="20">
        <v>1</v>
      </c>
      <c r="J123" s="20">
        <v>1</v>
      </c>
      <c r="K123" s="20">
        <v>1542</v>
      </c>
      <c r="L123" s="14">
        <f t="shared" si="3"/>
        <v>7.3408355541232746</v>
      </c>
      <c r="M123" s="20">
        <v>6.42</v>
      </c>
      <c r="N123" s="15">
        <f t="shared" si="2"/>
        <v>1.8594181177018698</v>
      </c>
      <c r="O123" s="21" t="s">
        <v>3656</v>
      </c>
    </row>
    <row r="124" spans="1:15" ht="16.5" customHeight="1" thickBot="1" x14ac:dyDescent="0.25">
      <c r="A124" s="12" t="s">
        <v>3312</v>
      </c>
      <c r="B124" s="12" t="s">
        <v>3340</v>
      </c>
      <c r="C124" s="12" t="s">
        <v>58</v>
      </c>
      <c r="D124" s="12" t="s">
        <v>3349</v>
      </c>
      <c r="E124" s="12" t="s">
        <v>3657</v>
      </c>
      <c r="F124" s="13">
        <v>1</v>
      </c>
      <c r="G124" s="13" t="s">
        <v>3386</v>
      </c>
      <c r="H124" s="13" t="s">
        <v>3513</v>
      </c>
      <c r="I124" s="20">
        <v>1</v>
      </c>
      <c r="J124" s="20">
        <v>1</v>
      </c>
      <c r="K124" s="20">
        <v>1110</v>
      </c>
      <c r="L124" s="14">
        <f t="shared" si="3"/>
        <v>7.0121152943063798</v>
      </c>
      <c r="M124" s="20">
        <v>1.67</v>
      </c>
      <c r="N124" s="15">
        <f t="shared" si="2"/>
        <v>0.51282362642866375</v>
      </c>
      <c r="O124" s="21" t="s">
        <v>3658</v>
      </c>
    </row>
    <row r="125" spans="1:15" ht="16.5" customHeight="1" thickBot="1" x14ac:dyDescent="0.25">
      <c r="A125" s="12" t="s">
        <v>3312</v>
      </c>
      <c r="B125" s="12" t="s">
        <v>3340</v>
      </c>
      <c r="C125" s="12" t="s">
        <v>58</v>
      </c>
      <c r="D125" s="12" t="s">
        <v>3659</v>
      </c>
      <c r="E125" s="12" t="s">
        <v>3660</v>
      </c>
      <c r="F125" s="13">
        <v>1</v>
      </c>
      <c r="G125" s="13" t="s">
        <v>3386</v>
      </c>
      <c r="H125" s="13" t="s">
        <v>3513</v>
      </c>
      <c r="I125" s="20">
        <v>1</v>
      </c>
      <c r="J125" s="20">
        <v>1</v>
      </c>
      <c r="K125" s="20">
        <v>1435</v>
      </c>
      <c r="L125" s="14">
        <f t="shared" si="3"/>
        <v>7.2689201281937219</v>
      </c>
      <c r="M125" s="20">
        <v>3.25</v>
      </c>
      <c r="N125" s="15">
        <f t="shared" si="2"/>
        <v>1.1786549963416462</v>
      </c>
      <c r="O125" s="21" t="s">
        <v>3661</v>
      </c>
    </row>
    <row r="126" spans="1:15" ht="16.5" customHeight="1" thickBot="1" x14ac:dyDescent="0.25">
      <c r="A126" s="12" t="s">
        <v>2346</v>
      </c>
      <c r="B126" s="12" t="s">
        <v>2415</v>
      </c>
      <c r="C126" s="12" t="s">
        <v>2</v>
      </c>
      <c r="D126" s="12" t="s">
        <v>3662</v>
      </c>
      <c r="E126" s="12" t="s">
        <v>3663</v>
      </c>
      <c r="F126" s="13">
        <v>1</v>
      </c>
      <c r="G126" s="13" t="s">
        <v>3386</v>
      </c>
      <c r="H126" s="13" t="s">
        <v>3380</v>
      </c>
      <c r="I126" s="20">
        <v>1</v>
      </c>
      <c r="J126" s="22">
        <v>0</v>
      </c>
      <c r="K126" s="22">
        <v>76</v>
      </c>
      <c r="L126" s="14">
        <f t="shared" si="3"/>
        <v>4.3307333402863311</v>
      </c>
      <c r="M126" s="22">
        <v>1.982</v>
      </c>
      <c r="N126" s="15">
        <f t="shared" si="2"/>
        <v>0.68410643590779618</v>
      </c>
      <c r="O126" s="23" t="s">
        <v>3664</v>
      </c>
    </row>
    <row r="127" spans="1:15" ht="16.5" customHeight="1" thickBot="1" x14ac:dyDescent="0.25">
      <c r="A127" s="12" t="s">
        <v>2346</v>
      </c>
      <c r="B127" s="12" t="s">
        <v>2415</v>
      </c>
      <c r="C127" s="12" t="s">
        <v>2</v>
      </c>
      <c r="D127" s="12" t="s">
        <v>2416</v>
      </c>
      <c r="E127" s="12" t="s">
        <v>3665</v>
      </c>
      <c r="F127" s="13">
        <v>1</v>
      </c>
      <c r="G127" s="13" t="s">
        <v>3386</v>
      </c>
      <c r="H127" s="13" t="s">
        <v>3380</v>
      </c>
      <c r="I127" s="20">
        <v>1</v>
      </c>
      <c r="J127" s="22">
        <v>0</v>
      </c>
      <c r="K127" s="22">
        <f>AVERAGE(64.2,55.4)</f>
        <v>59.8</v>
      </c>
      <c r="L127" s="14">
        <f t="shared" si="3"/>
        <v>4.0910056609565864</v>
      </c>
      <c r="M127" s="22">
        <v>2.3929999999999998</v>
      </c>
      <c r="N127" s="15">
        <f t="shared" si="2"/>
        <v>0.87254780892623618</v>
      </c>
      <c r="O127" s="23" t="s">
        <v>3664</v>
      </c>
    </row>
    <row r="128" spans="1:15" ht="16.5" customHeight="1" thickBot="1" x14ac:dyDescent="0.25">
      <c r="A128" s="12" t="s">
        <v>2346</v>
      </c>
      <c r="B128" s="12" t="s">
        <v>2415</v>
      </c>
      <c r="C128" s="12" t="s">
        <v>2</v>
      </c>
      <c r="D128" s="12" t="s">
        <v>2418</v>
      </c>
      <c r="E128" s="12" t="s">
        <v>3666</v>
      </c>
      <c r="F128" s="13">
        <v>1</v>
      </c>
      <c r="G128" s="13" t="s">
        <v>3386</v>
      </c>
      <c r="H128" s="13" t="s">
        <v>3380</v>
      </c>
      <c r="I128" s="20">
        <v>1</v>
      </c>
      <c r="J128" s="22">
        <v>0</v>
      </c>
      <c r="K128" s="22">
        <f>AVERAGE(61,54.6)</f>
        <v>57.8</v>
      </c>
      <c r="L128" s="14">
        <f t="shared" si="3"/>
        <v>4.0569887756783318</v>
      </c>
      <c r="M128" s="22">
        <v>1.9430000000000001</v>
      </c>
      <c r="N128" s="15">
        <f t="shared" si="2"/>
        <v>0.66423317039530305</v>
      </c>
      <c r="O128" s="23" t="s">
        <v>3664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6DB04-E597-43A8-8BDB-1020F34E3609}">
  <dimension ref="A1:Z55"/>
  <sheetViews>
    <sheetView workbookViewId="0">
      <selection activeCell="L36" sqref="L36"/>
    </sheetView>
  </sheetViews>
  <sheetFormatPr defaultRowHeight="15" x14ac:dyDescent="0.25"/>
  <cols>
    <col min="1" max="1" width="14.42578125" bestFit="1" customWidth="1"/>
    <col min="2" max="2" width="6.7109375" bestFit="1" customWidth="1"/>
    <col min="3" max="11" width="13.85546875" bestFit="1" customWidth="1"/>
    <col min="12" max="13" width="15" bestFit="1" customWidth="1"/>
    <col min="25" max="25" width="19.7109375" bestFit="1" customWidth="1"/>
    <col min="26" max="26" width="14.28515625" customWidth="1"/>
  </cols>
  <sheetData>
    <row r="1" spans="1:26" x14ac:dyDescent="0.25">
      <c r="A1" s="32" t="s">
        <v>3671</v>
      </c>
      <c r="B1" s="32" t="s">
        <v>3672</v>
      </c>
      <c r="C1" s="32" t="s">
        <v>3673</v>
      </c>
      <c r="D1" s="32" t="s">
        <v>3674</v>
      </c>
      <c r="E1" s="32" t="s">
        <v>3675</v>
      </c>
      <c r="F1" s="32" t="s">
        <v>3676</v>
      </c>
      <c r="G1" s="32" t="s">
        <v>3677</v>
      </c>
      <c r="H1" s="32" t="s">
        <v>3678</v>
      </c>
      <c r="I1" s="32" t="s">
        <v>3679</v>
      </c>
      <c r="J1" s="32" t="s">
        <v>3680</v>
      </c>
      <c r="K1" s="32" t="s">
        <v>3681</v>
      </c>
      <c r="L1" s="32" t="s">
        <v>3682</v>
      </c>
      <c r="M1" s="32" t="s">
        <v>3683</v>
      </c>
      <c r="N1" s="33" t="s">
        <v>3684</v>
      </c>
      <c r="O1" s="33" t="s">
        <v>3685</v>
      </c>
      <c r="P1" s="33" t="s">
        <v>3686</v>
      </c>
      <c r="Q1" s="33" t="s">
        <v>3687</v>
      </c>
      <c r="R1" s="33" t="s">
        <v>3688</v>
      </c>
      <c r="S1" s="33" t="s">
        <v>3689</v>
      </c>
      <c r="T1" s="33" t="s">
        <v>3690</v>
      </c>
      <c r="U1" s="33" t="s">
        <v>3691</v>
      </c>
      <c r="V1" s="33" t="s">
        <v>3692</v>
      </c>
      <c r="W1" s="33" t="s">
        <v>3693</v>
      </c>
      <c r="X1" s="33" t="s">
        <v>3694</v>
      </c>
      <c r="Y1" s="34" t="s">
        <v>3695</v>
      </c>
      <c r="Z1" s="34" t="s">
        <v>3696</v>
      </c>
    </row>
    <row r="2" spans="1:26" x14ac:dyDescent="0.25">
      <c r="A2" s="35" t="s">
        <v>3697</v>
      </c>
      <c r="B2" s="35">
        <v>29.97</v>
      </c>
      <c r="C2" s="35">
        <f>74-25</f>
        <v>49</v>
      </c>
      <c r="D2" s="35">
        <f>391-340</f>
        <v>51</v>
      </c>
      <c r="E2" s="35">
        <f>516-424</f>
        <v>92</v>
      </c>
      <c r="F2" s="35">
        <f>-721+739</f>
        <v>18</v>
      </c>
      <c r="G2" s="35"/>
      <c r="H2" s="35"/>
      <c r="I2" s="35"/>
      <c r="J2" s="35"/>
      <c r="K2" s="35"/>
      <c r="L2" s="35"/>
      <c r="M2" s="35"/>
      <c r="N2" s="35">
        <v>1.6349683016349683</v>
      </c>
      <c r="O2" s="35">
        <v>1.7017017017017018</v>
      </c>
      <c r="P2" s="35">
        <v>3.0697364030697365</v>
      </c>
      <c r="Q2" s="35">
        <v>0.60060060060060061</v>
      </c>
      <c r="R2" s="35"/>
      <c r="S2" s="35"/>
      <c r="T2" s="35"/>
      <c r="U2" s="35"/>
      <c r="V2" s="35"/>
      <c r="W2" s="35"/>
      <c r="X2" s="35"/>
      <c r="Y2" s="36" t="s">
        <v>2416</v>
      </c>
      <c r="Z2" s="37">
        <f>AVERAGE(N2:T23)</f>
        <v>2.3928470745497132</v>
      </c>
    </row>
    <row r="3" spans="1:26" x14ac:dyDescent="0.25">
      <c r="A3" s="35" t="s">
        <v>3698</v>
      </c>
      <c r="B3" s="35">
        <v>29.97</v>
      </c>
      <c r="C3" s="35">
        <f>-59+205</f>
        <v>146</v>
      </c>
      <c r="D3" s="35"/>
      <c r="E3" s="35"/>
      <c r="F3" s="35"/>
      <c r="G3" s="35"/>
      <c r="H3" s="35"/>
      <c r="I3" s="35"/>
      <c r="J3" s="35"/>
      <c r="K3" s="35"/>
      <c r="L3" s="35"/>
      <c r="M3" s="35"/>
      <c r="N3" s="35">
        <v>4.8715382048715385</v>
      </c>
      <c r="O3" s="35"/>
      <c r="P3" s="35"/>
      <c r="Q3" s="35"/>
      <c r="R3" s="35"/>
      <c r="S3" s="35"/>
      <c r="T3" s="35"/>
      <c r="U3" s="35"/>
      <c r="V3" s="35"/>
      <c r="W3" s="35"/>
      <c r="X3" s="35"/>
      <c r="Y3" s="36" t="s">
        <v>2418</v>
      </c>
      <c r="Z3" s="37">
        <f>AVERAGE(N24:Y53)</f>
        <v>1.9430074823682126</v>
      </c>
    </row>
    <row r="4" spans="1:26" x14ac:dyDescent="0.25">
      <c r="A4" s="35" t="s">
        <v>3699</v>
      </c>
      <c r="B4" s="35">
        <v>29.97</v>
      </c>
      <c r="C4" s="35">
        <f>-792+955</f>
        <v>163</v>
      </c>
      <c r="D4" s="35">
        <f>-1390+1535</f>
        <v>145</v>
      </c>
      <c r="E4" s="35"/>
      <c r="F4" s="35"/>
      <c r="G4" s="35"/>
      <c r="H4" s="35"/>
      <c r="I4" s="35"/>
      <c r="J4" s="35"/>
      <c r="K4" s="35"/>
      <c r="L4" s="35"/>
      <c r="M4" s="35"/>
      <c r="N4" s="35">
        <v>5.4387721054387725</v>
      </c>
      <c r="O4" s="35">
        <v>4.8381715048381713</v>
      </c>
      <c r="P4" s="35"/>
      <c r="Q4" s="35"/>
      <c r="R4" s="35"/>
      <c r="S4" s="35"/>
      <c r="T4" s="35"/>
      <c r="U4" s="35"/>
      <c r="V4" s="35"/>
      <c r="W4" s="35"/>
      <c r="X4" s="35"/>
      <c r="Y4" s="36" t="s">
        <v>3662</v>
      </c>
      <c r="Z4" s="37">
        <f>AVERAGE(N54:R62)</f>
        <v>1.6764264264264264</v>
      </c>
    </row>
    <row r="5" spans="1:26" x14ac:dyDescent="0.25">
      <c r="A5" s="35" t="s">
        <v>3700</v>
      </c>
      <c r="B5" s="35">
        <v>29.97</v>
      </c>
      <c r="C5" s="35">
        <f>-670+725</f>
        <v>55</v>
      </c>
      <c r="D5" s="35">
        <f>-870+1019</f>
        <v>149</v>
      </c>
      <c r="E5" s="35"/>
      <c r="F5" s="35"/>
      <c r="G5" s="35"/>
      <c r="H5" s="35"/>
      <c r="I5" s="35"/>
      <c r="J5" s="35"/>
      <c r="K5" s="35"/>
      <c r="L5" s="35"/>
      <c r="M5" s="35"/>
      <c r="N5" s="35">
        <v>1.8351685018351687</v>
      </c>
      <c r="O5" s="35">
        <v>4.9716383049716386</v>
      </c>
      <c r="P5" s="35"/>
      <c r="Q5" s="35"/>
      <c r="R5" s="35"/>
      <c r="S5" s="35"/>
      <c r="T5" s="35"/>
      <c r="U5" s="35"/>
      <c r="V5" s="35"/>
      <c r="W5" s="35"/>
      <c r="X5" s="35"/>
      <c r="Y5" s="35"/>
      <c r="Z5" s="35"/>
    </row>
    <row r="6" spans="1:26" x14ac:dyDescent="0.25">
      <c r="A6" s="35" t="s">
        <v>3701</v>
      </c>
      <c r="B6" s="35">
        <v>29.97</v>
      </c>
      <c r="C6" s="35">
        <f>-35+96</f>
        <v>61</v>
      </c>
      <c r="D6" s="35">
        <f>-280+338</f>
        <v>58</v>
      </c>
      <c r="E6" s="35">
        <f>-566+667</f>
        <v>101</v>
      </c>
      <c r="F6" s="35"/>
      <c r="G6" s="35"/>
      <c r="H6" s="35"/>
      <c r="I6" s="35"/>
      <c r="J6" s="35"/>
      <c r="K6" s="35"/>
      <c r="L6" s="35"/>
      <c r="M6" s="35"/>
      <c r="N6" s="35">
        <v>2.0353687020353686</v>
      </c>
      <c r="O6" s="35">
        <v>1.9352686019352687</v>
      </c>
      <c r="P6" s="35">
        <v>3.3700367033700367</v>
      </c>
      <c r="Q6" s="35"/>
      <c r="R6" s="35"/>
      <c r="S6" s="35"/>
      <c r="T6" s="35"/>
      <c r="U6" s="35"/>
      <c r="V6" s="35"/>
      <c r="W6" s="35"/>
      <c r="X6" s="35"/>
      <c r="Y6" s="35"/>
      <c r="Z6" s="35"/>
    </row>
    <row r="7" spans="1:26" x14ac:dyDescent="0.25">
      <c r="A7" s="35" t="s">
        <v>3702</v>
      </c>
      <c r="B7" s="35">
        <v>25</v>
      </c>
      <c r="C7" s="35">
        <f>-755+836</f>
        <v>81</v>
      </c>
      <c r="D7" s="35"/>
      <c r="E7" s="35"/>
      <c r="F7" s="35"/>
      <c r="G7" s="35"/>
      <c r="H7" s="35"/>
      <c r="I7" s="35"/>
      <c r="J7" s="35"/>
      <c r="K7" s="35"/>
      <c r="L7" s="35"/>
      <c r="M7" s="35"/>
      <c r="N7" s="35">
        <v>3.24</v>
      </c>
      <c r="O7" s="35"/>
      <c r="P7" s="35"/>
      <c r="Q7" s="35"/>
      <c r="R7" s="35"/>
      <c r="S7" s="35"/>
      <c r="T7" s="35"/>
      <c r="U7" s="35"/>
      <c r="V7" s="35"/>
      <c r="W7" s="35"/>
      <c r="X7" s="35"/>
      <c r="Y7" s="35"/>
      <c r="Z7" s="35"/>
    </row>
    <row r="8" spans="1:26" x14ac:dyDescent="0.25">
      <c r="A8" s="35" t="s">
        <v>3703</v>
      </c>
      <c r="B8" s="35">
        <v>25</v>
      </c>
      <c r="C8" s="35">
        <f>-116+141</f>
        <v>25</v>
      </c>
      <c r="D8" s="35">
        <f>-151+185</f>
        <v>34</v>
      </c>
      <c r="E8" s="35">
        <f>-443+464</f>
        <v>21</v>
      </c>
      <c r="F8" s="35">
        <f>-551+586</f>
        <v>35</v>
      </c>
      <c r="G8" s="35"/>
      <c r="H8" s="35"/>
      <c r="I8" s="35"/>
      <c r="J8" s="35"/>
      <c r="K8" s="35"/>
      <c r="L8" s="35"/>
      <c r="M8" s="35"/>
      <c r="N8" s="35">
        <v>1</v>
      </c>
      <c r="O8" s="35">
        <v>1.36</v>
      </c>
      <c r="P8" s="35">
        <v>0.84</v>
      </c>
      <c r="Q8" s="35">
        <v>1.4</v>
      </c>
      <c r="R8" s="35"/>
      <c r="S8" s="35"/>
      <c r="T8" s="35"/>
      <c r="U8" s="35"/>
      <c r="V8" s="35"/>
      <c r="W8" s="35"/>
      <c r="X8" s="35"/>
      <c r="Y8" s="35"/>
      <c r="Z8" s="35"/>
    </row>
    <row r="9" spans="1:26" x14ac:dyDescent="0.25">
      <c r="A9" s="35" t="s">
        <v>3704</v>
      </c>
      <c r="B9" s="35">
        <v>25</v>
      </c>
      <c r="C9" s="35">
        <f>-333+360</f>
        <v>27</v>
      </c>
      <c r="D9" s="35">
        <f>-394+420</f>
        <v>26</v>
      </c>
      <c r="E9" s="35">
        <f>-447+579</f>
        <v>132</v>
      </c>
      <c r="F9" s="35">
        <f>-751+839</f>
        <v>88</v>
      </c>
      <c r="G9" s="35">
        <f>-882+993</f>
        <v>111</v>
      </c>
      <c r="H9" s="35">
        <f>-1023+1074</f>
        <v>51</v>
      </c>
      <c r="I9" s="35"/>
      <c r="J9" s="35"/>
      <c r="K9" s="35"/>
      <c r="L9" s="35"/>
      <c r="M9" s="35"/>
      <c r="N9" s="35">
        <v>1.08</v>
      </c>
      <c r="O9" s="35">
        <v>1.04</v>
      </c>
      <c r="P9" s="35">
        <v>5.28</v>
      </c>
      <c r="Q9" s="35">
        <v>3.52</v>
      </c>
      <c r="R9" s="35">
        <v>4.4400000000000004</v>
      </c>
      <c r="S9" s="35">
        <v>2.04</v>
      </c>
      <c r="T9" s="35"/>
      <c r="U9" s="35"/>
      <c r="V9" s="35"/>
      <c r="W9" s="35"/>
      <c r="X9" s="35"/>
      <c r="Y9" s="35"/>
      <c r="Z9" s="35"/>
    </row>
    <row r="10" spans="1:26" x14ac:dyDescent="0.25">
      <c r="A10" s="35" t="s">
        <v>3705</v>
      </c>
      <c r="B10" s="35">
        <v>25</v>
      </c>
      <c r="C10" s="35">
        <f>-1395+1445</f>
        <v>50</v>
      </c>
      <c r="D10" s="35"/>
      <c r="E10" s="35"/>
      <c r="F10" s="35"/>
      <c r="G10" s="35"/>
      <c r="H10" s="35"/>
      <c r="I10" s="35"/>
      <c r="J10" s="35"/>
      <c r="K10" s="35"/>
      <c r="L10" s="35"/>
      <c r="M10" s="35"/>
      <c r="N10" s="35">
        <v>2</v>
      </c>
      <c r="O10" s="35"/>
      <c r="P10" s="35"/>
      <c r="Q10" s="35"/>
      <c r="R10" s="35"/>
      <c r="S10" s="35"/>
      <c r="T10" s="35"/>
      <c r="U10" s="35"/>
      <c r="V10" s="35"/>
      <c r="W10" s="35"/>
      <c r="X10" s="35"/>
      <c r="Y10" s="35"/>
      <c r="Z10" s="35"/>
    </row>
    <row r="11" spans="1:26" x14ac:dyDescent="0.25">
      <c r="A11" s="35" t="s">
        <v>3706</v>
      </c>
      <c r="B11" s="35">
        <v>25.02</v>
      </c>
      <c r="C11" s="35">
        <f>-120+178</f>
        <v>58</v>
      </c>
      <c r="D11" s="35"/>
      <c r="E11" s="35"/>
      <c r="F11" s="35"/>
      <c r="G11" s="35"/>
      <c r="H11" s="35"/>
      <c r="I11" s="35"/>
      <c r="J11" s="35"/>
      <c r="K11" s="35"/>
      <c r="L11" s="35"/>
      <c r="M11" s="35"/>
      <c r="N11" s="35">
        <v>2.3181454836131095</v>
      </c>
      <c r="O11" s="35"/>
      <c r="P11" s="35"/>
      <c r="Q11" s="35"/>
      <c r="R11" s="35"/>
      <c r="S11" s="35"/>
      <c r="T11" s="35"/>
      <c r="U11" s="35"/>
      <c r="V11" s="35"/>
      <c r="W11" s="35"/>
      <c r="X11" s="35"/>
      <c r="Y11" s="35"/>
      <c r="Z11" s="35"/>
    </row>
    <row r="12" spans="1:26" x14ac:dyDescent="0.25">
      <c r="A12" s="35" t="s">
        <v>3707</v>
      </c>
      <c r="B12" s="35">
        <v>25.02</v>
      </c>
      <c r="C12" s="35">
        <f>-253+370</f>
        <v>117</v>
      </c>
      <c r="D12" s="35"/>
      <c r="E12" s="35"/>
      <c r="F12" s="35"/>
      <c r="G12" s="35"/>
      <c r="H12" s="35"/>
      <c r="I12" s="35"/>
      <c r="J12" s="35"/>
      <c r="K12" s="35"/>
      <c r="L12" s="35"/>
      <c r="M12" s="35"/>
      <c r="N12" s="35">
        <v>4.6762589928057556</v>
      </c>
      <c r="O12" s="35"/>
      <c r="P12" s="35"/>
      <c r="Q12" s="35"/>
      <c r="R12" s="35"/>
      <c r="S12" s="35"/>
      <c r="T12" s="35"/>
      <c r="U12" s="35"/>
      <c r="V12" s="35"/>
      <c r="W12" s="35"/>
      <c r="X12" s="35"/>
      <c r="Y12" s="35"/>
      <c r="Z12" s="35"/>
    </row>
    <row r="13" spans="1:26" x14ac:dyDescent="0.25">
      <c r="A13" s="35" t="s">
        <v>3708</v>
      </c>
      <c r="B13" s="35">
        <v>25</v>
      </c>
      <c r="C13" s="35">
        <f>-54+89</f>
        <v>35</v>
      </c>
      <c r="D13" s="35"/>
      <c r="E13" s="35"/>
      <c r="F13" s="35"/>
      <c r="G13" s="35"/>
      <c r="H13" s="35"/>
      <c r="I13" s="35"/>
      <c r="J13" s="35"/>
      <c r="K13" s="35"/>
      <c r="L13" s="35"/>
      <c r="M13" s="35"/>
      <c r="N13" s="35">
        <v>1.4</v>
      </c>
      <c r="O13" s="35"/>
      <c r="P13" s="35"/>
      <c r="Q13" s="35"/>
      <c r="R13" s="35"/>
      <c r="S13" s="35"/>
      <c r="T13" s="35"/>
      <c r="U13" s="35"/>
      <c r="V13" s="35"/>
      <c r="W13" s="35"/>
      <c r="X13" s="35"/>
      <c r="Y13" s="35"/>
      <c r="Z13" s="35"/>
    </row>
    <row r="14" spans="1:26" x14ac:dyDescent="0.25">
      <c r="A14" s="35" t="s">
        <v>3709</v>
      </c>
      <c r="B14" s="35">
        <v>29.97</v>
      </c>
      <c r="C14" s="35">
        <f>-375+444</f>
        <v>69</v>
      </c>
      <c r="D14" s="35"/>
      <c r="E14" s="35"/>
      <c r="F14" s="35"/>
      <c r="G14" s="35"/>
      <c r="H14" s="35"/>
      <c r="I14" s="35"/>
      <c r="J14" s="35"/>
      <c r="K14" s="35"/>
      <c r="L14" s="35"/>
      <c r="M14" s="35"/>
      <c r="N14" s="35">
        <v>2.3023023023023024</v>
      </c>
      <c r="O14" s="35"/>
      <c r="P14" s="35"/>
      <c r="Q14" s="35"/>
      <c r="R14" s="35"/>
      <c r="S14" s="35"/>
      <c r="T14" s="35"/>
      <c r="U14" s="35"/>
      <c r="V14" s="35"/>
      <c r="W14" s="35"/>
      <c r="X14" s="35"/>
      <c r="Y14" s="35"/>
      <c r="Z14" s="35"/>
    </row>
    <row r="15" spans="1:26" x14ac:dyDescent="0.25">
      <c r="A15" s="35" t="s">
        <v>3710</v>
      </c>
      <c r="B15" s="35">
        <v>29.97</v>
      </c>
      <c r="C15" s="35">
        <f>-140+234</f>
        <v>94</v>
      </c>
      <c r="D15" s="35">
        <f>-246+287</f>
        <v>41</v>
      </c>
      <c r="E15" s="35">
        <f>-296+365</f>
        <v>69</v>
      </c>
      <c r="F15" s="35">
        <f>-510+568</f>
        <v>58</v>
      </c>
      <c r="G15" s="35">
        <f>-638+742</f>
        <v>104</v>
      </c>
      <c r="H15" s="35"/>
      <c r="I15" s="35"/>
      <c r="J15" s="35"/>
      <c r="K15" s="35"/>
      <c r="L15" s="35"/>
      <c r="M15" s="35"/>
      <c r="N15" s="35">
        <v>3.1364698031364697</v>
      </c>
      <c r="O15" s="35">
        <v>1.3680347013680347</v>
      </c>
      <c r="P15" s="35">
        <v>2.3023023023023024</v>
      </c>
      <c r="Q15" s="35">
        <v>1.9352686019352687</v>
      </c>
      <c r="R15" s="35">
        <v>3.4701368034701368</v>
      </c>
      <c r="S15" s="35"/>
      <c r="T15" s="35"/>
      <c r="U15" s="35"/>
      <c r="V15" s="35"/>
      <c r="W15" s="35"/>
      <c r="X15" s="35"/>
      <c r="Y15" s="35"/>
      <c r="Z15" s="35"/>
    </row>
    <row r="16" spans="1:26" x14ac:dyDescent="0.25">
      <c r="A16" s="35" t="s">
        <v>3711</v>
      </c>
      <c r="B16" s="35">
        <v>29.97</v>
      </c>
      <c r="C16" s="35">
        <f>-693+750</f>
        <v>57</v>
      </c>
      <c r="D16" s="35">
        <f>-1307+1405</f>
        <v>98</v>
      </c>
      <c r="E16" s="35"/>
      <c r="F16" s="35"/>
      <c r="G16" s="35"/>
      <c r="H16" s="35"/>
      <c r="I16" s="35"/>
      <c r="J16" s="35"/>
      <c r="K16" s="35"/>
      <c r="L16" s="35"/>
      <c r="M16" s="35"/>
      <c r="N16" s="35">
        <v>1.9019019019019019</v>
      </c>
      <c r="O16" s="35">
        <v>3.2699366032699366</v>
      </c>
      <c r="P16" s="35"/>
      <c r="Q16" s="35"/>
      <c r="R16" s="35"/>
      <c r="S16" s="35"/>
      <c r="T16" s="35"/>
      <c r="U16" s="35"/>
      <c r="V16" s="35"/>
      <c r="W16" s="35"/>
      <c r="X16" s="35"/>
      <c r="Y16" s="35"/>
      <c r="Z16" s="35"/>
    </row>
    <row r="17" spans="1:26" x14ac:dyDescent="0.25">
      <c r="A17" s="35" t="s">
        <v>3712</v>
      </c>
      <c r="B17" s="35">
        <v>29.97</v>
      </c>
      <c r="C17" s="35">
        <f>-647+719</f>
        <v>72</v>
      </c>
      <c r="D17" s="35">
        <f>-733+858</f>
        <v>125</v>
      </c>
      <c r="E17" s="35">
        <f>-888+930</f>
        <v>42</v>
      </c>
      <c r="F17" s="35">
        <f>-953+1058</f>
        <v>105</v>
      </c>
      <c r="G17" s="35">
        <f>-1079+1126</f>
        <v>47</v>
      </c>
      <c r="H17" s="35"/>
      <c r="I17" s="35"/>
      <c r="J17" s="35"/>
      <c r="K17" s="35"/>
      <c r="L17" s="35"/>
      <c r="M17" s="35"/>
      <c r="N17" s="35">
        <v>2.4024024024024024</v>
      </c>
      <c r="O17" s="35">
        <v>4.1708375041708381</v>
      </c>
      <c r="P17" s="35">
        <v>1.4014014014014013</v>
      </c>
      <c r="Q17" s="35">
        <v>3.5035035035035036</v>
      </c>
      <c r="R17" s="35">
        <v>1.5682349015682349</v>
      </c>
      <c r="S17" s="35"/>
      <c r="T17" s="35"/>
      <c r="U17" s="35"/>
      <c r="V17" s="35"/>
      <c r="W17" s="35"/>
      <c r="X17" s="35"/>
      <c r="Y17" s="35"/>
      <c r="Z17" s="35"/>
    </row>
    <row r="18" spans="1:26" x14ac:dyDescent="0.25">
      <c r="A18" s="35" t="s">
        <v>3713</v>
      </c>
      <c r="B18" s="35">
        <v>29.97</v>
      </c>
      <c r="C18" s="35">
        <f>-604+642</f>
        <v>38</v>
      </c>
      <c r="D18" s="35"/>
      <c r="E18" s="35"/>
      <c r="F18" s="35"/>
      <c r="G18" s="35"/>
      <c r="H18" s="35"/>
      <c r="I18" s="35"/>
      <c r="J18" s="35"/>
      <c r="K18" s="35"/>
      <c r="L18" s="35"/>
      <c r="M18" s="35"/>
      <c r="N18" s="35">
        <v>1.2679346012679347</v>
      </c>
      <c r="O18" s="35"/>
      <c r="P18" s="35"/>
      <c r="Q18" s="35"/>
      <c r="R18" s="35"/>
      <c r="S18" s="35"/>
      <c r="T18" s="35"/>
      <c r="U18" s="35"/>
      <c r="V18" s="35"/>
      <c r="W18" s="35"/>
      <c r="X18" s="35"/>
      <c r="Y18" s="35"/>
      <c r="Z18" s="35"/>
    </row>
    <row r="19" spans="1:26" x14ac:dyDescent="0.25">
      <c r="A19" s="35" t="s">
        <v>3714</v>
      </c>
      <c r="B19" s="35">
        <v>29.97</v>
      </c>
      <c r="C19" s="35">
        <f>-293+348</f>
        <v>55</v>
      </c>
      <c r="D19" s="35"/>
      <c r="E19" s="35"/>
      <c r="F19" s="35"/>
      <c r="G19" s="35"/>
      <c r="H19" s="35"/>
      <c r="I19" s="35"/>
      <c r="J19" s="35"/>
      <c r="K19" s="35"/>
      <c r="L19" s="35"/>
      <c r="M19" s="35"/>
      <c r="N19" s="35">
        <v>1.8351685018351687</v>
      </c>
      <c r="O19" s="35"/>
      <c r="P19" s="35"/>
      <c r="Q19" s="35"/>
      <c r="R19" s="35"/>
      <c r="S19" s="35"/>
      <c r="T19" s="35"/>
      <c r="U19" s="35"/>
      <c r="V19" s="35"/>
      <c r="W19" s="35"/>
      <c r="X19" s="35"/>
      <c r="Y19" s="35"/>
      <c r="Z19" s="35"/>
    </row>
    <row r="20" spans="1:26" x14ac:dyDescent="0.25">
      <c r="A20" s="35" t="s">
        <v>3715</v>
      </c>
      <c r="B20" s="35">
        <v>29.97</v>
      </c>
      <c r="C20" s="35">
        <f>-250+297</f>
        <v>47</v>
      </c>
      <c r="D20" s="35">
        <f>-517+580</f>
        <v>63</v>
      </c>
      <c r="E20" s="35">
        <f>-593+638</f>
        <v>45</v>
      </c>
      <c r="F20" s="35">
        <f>-650+708</f>
        <v>58</v>
      </c>
      <c r="G20" s="35">
        <f>-752+800</f>
        <v>48</v>
      </c>
      <c r="H20" s="35">
        <f>-816+881</f>
        <v>65</v>
      </c>
      <c r="I20" s="35">
        <f>986-900</f>
        <v>86</v>
      </c>
      <c r="J20" s="35"/>
      <c r="K20" s="35"/>
      <c r="L20" s="35"/>
      <c r="M20" s="35"/>
      <c r="N20" s="35">
        <v>1.5682349015682349</v>
      </c>
      <c r="O20" s="35">
        <v>2.1021021021021022</v>
      </c>
      <c r="P20" s="35">
        <v>1.5015015015015016</v>
      </c>
      <c r="Q20" s="35">
        <v>1.9352686019352687</v>
      </c>
      <c r="R20" s="35">
        <v>1.6016016016016017</v>
      </c>
      <c r="S20" s="35">
        <v>2.1688355021688355</v>
      </c>
      <c r="T20" s="35">
        <v>2.8695362028695364</v>
      </c>
      <c r="U20" s="35"/>
      <c r="V20" s="35"/>
      <c r="W20" s="35"/>
      <c r="X20" s="35"/>
      <c r="Y20" s="35"/>
      <c r="Z20" s="35"/>
    </row>
    <row r="21" spans="1:26" x14ac:dyDescent="0.25">
      <c r="A21" s="35" t="s">
        <v>3716</v>
      </c>
      <c r="B21" s="35">
        <v>29.97</v>
      </c>
      <c r="C21" s="35">
        <f>-206+240</f>
        <v>34</v>
      </c>
      <c r="D21" s="35"/>
      <c r="E21" s="35"/>
      <c r="F21" s="35"/>
      <c r="G21" s="35"/>
      <c r="H21" s="35"/>
      <c r="I21" s="35"/>
      <c r="J21" s="35"/>
      <c r="K21" s="35"/>
      <c r="L21" s="35"/>
      <c r="M21" s="35"/>
      <c r="N21" s="35">
        <v>1.1344678011344678</v>
      </c>
      <c r="O21" s="35"/>
      <c r="P21" s="35"/>
      <c r="Q21" s="35"/>
      <c r="R21" s="35"/>
      <c r="S21" s="35"/>
      <c r="T21" s="35"/>
      <c r="U21" s="35"/>
      <c r="V21" s="35"/>
      <c r="W21" s="35"/>
      <c r="X21" s="35"/>
      <c r="Y21" s="35"/>
      <c r="Z21" s="35"/>
    </row>
    <row r="22" spans="1:26" x14ac:dyDescent="0.25">
      <c r="A22" s="35" t="s">
        <v>3717</v>
      </c>
      <c r="B22" s="35">
        <v>29.97</v>
      </c>
      <c r="C22" s="35">
        <f>-49+76</f>
        <v>27</v>
      </c>
      <c r="D22" s="35">
        <f>-230+303</f>
        <v>73</v>
      </c>
      <c r="E22" s="35">
        <f>-341+404</f>
        <v>63</v>
      </c>
      <c r="F22" s="35">
        <f>-571+609</f>
        <v>38</v>
      </c>
      <c r="G22" s="35">
        <f>-628+715</f>
        <v>87</v>
      </c>
      <c r="H22" s="35"/>
      <c r="I22" s="35"/>
      <c r="J22" s="35"/>
      <c r="K22" s="35"/>
      <c r="L22" s="35"/>
      <c r="M22" s="35"/>
      <c r="N22" s="35">
        <v>0.90090090090090091</v>
      </c>
      <c r="O22" s="35">
        <v>2.4357691024357693</v>
      </c>
      <c r="P22" s="35">
        <v>2.1021021021021022</v>
      </c>
      <c r="Q22" s="35">
        <v>1.2679346012679347</v>
      </c>
      <c r="R22" s="35">
        <v>2.9029029029029032</v>
      </c>
      <c r="S22" s="35"/>
      <c r="T22" s="35"/>
      <c r="U22" s="35"/>
      <c r="V22" s="35"/>
      <c r="W22" s="35"/>
      <c r="X22" s="35"/>
      <c r="Y22" s="35"/>
      <c r="Z22" s="35"/>
    </row>
    <row r="23" spans="1:26" x14ac:dyDescent="0.25">
      <c r="A23" s="35" t="s">
        <v>3718</v>
      </c>
      <c r="B23" s="35">
        <v>29.97</v>
      </c>
      <c r="C23" s="35">
        <f>-101+153</f>
        <v>52</v>
      </c>
      <c r="D23" s="35"/>
      <c r="E23" s="35"/>
      <c r="F23" s="35"/>
      <c r="G23" s="35"/>
      <c r="H23" s="35"/>
      <c r="I23" s="35"/>
      <c r="J23" s="35"/>
      <c r="K23" s="35"/>
      <c r="L23" s="35"/>
      <c r="M23" s="35"/>
      <c r="N23" s="35">
        <v>1.7350684017350684</v>
      </c>
      <c r="O23" s="35"/>
      <c r="P23" s="35"/>
      <c r="Q23" s="35"/>
      <c r="R23" s="35"/>
      <c r="S23" s="35"/>
      <c r="T23" s="35"/>
      <c r="U23" s="35"/>
      <c r="V23" s="35"/>
      <c r="W23" s="35"/>
      <c r="X23" s="35"/>
      <c r="Y23" s="35"/>
      <c r="Z23" s="35"/>
    </row>
    <row r="24" spans="1:26" x14ac:dyDescent="0.25">
      <c r="A24" s="35" t="s">
        <v>3719</v>
      </c>
      <c r="B24" s="35">
        <v>29.97</v>
      </c>
      <c r="C24" s="35">
        <f>-592+649</f>
        <v>57</v>
      </c>
      <c r="D24" s="35">
        <f>-722+772</f>
        <v>50</v>
      </c>
      <c r="E24" s="35"/>
      <c r="F24" s="35"/>
      <c r="G24" s="35"/>
      <c r="H24" s="35"/>
      <c r="I24" s="35"/>
      <c r="J24" s="35"/>
      <c r="K24" s="35"/>
      <c r="L24" s="35"/>
      <c r="M24" s="35"/>
      <c r="N24" s="35">
        <v>1.9019019019019019</v>
      </c>
      <c r="O24" s="35">
        <v>1.6683350016683351</v>
      </c>
      <c r="P24" s="35"/>
      <c r="Q24" s="35"/>
      <c r="R24" s="35"/>
      <c r="S24" s="35"/>
      <c r="T24" s="35"/>
      <c r="U24" s="35"/>
      <c r="V24" s="35"/>
      <c r="W24" s="35"/>
      <c r="X24" s="35"/>
      <c r="Y24" s="35"/>
      <c r="Z24" s="35"/>
    </row>
    <row r="25" spans="1:26" x14ac:dyDescent="0.25">
      <c r="A25" s="35" t="s">
        <v>3720</v>
      </c>
      <c r="B25" s="35">
        <v>29.97</v>
      </c>
      <c r="C25" s="35">
        <f>-171+323</f>
        <v>152</v>
      </c>
      <c r="D25" s="35">
        <f>-815+852</f>
        <v>37</v>
      </c>
      <c r="E25" s="35">
        <f>-1009+1078</f>
        <v>69</v>
      </c>
      <c r="F25" s="35">
        <f>-1117+1138</f>
        <v>21</v>
      </c>
      <c r="G25" s="35">
        <f>-1194+1210</f>
        <v>16</v>
      </c>
      <c r="H25" s="35">
        <f>-1219+1248</f>
        <v>29</v>
      </c>
      <c r="I25" s="35">
        <f>-1263+1327</f>
        <v>64</v>
      </c>
      <c r="J25" s="35"/>
      <c r="K25" s="35"/>
      <c r="L25" s="35"/>
      <c r="M25" s="35"/>
      <c r="N25" s="35">
        <v>5.0717384050717387</v>
      </c>
      <c r="O25" s="35">
        <v>1.2345679012345681</v>
      </c>
      <c r="P25" s="35">
        <v>2.3023023023023024</v>
      </c>
      <c r="Q25" s="35">
        <v>0.70070070070070067</v>
      </c>
      <c r="R25" s="35">
        <v>0.53386720053386727</v>
      </c>
      <c r="S25" s="35">
        <v>0.96763430096763436</v>
      </c>
      <c r="T25" s="35">
        <v>2.1354688021354691</v>
      </c>
      <c r="U25" s="35"/>
      <c r="V25" s="35"/>
      <c r="W25" s="35"/>
      <c r="X25" s="35"/>
      <c r="Y25" s="35"/>
      <c r="Z25" s="35"/>
    </row>
    <row r="26" spans="1:26" x14ac:dyDescent="0.25">
      <c r="A26" s="35" t="s">
        <v>3721</v>
      </c>
      <c r="B26" s="35">
        <v>29.97</v>
      </c>
      <c r="C26" s="35">
        <f>-52+125</f>
        <v>73</v>
      </c>
      <c r="D26" s="35">
        <f>-610+658</f>
        <v>48</v>
      </c>
      <c r="E26" s="35">
        <f>-1406+1556</f>
        <v>150</v>
      </c>
      <c r="F26" s="35"/>
      <c r="G26" s="35"/>
      <c r="H26" s="35"/>
      <c r="I26" s="35"/>
      <c r="J26" s="35"/>
      <c r="K26" s="35"/>
      <c r="L26" s="35"/>
      <c r="M26" s="35"/>
      <c r="N26" s="35">
        <v>2.4357691024357693</v>
      </c>
      <c r="O26" s="35">
        <v>1.6016016016016017</v>
      </c>
      <c r="P26" s="35">
        <v>5.005005005005005</v>
      </c>
      <c r="Q26" s="35"/>
      <c r="R26" s="35"/>
      <c r="S26" s="35"/>
      <c r="T26" s="35"/>
      <c r="U26" s="35"/>
      <c r="V26" s="35"/>
      <c r="W26" s="35"/>
      <c r="X26" s="35"/>
      <c r="Y26" s="35"/>
      <c r="Z26" s="35"/>
    </row>
    <row r="27" spans="1:26" x14ac:dyDescent="0.25">
      <c r="A27" s="35" t="s">
        <v>3722</v>
      </c>
      <c r="B27" s="35">
        <v>25</v>
      </c>
      <c r="C27" s="35">
        <f>-368+422</f>
        <v>54</v>
      </c>
      <c r="D27" s="35"/>
      <c r="E27" s="35"/>
      <c r="F27" s="35"/>
      <c r="G27" s="35"/>
      <c r="H27" s="35"/>
      <c r="I27" s="35"/>
      <c r="J27" s="35"/>
      <c r="K27" s="35"/>
      <c r="L27" s="35"/>
      <c r="M27" s="35"/>
      <c r="N27" s="35">
        <v>2.16</v>
      </c>
      <c r="O27" s="35"/>
      <c r="P27" s="35"/>
      <c r="Q27" s="35"/>
      <c r="R27" s="35"/>
      <c r="S27" s="35"/>
      <c r="T27" s="35"/>
      <c r="U27" s="35"/>
      <c r="V27" s="35"/>
      <c r="W27" s="35"/>
      <c r="X27" s="35"/>
      <c r="Y27" s="35"/>
      <c r="Z27" s="35"/>
    </row>
    <row r="28" spans="1:26" x14ac:dyDescent="0.25">
      <c r="A28" s="35" t="s">
        <v>3723</v>
      </c>
      <c r="B28" s="35">
        <v>25</v>
      </c>
      <c r="C28" s="35">
        <f>-32+96</f>
        <v>64</v>
      </c>
      <c r="D28" s="35">
        <f>-108+140</f>
        <v>32</v>
      </c>
      <c r="E28" s="35">
        <f>-172+221</f>
        <v>49</v>
      </c>
      <c r="F28" s="35">
        <f>-294+338</f>
        <v>44</v>
      </c>
      <c r="G28" s="35">
        <f>-368+450</f>
        <v>82</v>
      </c>
      <c r="H28" s="35">
        <f>-514+563</f>
        <v>49</v>
      </c>
      <c r="I28" s="35">
        <f>-613+639</f>
        <v>26</v>
      </c>
      <c r="J28" s="35"/>
      <c r="K28" s="35"/>
      <c r="L28" s="35"/>
      <c r="M28" s="35"/>
      <c r="N28" s="35">
        <v>2.56</v>
      </c>
      <c r="O28" s="35">
        <v>1.28</v>
      </c>
      <c r="P28" s="35">
        <v>1.96</v>
      </c>
      <c r="Q28" s="35">
        <v>1.76</v>
      </c>
      <c r="R28" s="35">
        <v>3.28</v>
      </c>
      <c r="S28" s="35">
        <v>1.96</v>
      </c>
      <c r="T28" s="35">
        <v>1.04</v>
      </c>
      <c r="U28" s="35"/>
      <c r="V28" s="35"/>
      <c r="W28" s="35"/>
      <c r="X28" s="35"/>
      <c r="Y28" s="35"/>
      <c r="Z28" s="35"/>
    </row>
    <row r="29" spans="1:26" x14ac:dyDescent="0.25">
      <c r="A29" s="35" t="s">
        <v>3724</v>
      </c>
      <c r="B29" s="35">
        <v>25</v>
      </c>
      <c r="C29" s="35">
        <f>-38+69</f>
        <v>31</v>
      </c>
      <c r="D29" s="35">
        <f>-135+162</f>
        <v>27</v>
      </c>
      <c r="E29" s="35">
        <f>-181+216</f>
        <v>35</v>
      </c>
      <c r="F29" s="35">
        <f>-245+276</f>
        <v>31</v>
      </c>
      <c r="G29" s="35">
        <f>-282+312</f>
        <v>30</v>
      </c>
      <c r="H29" s="35">
        <f>-327+355</f>
        <v>28</v>
      </c>
      <c r="I29" s="35">
        <f>-385+412</f>
        <v>27</v>
      </c>
      <c r="J29" s="35">
        <f>-445+471</f>
        <v>26</v>
      </c>
      <c r="K29" s="35">
        <f>-494+517</f>
        <v>23</v>
      </c>
      <c r="L29" s="35">
        <f>-600+618</f>
        <v>18</v>
      </c>
      <c r="M29" s="35">
        <f>-630+678</f>
        <v>48</v>
      </c>
      <c r="N29" s="35">
        <v>1.24</v>
      </c>
      <c r="O29" s="35">
        <v>1.08</v>
      </c>
      <c r="P29" s="35">
        <v>1.4</v>
      </c>
      <c r="Q29" s="35">
        <v>1.24</v>
      </c>
      <c r="R29" s="35">
        <v>1.2</v>
      </c>
      <c r="S29" s="35">
        <v>1.1200000000000001</v>
      </c>
      <c r="T29" s="35">
        <v>1.08</v>
      </c>
      <c r="U29" s="35">
        <v>1.04</v>
      </c>
      <c r="V29" s="35">
        <v>0.92</v>
      </c>
      <c r="W29" s="35">
        <v>0.72</v>
      </c>
      <c r="X29" s="35">
        <v>1.92</v>
      </c>
      <c r="Y29" s="35"/>
      <c r="Z29" s="35"/>
    </row>
    <row r="30" spans="1:26" x14ac:dyDescent="0.25">
      <c r="A30" s="35" t="s">
        <v>3725</v>
      </c>
      <c r="B30" s="35">
        <v>29.97</v>
      </c>
      <c r="C30" s="35">
        <f>-40+126</f>
        <v>86</v>
      </c>
      <c r="D30" s="35"/>
      <c r="E30" s="35"/>
      <c r="F30" s="35"/>
      <c r="G30" s="35"/>
      <c r="H30" s="35"/>
      <c r="I30" s="35"/>
      <c r="J30" s="35"/>
      <c r="K30" s="35"/>
      <c r="L30" s="35"/>
      <c r="M30" s="35"/>
      <c r="N30" s="35">
        <v>2.8695362028695364</v>
      </c>
      <c r="O30" s="35"/>
      <c r="P30" s="35"/>
      <c r="Q30" s="35"/>
      <c r="R30" s="35"/>
      <c r="S30" s="35"/>
      <c r="T30" s="35"/>
      <c r="U30" s="35"/>
      <c r="V30" s="35"/>
      <c r="W30" s="35"/>
      <c r="X30" s="35"/>
      <c r="Y30" s="35"/>
      <c r="Z30" s="35"/>
    </row>
    <row r="31" spans="1:26" x14ac:dyDescent="0.25">
      <c r="A31" s="35" t="s">
        <v>3726</v>
      </c>
      <c r="B31" s="35">
        <v>29.97</v>
      </c>
      <c r="C31" s="35">
        <f>-868+916</f>
        <v>48</v>
      </c>
      <c r="D31" s="35"/>
      <c r="E31" s="35"/>
      <c r="F31" s="35"/>
      <c r="G31" s="35"/>
      <c r="H31" s="35"/>
      <c r="I31" s="35"/>
      <c r="J31" s="35"/>
      <c r="K31" s="35"/>
      <c r="L31" s="35"/>
      <c r="M31" s="35"/>
      <c r="N31" s="35">
        <v>1.6016016016016017</v>
      </c>
      <c r="O31" s="35"/>
      <c r="P31" s="35"/>
      <c r="Q31" s="35"/>
      <c r="R31" s="35"/>
      <c r="S31" s="35"/>
      <c r="T31" s="35"/>
      <c r="U31" s="35"/>
      <c r="V31" s="35"/>
      <c r="W31" s="35"/>
      <c r="X31" s="35"/>
      <c r="Y31" s="35"/>
      <c r="Z31" s="35"/>
    </row>
    <row r="32" spans="1:26" x14ac:dyDescent="0.25">
      <c r="A32" s="35" t="s">
        <v>3727</v>
      </c>
      <c r="B32" s="35">
        <v>29.97</v>
      </c>
      <c r="C32" s="35">
        <f>-72+105</f>
        <v>33</v>
      </c>
      <c r="D32" s="35"/>
      <c r="E32" s="35"/>
      <c r="F32" s="35"/>
      <c r="G32" s="35"/>
      <c r="H32" s="35"/>
      <c r="I32" s="35"/>
      <c r="J32" s="35"/>
      <c r="K32" s="35"/>
      <c r="L32" s="35"/>
      <c r="M32" s="35"/>
      <c r="N32" s="35">
        <v>1.1011011011011012</v>
      </c>
      <c r="O32" s="35"/>
      <c r="P32" s="35"/>
      <c r="Q32" s="35"/>
      <c r="R32" s="35"/>
      <c r="S32" s="35"/>
      <c r="T32" s="35"/>
      <c r="U32" s="35"/>
      <c r="V32" s="35"/>
      <c r="W32" s="35"/>
      <c r="X32" s="35"/>
      <c r="Y32" s="35"/>
      <c r="Z32" s="35"/>
    </row>
    <row r="33" spans="1:26" x14ac:dyDescent="0.25">
      <c r="A33" s="35" t="s">
        <v>3728</v>
      </c>
      <c r="B33" s="35">
        <v>29.97</v>
      </c>
      <c r="C33" s="35">
        <f>-123+170</f>
        <v>47</v>
      </c>
      <c r="D33" s="35">
        <f>-223+267</f>
        <v>44</v>
      </c>
      <c r="E33" s="35"/>
      <c r="F33" s="35"/>
      <c r="G33" s="35"/>
      <c r="H33" s="35"/>
      <c r="I33" s="35"/>
      <c r="J33" s="35"/>
      <c r="K33" s="35"/>
      <c r="L33" s="35"/>
      <c r="M33" s="35"/>
      <c r="N33" s="35">
        <v>1.5682349015682349</v>
      </c>
      <c r="O33" s="35">
        <v>1.4681348014681348</v>
      </c>
      <c r="P33" s="35"/>
      <c r="Q33" s="35"/>
      <c r="R33" s="35"/>
      <c r="S33" s="35"/>
      <c r="T33" s="35"/>
      <c r="U33" s="35"/>
      <c r="V33" s="35"/>
      <c r="W33" s="35"/>
      <c r="X33" s="35"/>
      <c r="Y33" s="35"/>
      <c r="Z33" s="35"/>
    </row>
    <row r="34" spans="1:26" x14ac:dyDescent="0.25">
      <c r="A34" s="35" t="s">
        <v>3729</v>
      </c>
      <c r="B34" s="35">
        <v>29.97</v>
      </c>
      <c r="C34" s="35">
        <f>-12+76</f>
        <v>64</v>
      </c>
      <c r="D34" s="35">
        <f>-117+156</f>
        <v>39</v>
      </c>
      <c r="E34" s="35"/>
      <c r="F34" s="35"/>
      <c r="G34" s="35"/>
      <c r="H34" s="35"/>
      <c r="I34" s="35"/>
      <c r="J34" s="35"/>
      <c r="K34" s="35"/>
      <c r="L34" s="35"/>
      <c r="M34" s="35"/>
      <c r="N34" s="35">
        <v>2.1354688021354691</v>
      </c>
      <c r="O34" s="35">
        <v>1.3013013013013013</v>
      </c>
      <c r="P34" s="35"/>
      <c r="Q34" s="35"/>
      <c r="R34" s="35"/>
      <c r="S34" s="35"/>
      <c r="T34" s="35"/>
      <c r="U34" s="35"/>
      <c r="V34" s="35"/>
      <c r="W34" s="35"/>
      <c r="X34" s="35"/>
      <c r="Y34" s="35"/>
      <c r="Z34" s="35"/>
    </row>
    <row r="35" spans="1:26" x14ac:dyDescent="0.25">
      <c r="A35" s="35" t="s">
        <v>3730</v>
      </c>
      <c r="B35" s="35">
        <v>29.97</v>
      </c>
      <c r="C35" s="35">
        <f>-48+160</f>
        <v>112</v>
      </c>
      <c r="D35" s="35">
        <f>-250+312</f>
        <v>62</v>
      </c>
      <c r="E35" s="35"/>
      <c r="F35" s="35"/>
      <c r="G35" s="35"/>
      <c r="H35" s="35"/>
      <c r="I35" s="35"/>
      <c r="J35" s="35"/>
      <c r="K35" s="35"/>
      <c r="L35" s="35"/>
      <c r="M35" s="35"/>
      <c r="N35" s="35">
        <v>3.7370704037370706</v>
      </c>
      <c r="O35" s="35">
        <v>2.0687354020687354</v>
      </c>
      <c r="P35" s="35"/>
      <c r="Q35" s="35"/>
      <c r="R35" s="35"/>
      <c r="S35" s="35"/>
      <c r="T35" s="35"/>
      <c r="U35" s="35"/>
      <c r="V35" s="35"/>
      <c r="W35" s="35"/>
      <c r="X35" s="35"/>
      <c r="Y35" s="35"/>
      <c r="Z35" s="35"/>
    </row>
    <row r="36" spans="1:26" x14ac:dyDescent="0.25">
      <c r="A36" s="35" t="s">
        <v>3731</v>
      </c>
      <c r="B36" s="35">
        <v>29.97</v>
      </c>
      <c r="C36" s="35">
        <f>-58+108</f>
        <v>50</v>
      </c>
      <c r="D36" s="35">
        <f>-177+232</f>
        <v>55</v>
      </c>
      <c r="E36" s="35">
        <f>-319+356</f>
        <v>37</v>
      </c>
      <c r="F36" s="35"/>
      <c r="G36" s="35"/>
      <c r="H36" s="35"/>
      <c r="I36" s="35"/>
      <c r="J36" s="35"/>
      <c r="K36" s="35"/>
      <c r="L36" s="35"/>
      <c r="M36" s="35"/>
      <c r="N36" s="35">
        <v>1.6683350016683351</v>
      </c>
      <c r="O36" s="35">
        <v>1.8351685018351687</v>
      </c>
      <c r="P36" s="35">
        <v>1.2345679012345681</v>
      </c>
      <c r="Q36" s="35"/>
      <c r="R36" s="35"/>
      <c r="S36" s="35"/>
      <c r="T36" s="35"/>
      <c r="U36" s="35"/>
      <c r="V36" s="35"/>
      <c r="W36" s="35"/>
      <c r="X36" s="35"/>
      <c r="Y36" s="35"/>
      <c r="Z36" s="35"/>
    </row>
    <row r="37" spans="1:26" x14ac:dyDescent="0.25">
      <c r="A37" s="35" t="s">
        <v>3732</v>
      </c>
      <c r="B37" s="35">
        <v>29.97</v>
      </c>
      <c r="C37" s="35">
        <f>-111+153</f>
        <v>42</v>
      </c>
      <c r="D37" s="35"/>
      <c r="E37" s="35"/>
      <c r="F37" s="35"/>
      <c r="G37" s="35"/>
      <c r="H37" s="35"/>
      <c r="I37" s="35"/>
      <c r="J37" s="35"/>
      <c r="K37" s="35"/>
      <c r="L37" s="35"/>
      <c r="M37" s="35"/>
      <c r="N37" s="35">
        <v>1.4014014014014013</v>
      </c>
      <c r="O37" s="35"/>
      <c r="P37" s="35"/>
      <c r="Q37" s="35"/>
      <c r="R37" s="35"/>
      <c r="S37" s="35"/>
      <c r="T37" s="35"/>
      <c r="U37" s="35"/>
      <c r="V37" s="35"/>
      <c r="W37" s="35"/>
      <c r="X37" s="35"/>
      <c r="Y37" s="35"/>
      <c r="Z37" s="35"/>
    </row>
    <row r="38" spans="1:26" x14ac:dyDescent="0.25">
      <c r="A38" s="35" t="s">
        <v>3733</v>
      </c>
      <c r="B38" s="35">
        <v>29.97</v>
      </c>
      <c r="C38" s="35">
        <f>-97+143</f>
        <v>46</v>
      </c>
      <c r="D38" s="35">
        <f>-188+320</f>
        <v>132</v>
      </c>
      <c r="E38" s="35">
        <f>-405+452</f>
        <v>47</v>
      </c>
      <c r="F38" s="35">
        <f>-1561+1597</f>
        <v>36</v>
      </c>
      <c r="G38" s="35">
        <f>-1872+1892</f>
        <v>20</v>
      </c>
      <c r="H38" s="35"/>
      <c r="I38" s="35"/>
      <c r="J38" s="35"/>
      <c r="K38" s="35"/>
      <c r="L38" s="35"/>
      <c r="M38" s="35"/>
      <c r="N38" s="35">
        <v>1.5348682015348682</v>
      </c>
      <c r="O38" s="35">
        <v>4.4044044044044046</v>
      </c>
      <c r="P38" s="35">
        <v>1.5682349015682349</v>
      </c>
      <c r="Q38" s="35">
        <v>1.2012012012012012</v>
      </c>
      <c r="R38" s="35">
        <v>0.66733400066733406</v>
      </c>
      <c r="S38" s="35"/>
      <c r="T38" s="35"/>
      <c r="U38" s="35"/>
      <c r="V38" s="35"/>
      <c r="W38" s="35"/>
      <c r="X38" s="35"/>
      <c r="Y38" s="35"/>
      <c r="Z38" s="35"/>
    </row>
    <row r="39" spans="1:26" x14ac:dyDescent="0.25">
      <c r="A39" s="35" t="s">
        <v>3734</v>
      </c>
      <c r="B39" s="35">
        <v>29.97</v>
      </c>
      <c r="C39" s="35">
        <f>-125+194</f>
        <v>69</v>
      </c>
      <c r="D39" s="35">
        <f>-328+406</f>
        <v>78</v>
      </c>
      <c r="E39" s="35"/>
      <c r="F39" s="35"/>
      <c r="G39" s="35"/>
      <c r="H39" s="35"/>
      <c r="I39" s="35"/>
      <c r="J39" s="35"/>
      <c r="K39" s="35"/>
      <c r="L39" s="35"/>
      <c r="M39" s="35"/>
      <c r="N39" s="35">
        <v>2.3023023023023024</v>
      </c>
      <c r="O39" s="35">
        <v>2.6026026026026026</v>
      </c>
      <c r="P39" s="35"/>
      <c r="Q39" s="35"/>
      <c r="R39" s="35"/>
      <c r="S39" s="35"/>
      <c r="T39" s="35"/>
      <c r="U39" s="35"/>
      <c r="V39" s="35"/>
      <c r="W39" s="35"/>
      <c r="X39" s="35"/>
      <c r="Y39" s="35"/>
      <c r="Z39" s="35"/>
    </row>
    <row r="40" spans="1:26" x14ac:dyDescent="0.25">
      <c r="A40" s="35" t="s">
        <v>3735</v>
      </c>
      <c r="B40" s="35">
        <v>29.97</v>
      </c>
      <c r="C40" s="35">
        <f>-1061+1104</f>
        <v>43</v>
      </c>
      <c r="D40" s="35"/>
      <c r="E40" s="35"/>
      <c r="F40" s="35"/>
      <c r="G40" s="35"/>
      <c r="H40" s="35"/>
      <c r="I40" s="35"/>
      <c r="J40" s="35"/>
      <c r="K40" s="35"/>
      <c r="L40" s="35"/>
      <c r="M40" s="35"/>
      <c r="N40" s="35">
        <v>1.4347681014347682</v>
      </c>
      <c r="O40" s="35"/>
      <c r="P40" s="35"/>
      <c r="Q40" s="35"/>
      <c r="R40" s="35"/>
      <c r="S40" s="35"/>
      <c r="T40" s="35"/>
      <c r="U40" s="35"/>
      <c r="V40" s="35"/>
      <c r="W40" s="35"/>
      <c r="X40" s="35"/>
      <c r="Y40" s="35"/>
      <c r="Z40" s="35"/>
    </row>
    <row r="41" spans="1:26" x14ac:dyDescent="0.25">
      <c r="A41" s="35" t="s">
        <v>3736</v>
      </c>
      <c r="B41" s="35">
        <v>29.97</v>
      </c>
      <c r="C41" s="35">
        <f>-1095+1174</f>
        <v>79</v>
      </c>
      <c r="D41" s="35"/>
      <c r="E41" s="35"/>
      <c r="F41" s="35"/>
      <c r="G41" s="35"/>
      <c r="H41" s="35"/>
      <c r="I41" s="35"/>
      <c r="J41" s="35"/>
      <c r="K41" s="35"/>
      <c r="L41" s="35"/>
      <c r="M41" s="35"/>
      <c r="N41" s="35">
        <v>2.6359693026359694</v>
      </c>
      <c r="O41" s="35"/>
      <c r="P41" s="35"/>
      <c r="Q41" s="35"/>
      <c r="R41" s="35"/>
      <c r="S41" s="35"/>
      <c r="T41" s="35"/>
      <c r="U41" s="35"/>
      <c r="V41" s="35"/>
      <c r="W41" s="35"/>
      <c r="X41" s="35"/>
      <c r="Y41" s="35"/>
      <c r="Z41" s="35"/>
    </row>
    <row r="42" spans="1:26" x14ac:dyDescent="0.25">
      <c r="A42" s="35" t="s">
        <v>3737</v>
      </c>
      <c r="B42" s="35">
        <v>29.97</v>
      </c>
      <c r="C42" s="35">
        <f>-342+376</f>
        <v>34</v>
      </c>
      <c r="D42" s="35"/>
      <c r="E42" s="35"/>
      <c r="F42" s="35"/>
      <c r="G42" s="35"/>
      <c r="H42" s="35"/>
      <c r="I42" s="35"/>
      <c r="J42" s="35"/>
      <c r="K42" s="35"/>
      <c r="L42" s="35"/>
      <c r="M42" s="35"/>
      <c r="N42" s="35">
        <v>1.1344678011344678</v>
      </c>
      <c r="O42" s="35"/>
      <c r="P42" s="35"/>
      <c r="Q42" s="35"/>
      <c r="R42" s="35"/>
      <c r="S42" s="35"/>
      <c r="T42" s="35"/>
      <c r="U42" s="35"/>
      <c r="V42" s="35"/>
      <c r="W42" s="35"/>
      <c r="X42" s="35"/>
      <c r="Y42" s="35"/>
      <c r="Z42" s="35"/>
    </row>
    <row r="43" spans="1:26" x14ac:dyDescent="0.25">
      <c r="A43" s="35" t="s">
        <v>3738</v>
      </c>
      <c r="B43" s="35">
        <v>29.97</v>
      </c>
      <c r="C43" s="35">
        <f>-53+182</f>
        <v>129</v>
      </c>
      <c r="D43" s="35"/>
      <c r="E43" s="35"/>
      <c r="F43" s="35"/>
      <c r="G43" s="35"/>
      <c r="H43" s="35"/>
      <c r="I43" s="35"/>
      <c r="J43" s="35"/>
      <c r="K43" s="35"/>
      <c r="L43" s="35"/>
      <c r="M43" s="35"/>
      <c r="N43" s="35">
        <v>4.3043043043043046</v>
      </c>
      <c r="O43" s="35"/>
      <c r="P43" s="35"/>
      <c r="Q43" s="35"/>
      <c r="R43" s="35"/>
      <c r="S43" s="35"/>
      <c r="T43" s="35"/>
      <c r="U43" s="35"/>
      <c r="V43" s="35"/>
      <c r="W43" s="35"/>
      <c r="X43" s="35"/>
      <c r="Y43" s="35"/>
      <c r="Z43" s="35"/>
    </row>
    <row r="44" spans="1:26" x14ac:dyDescent="0.25">
      <c r="A44" s="35" t="s">
        <v>3739</v>
      </c>
      <c r="B44" s="35">
        <v>29.97</v>
      </c>
      <c r="C44" s="35">
        <f>-126+252</f>
        <v>126</v>
      </c>
      <c r="D44" s="35">
        <f>-317+442</f>
        <v>125</v>
      </c>
      <c r="E44" s="35"/>
      <c r="F44" s="35"/>
      <c r="G44" s="35"/>
      <c r="H44" s="35"/>
      <c r="I44" s="35"/>
      <c r="J44" s="35"/>
      <c r="K44" s="35"/>
      <c r="L44" s="35"/>
      <c r="M44" s="35"/>
      <c r="N44" s="35">
        <v>4.2042042042042045</v>
      </c>
      <c r="O44" s="35">
        <v>4.1708375041708381</v>
      </c>
      <c r="P44" s="35"/>
      <c r="Q44" s="35"/>
      <c r="R44" s="35"/>
      <c r="S44" s="35"/>
      <c r="T44" s="35"/>
      <c r="U44" s="35"/>
      <c r="V44" s="35"/>
      <c r="W44" s="35"/>
      <c r="X44" s="35"/>
      <c r="Y44" s="35"/>
      <c r="Z44" s="35"/>
    </row>
    <row r="45" spans="1:26" x14ac:dyDescent="0.25">
      <c r="A45" s="35" t="s">
        <v>3740</v>
      </c>
      <c r="B45" s="35">
        <v>29.97</v>
      </c>
      <c r="C45" s="35">
        <f>-291+318</f>
        <v>27</v>
      </c>
      <c r="D45" s="35">
        <f>-364+493</f>
        <v>129</v>
      </c>
      <c r="E45" s="35">
        <f>-932+979</f>
        <v>47</v>
      </c>
      <c r="F45" s="35"/>
      <c r="G45" s="35"/>
      <c r="H45" s="35"/>
      <c r="I45" s="35"/>
      <c r="J45" s="35"/>
      <c r="K45" s="35"/>
      <c r="L45" s="35"/>
      <c r="M45" s="35"/>
      <c r="N45" s="35">
        <v>0.90090090090090091</v>
      </c>
      <c r="O45" s="35">
        <v>4.3043043043043046</v>
      </c>
      <c r="P45" s="35">
        <v>1.5682349015682349</v>
      </c>
      <c r="Q45" s="35"/>
      <c r="R45" s="35"/>
      <c r="S45" s="35"/>
      <c r="T45" s="35"/>
      <c r="U45" s="35"/>
      <c r="V45" s="35"/>
      <c r="W45" s="35"/>
      <c r="X45" s="35"/>
      <c r="Y45" s="35"/>
      <c r="Z45" s="35"/>
    </row>
    <row r="46" spans="1:26" x14ac:dyDescent="0.25">
      <c r="A46" s="35" t="s">
        <v>3741</v>
      </c>
      <c r="B46" s="35">
        <v>29.97</v>
      </c>
      <c r="C46" s="35">
        <f>-11+41</f>
        <v>30</v>
      </c>
      <c r="D46" s="35"/>
      <c r="E46" s="35"/>
      <c r="F46" s="35"/>
      <c r="G46" s="35"/>
      <c r="H46" s="35"/>
      <c r="I46" s="35"/>
      <c r="J46" s="35"/>
      <c r="K46" s="35"/>
      <c r="L46" s="35"/>
      <c r="M46" s="35"/>
      <c r="N46" s="35">
        <v>1.0010010010010011</v>
      </c>
      <c r="O46" s="35"/>
      <c r="P46" s="35"/>
      <c r="Q46" s="35"/>
      <c r="R46" s="35"/>
      <c r="S46" s="35"/>
      <c r="T46" s="35"/>
      <c r="U46" s="35"/>
      <c r="V46" s="35"/>
      <c r="W46" s="35"/>
      <c r="X46" s="35"/>
      <c r="Y46" s="35"/>
      <c r="Z46" s="35"/>
    </row>
    <row r="47" spans="1:26" x14ac:dyDescent="0.25">
      <c r="A47" s="35" t="s">
        <v>3742</v>
      </c>
      <c r="B47" s="35">
        <v>29.97</v>
      </c>
      <c r="C47" s="35">
        <f>-128+235</f>
        <v>107</v>
      </c>
      <c r="D47" s="35">
        <f>-582+618</f>
        <v>36</v>
      </c>
      <c r="E47" s="35">
        <f>-634+666</f>
        <v>32</v>
      </c>
      <c r="F47" s="35">
        <f>-689+747</f>
        <v>58</v>
      </c>
      <c r="G47" s="35"/>
      <c r="H47" s="35"/>
      <c r="I47" s="35"/>
      <c r="J47" s="35"/>
      <c r="K47" s="35"/>
      <c r="L47" s="35"/>
      <c r="M47" s="35"/>
      <c r="N47" s="35">
        <v>3.5702369035702368</v>
      </c>
      <c r="O47" s="35">
        <v>1.2012012012012012</v>
      </c>
      <c r="P47" s="35">
        <v>1.0677344010677345</v>
      </c>
      <c r="Q47" s="35">
        <v>1.9352686019352687</v>
      </c>
      <c r="R47" s="35"/>
      <c r="S47" s="35"/>
      <c r="T47" s="35"/>
      <c r="U47" s="35"/>
      <c r="V47" s="35"/>
      <c r="W47" s="35"/>
      <c r="X47" s="35"/>
      <c r="Y47" s="35"/>
      <c r="Z47" s="35"/>
    </row>
    <row r="48" spans="1:26" x14ac:dyDescent="0.25">
      <c r="A48" s="35" t="s">
        <v>3743</v>
      </c>
      <c r="B48" s="35">
        <v>29.97</v>
      </c>
      <c r="C48" s="35">
        <f>-1145+1195</f>
        <v>50</v>
      </c>
      <c r="D48" s="35">
        <f>-1211+1404</f>
        <v>193</v>
      </c>
      <c r="E48" s="35"/>
      <c r="F48" s="35"/>
      <c r="G48" s="35"/>
      <c r="H48" s="35"/>
      <c r="I48" s="35"/>
      <c r="J48" s="35"/>
      <c r="K48" s="35"/>
      <c r="L48" s="35"/>
      <c r="M48" s="35"/>
      <c r="N48" s="35">
        <v>1.6683350016683351</v>
      </c>
      <c r="O48" s="35">
        <v>6.4397731064397732</v>
      </c>
      <c r="P48" s="35"/>
      <c r="Q48" s="35"/>
      <c r="R48" s="35"/>
      <c r="S48" s="35"/>
      <c r="T48" s="35"/>
      <c r="U48" s="35"/>
      <c r="V48" s="35"/>
      <c r="W48" s="35"/>
      <c r="X48" s="35"/>
      <c r="Y48" s="35"/>
      <c r="Z48" s="35"/>
    </row>
    <row r="49" spans="1:26" x14ac:dyDescent="0.25">
      <c r="A49" s="35" t="s">
        <v>3744</v>
      </c>
      <c r="B49" s="35">
        <v>29.97</v>
      </c>
      <c r="C49" s="35">
        <f>-138+189</f>
        <v>51</v>
      </c>
      <c r="D49" s="35"/>
      <c r="E49" s="35"/>
      <c r="F49" s="35"/>
      <c r="G49" s="35"/>
      <c r="H49" s="35"/>
      <c r="I49" s="35"/>
      <c r="J49" s="35"/>
      <c r="K49" s="35"/>
      <c r="L49" s="35"/>
      <c r="M49" s="35"/>
      <c r="N49" s="35">
        <v>1.7017017017017018</v>
      </c>
      <c r="O49" s="35"/>
      <c r="P49" s="35"/>
      <c r="Q49" s="35"/>
      <c r="R49" s="35"/>
      <c r="S49" s="35"/>
      <c r="T49" s="35"/>
      <c r="U49" s="35"/>
      <c r="V49" s="35"/>
      <c r="W49" s="35"/>
      <c r="X49" s="35"/>
      <c r="Y49" s="35"/>
      <c r="Z49" s="35"/>
    </row>
    <row r="50" spans="1:26" x14ac:dyDescent="0.25">
      <c r="A50" s="35" t="s">
        <v>3745</v>
      </c>
      <c r="B50" s="35">
        <v>29.97</v>
      </c>
      <c r="C50" s="35">
        <f>-83+109</f>
        <v>26</v>
      </c>
      <c r="D50" s="35"/>
      <c r="E50" s="35"/>
      <c r="F50" s="35"/>
      <c r="G50" s="35"/>
      <c r="H50" s="35"/>
      <c r="I50" s="35"/>
      <c r="J50" s="35"/>
      <c r="K50" s="35"/>
      <c r="L50" s="35"/>
      <c r="M50" s="35"/>
      <c r="N50" s="35">
        <v>0.86753420086753419</v>
      </c>
      <c r="O50" s="35"/>
      <c r="P50" s="35"/>
      <c r="Q50" s="35"/>
      <c r="R50" s="35"/>
      <c r="S50" s="35"/>
      <c r="T50" s="35"/>
      <c r="U50" s="35"/>
      <c r="V50" s="35"/>
      <c r="W50" s="35"/>
      <c r="X50" s="35"/>
      <c r="Y50" s="35"/>
      <c r="Z50" s="35"/>
    </row>
    <row r="51" spans="1:26" x14ac:dyDescent="0.25">
      <c r="A51" s="35" t="s">
        <v>3746</v>
      </c>
      <c r="B51" s="35">
        <v>29.97</v>
      </c>
      <c r="C51" s="35">
        <f>-135+161</f>
        <v>26</v>
      </c>
      <c r="D51" s="35">
        <f>-670+695</f>
        <v>25</v>
      </c>
      <c r="E51" s="35"/>
      <c r="F51" s="35"/>
      <c r="G51" s="35"/>
      <c r="H51" s="35"/>
      <c r="I51" s="35"/>
      <c r="J51" s="35"/>
      <c r="K51" s="35"/>
      <c r="L51" s="35"/>
      <c r="M51" s="35"/>
      <c r="N51" s="35">
        <v>0.86753420086753419</v>
      </c>
      <c r="O51" s="35">
        <v>0.83416750083416757</v>
      </c>
      <c r="P51" s="35"/>
      <c r="Q51" s="35"/>
      <c r="R51" s="35"/>
      <c r="S51" s="35"/>
      <c r="T51" s="35"/>
      <c r="U51" s="35"/>
      <c r="V51" s="35"/>
      <c r="W51" s="35"/>
      <c r="X51" s="35"/>
      <c r="Y51" s="35"/>
      <c r="Z51" s="35"/>
    </row>
    <row r="52" spans="1:26" x14ac:dyDescent="0.25">
      <c r="A52" s="35" t="s">
        <v>3747</v>
      </c>
      <c r="B52" s="35">
        <v>29.97</v>
      </c>
      <c r="C52" s="35">
        <f>-109+133</f>
        <v>24</v>
      </c>
      <c r="D52" s="35"/>
      <c r="E52" s="35"/>
      <c r="F52" s="35"/>
      <c r="G52" s="35"/>
      <c r="H52" s="35"/>
      <c r="I52" s="35"/>
      <c r="J52" s="35"/>
      <c r="K52" s="35"/>
      <c r="L52" s="35"/>
      <c r="M52" s="35"/>
      <c r="N52" s="35">
        <v>0.80080080080080085</v>
      </c>
      <c r="O52" s="35"/>
      <c r="P52" s="35"/>
      <c r="Q52" s="35"/>
      <c r="R52" s="35"/>
      <c r="S52" s="35"/>
      <c r="T52" s="35"/>
      <c r="U52" s="35"/>
      <c r="V52" s="35"/>
      <c r="W52" s="35"/>
      <c r="X52" s="35"/>
      <c r="Y52" s="35"/>
      <c r="Z52" s="35"/>
    </row>
    <row r="53" spans="1:26" x14ac:dyDescent="0.25">
      <c r="A53" s="35" t="s">
        <v>3748</v>
      </c>
      <c r="B53" s="35">
        <v>29.97</v>
      </c>
      <c r="C53" s="35">
        <f>-1876+1949</f>
        <v>73</v>
      </c>
      <c r="D53" s="35"/>
      <c r="E53" s="35"/>
      <c r="F53" s="35"/>
      <c r="G53" s="35"/>
      <c r="H53" s="35"/>
      <c r="I53" s="35"/>
      <c r="J53" s="35"/>
      <c r="K53" s="35"/>
      <c r="L53" s="35"/>
      <c r="M53" s="35"/>
      <c r="N53" s="35">
        <v>2.4357691024357693</v>
      </c>
      <c r="O53" s="35"/>
      <c r="P53" s="35"/>
      <c r="Q53" s="35"/>
      <c r="R53" s="35"/>
      <c r="S53" s="35"/>
      <c r="T53" s="35"/>
      <c r="U53" s="35"/>
      <c r="V53" s="35"/>
      <c r="W53" s="35"/>
      <c r="X53" s="35"/>
      <c r="Y53" s="35"/>
      <c r="Z53" s="35"/>
    </row>
    <row r="54" spans="1:26" x14ac:dyDescent="0.25">
      <c r="A54" s="35" t="s">
        <v>3749</v>
      </c>
      <c r="B54" s="35">
        <v>29.97</v>
      </c>
      <c r="C54" s="35">
        <f>-97+146</f>
        <v>49</v>
      </c>
      <c r="D54" s="35">
        <f>-184+250</f>
        <v>66</v>
      </c>
      <c r="E54" s="35">
        <f>-295+351</f>
        <v>56</v>
      </c>
      <c r="F54" s="35"/>
      <c r="G54" s="35"/>
      <c r="H54" s="35"/>
      <c r="I54" s="35"/>
      <c r="J54" s="35"/>
      <c r="K54" s="35"/>
      <c r="L54" s="35"/>
      <c r="M54" s="35"/>
      <c r="N54" s="35">
        <v>1.6349683016349683</v>
      </c>
      <c r="O54" s="35">
        <v>2.2022022022022023</v>
      </c>
      <c r="P54" s="35">
        <v>1.8685352018685353</v>
      </c>
      <c r="Q54" s="35"/>
      <c r="R54" s="35"/>
      <c r="S54" s="35"/>
      <c r="T54" s="35"/>
      <c r="U54" s="35"/>
      <c r="V54" s="35"/>
      <c r="W54" s="35"/>
      <c r="X54" s="35"/>
      <c r="Y54" s="35"/>
      <c r="Z54" s="35"/>
    </row>
    <row r="55" spans="1:26" x14ac:dyDescent="0.25">
      <c r="A55" s="35" t="s">
        <v>3750</v>
      </c>
      <c r="B55" s="35">
        <v>25</v>
      </c>
      <c r="C55" s="35">
        <f>-431+456</f>
        <v>25</v>
      </c>
      <c r="D55" s="35"/>
      <c r="E55" s="35"/>
      <c r="F55" s="35"/>
      <c r="G55" s="35"/>
      <c r="H55" s="35"/>
      <c r="I55" s="35"/>
      <c r="J55" s="35"/>
      <c r="K55" s="35"/>
      <c r="L55" s="35"/>
      <c r="M55" s="35"/>
      <c r="N55" s="35">
        <v>1</v>
      </c>
      <c r="O55" s="35"/>
      <c r="P55" s="35"/>
      <c r="Q55" s="35"/>
      <c r="R55" s="35"/>
      <c r="S55" s="35"/>
      <c r="T55" s="35"/>
      <c r="U55" s="35"/>
      <c r="V55" s="35"/>
      <c r="W55" s="35"/>
      <c r="X55" s="35"/>
      <c r="Y55" s="35"/>
      <c r="Z55"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byIndividual</vt:lpstr>
      <vt:lpstr>bySpecies</vt:lpstr>
      <vt:lpstr>diveDuration</vt:lpstr>
      <vt:lpstr>cinclusDiveTiming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Lapsansky</dc:creator>
  <cp:lastModifiedBy>Anthony Lapsansky</cp:lastModifiedBy>
  <dcterms:created xsi:type="dcterms:W3CDTF">2021-02-04T01:21:31Z</dcterms:created>
  <dcterms:modified xsi:type="dcterms:W3CDTF">2022-07-05T17:30:07Z</dcterms:modified>
</cp:coreProperties>
</file>