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"/>
    </mc:Choice>
  </mc:AlternateContent>
  <xr:revisionPtr revIDLastSave="0" documentId="13_ncr:1_{C8146912-C6C7-4E89-A083-761169F646C7}" xr6:coauthVersionLast="44" xr6:coauthVersionMax="44" xr10:uidLastSave="{00000000-0000-0000-0000-000000000000}"/>
  <bookViews>
    <workbookView xWindow="40080" yWindow="1980" windowWidth="24570" windowHeight="12750" activeTab="1" xr2:uid="{06E7BFE7-03A6-4568-9F9B-9A07776F7D7F}"/>
  </bookViews>
  <sheets>
    <sheet name="rawData" sheetId="3" r:id="rId1"/>
    <sheet name="data" sheetId="1" r:id="rId2"/>
    <sheet name="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T11" i="1"/>
  <c r="T7" i="1"/>
  <c r="T2" i="1"/>
  <c r="S16" i="1"/>
  <c r="S11" i="1"/>
  <c r="S7" i="1"/>
  <c r="S2" i="1"/>
  <c r="N2" i="1" l="1"/>
  <c r="Z19" i="1" l="1"/>
  <c r="L6" i="1"/>
  <c r="Q2" i="1" l="1"/>
  <c r="K2" i="1" l="1"/>
  <c r="L2" i="1"/>
  <c r="L11" i="1"/>
  <c r="M11" i="1" s="1"/>
  <c r="K3" i="1"/>
  <c r="L3" i="1"/>
  <c r="M3" i="1" s="1"/>
  <c r="Q3" i="1"/>
  <c r="K4" i="1"/>
  <c r="L4" i="1"/>
  <c r="N4" i="1" s="1"/>
  <c r="Q4" i="1"/>
  <c r="K5" i="1"/>
  <c r="L5" i="1"/>
  <c r="M5" i="1" s="1"/>
  <c r="Q5" i="1"/>
  <c r="K6" i="1"/>
  <c r="N6" i="1"/>
  <c r="Q6" i="1"/>
  <c r="K7" i="1"/>
  <c r="L7" i="1"/>
  <c r="O7" i="1" s="1"/>
  <c r="Q7" i="1"/>
  <c r="K8" i="1"/>
  <c r="L8" i="1"/>
  <c r="M8" i="1" s="1"/>
  <c r="Q8" i="1"/>
  <c r="K9" i="1"/>
  <c r="L9" i="1"/>
  <c r="M9" i="1" s="1"/>
  <c r="Q9" i="1"/>
  <c r="K10" i="1"/>
  <c r="L10" i="1"/>
  <c r="N10" i="1" s="1"/>
  <c r="Q10" i="1"/>
  <c r="K11" i="1"/>
  <c r="Q11" i="1"/>
  <c r="K12" i="1"/>
  <c r="L12" i="1"/>
  <c r="M12" i="1" s="1"/>
  <c r="Q12" i="1"/>
  <c r="K13" i="1"/>
  <c r="L13" i="1"/>
  <c r="N13" i="1" s="1"/>
  <c r="Q13" i="1"/>
  <c r="K14" i="1"/>
  <c r="L14" i="1"/>
  <c r="O14" i="1" s="1"/>
  <c r="Q14" i="1"/>
  <c r="K15" i="1"/>
  <c r="L15" i="1"/>
  <c r="N15" i="1" s="1"/>
  <c r="Q15" i="1"/>
  <c r="K16" i="1"/>
  <c r="L16" i="1"/>
  <c r="M16" i="1" s="1"/>
  <c r="Q16" i="1"/>
  <c r="K17" i="1"/>
  <c r="L17" i="1"/>
  <c r="N17" i="1" s="1"/>
  <c r="Q17" i="1"/>
  <c r="K18" i="1"/>
  <c r="L18" i="1"/>
  <c r="O18" i="1" s="1"/>
  <c r="Q18" i="1"/>
  <c r="K19" i="1"/>
  <c r="L19" i="1"/>
  <c r="M19" i="1" s="1"/>
  <c r="Q19" i="1"/>
  <c r="O4" i="1" l="1"/>
  <c r="M13" i="1"/>
  <c r="M4" i="1"/>
  <c r="N14" i="1"/>
  <c r="M14" i="1"/>
  <c r="N19" i="1"/>
  <c r="M2" i="1"/>
  <c r="O19" i="1"/>
  <c r="M7" i="1"/>
  <c r="M6" i="1"/>
  <c r="M15" i="1"/>
  <c r="O3" i="1"/>
  <c r="N18" i="1"/>
  <c r="O15" i="1"/>
  <c r="M10" i="1"/>
  <c r="N8" i="1"/>
  <c r="N3" i="1"/>
  <c r="O8" i="1"/>
  <c r="M18" i="1"/>
  <c r="M17" i="1"/>
  <c r="N7" i="1"/>
  <c r="O2" i="1"/>
  <c r="O16" i="1"/>
  <c r="O12" i="1"/>
  <c r="O9" i="1"/>
  <c r="O5" i="1"/>
  <c r="O17" i="1"/>
  <c r="N16" i="1"/>
  <c r="O13" i="1"/>
  <c r="N12" i="1"/>
  <c r="O10" i="1"/>
  <c r="N9" i="1"/>
  <c r="O6" i="1"/>
  <c r="N5" i="1"/>
  <c r="O11" i="1"/>
  <c r="N11" i="1"/>
  <c r="Y19" i="1"/>
  <c r="X19" i="1"/>
  <c r="V19" i="1"/>
  <c r="W19" i="1" l="1"/>
</calcChain>
</file>

<file path=xl/sharedStrings.xml><?xml version="1.0" encoding="utf-8"?>
<sst xmlns="http://schemas.openxmlformats.org/spreadsheetml/2006/main" count="244" uniqueCount="81">
  <si>
    <t>BirdID</t>
  </si>
  <si>
    <t>Condition</t>
  </si>
  <si>
    <t>Fluid</t>
  </si>
  <si>
    <t>Dz91_014</t>
  </si>
  <si>
    <t>Air</t>
  </si>
  <si>
    <t>Level</t>
  </si>
  <si>
    <t>Dz91_079</t>
  </si>
  <si>
    <t>Species</t>
  </si>
  <si>
    <t>Tufted puffin</t>
  </si>
  <si>
    <t>Horned puffin</t>
  </si>
  <si>
    <t>Dz91_081</t>
  </si>
  <si>
    <t>Dz91_082</t>
  </si>
  <si>
    <t>Dz91_0119</t>
  </si>
  <si>
    <t>Common murre</t>
  </si>
  <si>
    <t>Amplitude_sd</t>
  </si>
  <si>
    <t>Dz100_064_firstbird</t>
  </si>
  <si>
    <t>Dz100_064_eighthbird</t>
  </si>
  <si>
    <t>Dz100_064_secondbird</t>
  </si>
  <si>
    <t>Dz100_064_seventhbird</t>
  </si>
  <si>
    <t>Dz100_064_thirdfrontbird</t>
  </si>
  <si>
    <t>Dz100_070</t>
  </si>
  <si>
    <t>Dz100_071</t>
  </si>
  <si>
    <t>Dz100_080</t>
  </si>
  <si>
    <t>pigeon_perp1</t>
  </si>
  <si>
    <t>Pigeon guillemot</t>
  </si>
  <si>
    <t>pigeon_perp4</t>
  </si>
  <si>
    <t>pigeon_perp3first</t>
  </si>
  <si>
    <t>pigeon_perp3second</t>
  </si>
  <si>
    <t>pigeon_perp3third</t>
  </si>
  <si>
    <t>Low speed</t>
  </si>
  <si>
    <t>High speed</t>
  </si>
  <si>
    <t>Ground Velocity</t>
  </si>
  <si>
    <t>Amp m</t>
  </si>
  <si>
    <t>Amp m sd</t>
  </si>
  <si>
    <t>Ground Strouhal</t>
  </si>
  <si>
    <t>COMU feet</t>
  </si>
  <si>
    <t>Ground_sd</t>
  </si>
  <si>
    <t>Wingbeats</t>
  </si>
  <si>
    <t>Averages</t>
  </si>
  <si>
    <t xml:space="preserve">COMU </t>
  </si>
  <si>
    <t xml:space="preserve">TUPU </t>
  </si>
  <si>
    <t xml:space="preserve">HOPU </t>
  </si>
  <si>
    <t xml:space="preserve">PIGU </t>
  </si>
  <si>
    <t>Body lengths (mm) estimated from photos in the Macauly Library</t>
  </si>
  <si>
    <t>ID number based on the video and position of the bird in that video</t>
  </si>
  <si>
    <t>Ground Speed m</t>
  </si>
  <si>
    <t>Standard deviation of amplitude converted to meters</t>
  </si>
  <si>
    <t>Amplitude converted to meters</t>
  </si>
  <si>
    <t>st_LowerBound</t>
  </si>
  <si>
    <t>st_UpperBound</t>
  </si>
  <si>
    <t>Number of wingbeats in the run</t>
  </si>
  <si>
    <t>Strouhal number calculated based on the higher end of the flight speed range</t>
  </si>
  <si>
    <t>Strouhal number based on the lower end of the flight speed range</t>
  </si>
  <si>
    <t>Strouhal number based on ground speed (calculated via a stationary object)</t>
  </si>
  <si>
    <t>Standard deviation in strouhal number calculated via ground speed - std dev was propagated from the standard deviation in wingbeat amplitude</t>
  </si>
  <si>
    <t>aveAmplitude</t>
  </si>
  <si>
    <t>aveFrequency</t>
  </si>
  <si>
    <t>Velocity (body lengths / s)calculated based on a stationary object in the video</t>
  </si>
  <si>
    <t>Average wingbeat amplitude (body lengths) of the bird</t>
  </si>
  <si>
    <t xml:space="preserve">Standard deviation of the wingbeat amplitde (body lengths per second) for that bird </t>
  </si>
  <si>
    <t>wingbeat frequency (s^-1) of the bird</t>
  </si>
  <si>
    <t>Higher bound of the cruising speed (m/s) based on Spear and Ainley (1997). See methods for details</t>
  </si>
  <si>
    <t>Lower bound of the cruising speed (m/s) based on Spear and Ainley (1997). See methods for details</t>
  </si>
  <si>
    <t>Ground velocity (m/s), converted to meters using the body lengths to meters conversion</t>
  </si>
  <si>
    <t>Velocity</t>
  </si>
  <si>
    <t>Amplitude</t>
  </si>
  <si>
    <t>Frequency</t>
  </si>
  <si>
    <t>Strouhal</t>
  </si>
  <si>
    <t>Strouhal_SD</t>
  </si>
  <si>
    <t>strokeAngle</t>
  </si>
  <si>
    <t xml:space="preserve">This excel sheet contains the aerial strouhal data for the second paper (currently in review at eLife). </t>
  </si>
  <si>
    <t xml:space="preserve">The "rawData" sheet are the data output by running the digitized points for perpendicular aerial flights through the MatLab file "Lapsansky…AerialPerpendicular.m" </t>
  </si>
  <si>
    <t>The "data" sheet contains the same information, plus the strouhal number calculated based on the assumed air speed of the bird and the assumed body-length-to-meters conversion factor.</t>
  </si>
  <si>
    <t>data</t>
  </si>
  <si>
    <t>Average stroke angle of the bird (deg)</t>
  </si>
  <si>
    <t>Number of wingbeats used to calculate averages</t>
  </si>
  <si>
    <t>rawData</t>
  </si>
  <si>
    <t>speciesAve</t>
  </si>
  <si>
    <t>sdSpeciesAve</t>
  </si>
  <si>
    <t>Species average strouhal for reporting purposes</t>
  </si>
  <si>
    <t>Standard deviation in average strouhal number for the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</si>
</sst>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0" fillId="2" borderId="0" xfId="0" applyFill="1" applyAlignment="1">
      <alignment horizontal="center" vertical="center"/>
    </xf>
    <xf numFmtId="165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ill="1" applyBorder="1"/>
    <xf numFmtId="165" fontId="0" fillId="0" borderId="0" xfId="0" applyNumberForma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0" borderId="2" xfId="0" applyFill="1" applyBorder="1"/>
    <xf numFmtId="165" fontId="0" fillId="0" borderId="2" xfId="0" applyNumberFormat="1" applyFill="1" applyBorder="1"/>
    <xf numFmtId="2" fontId="0" fillId="0" borderId="2" xfId="0" applyNumberFormat="1" applyFill="1" applyBorder="1"/>
    <xf numFmtId="164" fontId="0" fillId="0" borderId="2" xfId="0" applyNumberFormat="1" applyFill="1" applyBorder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CDE6-D8FE-4245-A6A2-C2B144DA19AD}">
  <dimension ref="A1:L19"/>
  <sheetViews>
    <sheetView topLeftCell="B1" workbookViewId="0">
      <selection activeCell="M25" sqref="M25"/>
    </sheetView>
  </sheetViews>
  <sheetFormatPr defaultRowHeight="14.6" x14ac:dyDescent="0.4"/>
  <cols>
    <col min="1" max="1" width="22.53515625" bestFit="1" customWidth="1"/>
    <col min="2" max="2" width="15.3046875" bestFit="1" customWidth="1"/>
    <col min="3" max="3" width="9.921875" customWidth="1"/>
    <col min="4" max="4" width="9.07421875" bestFit="1" customWidth="1"/>
    <col min="5" max="5" width="7.765625" bestFit="1" customWidth="1"/>
    <col min="6" max="6" width="14.3828125" customWidth="1"/>
    <col min="7" max="7" width="12.765625" customWidth="1"/>
    <col min="8" max="8" width="14.07421875" customWidth="1"/>
    <col min="9" max="9" width="12.84375" customWidth="1"/>
    <col min="10" max="10" width="13.84375" customWidth="1"/>
    <col min="11" max="11" width="11.921875" customWidth="1"/>
    <col min="12" max="12" width="9.921875" customWidth="1"/>
  </cols>
  <sheetData>
    <row r="1" spans="1:12" ht="52.3" customHeight="1" x14ac:dyDescent="0.4">
      <c r="A1" s="7" t="s">
        <v>0</v>
      </c>
      <c r="B1" s="7" t="s">
        <v>7</v>
      </c>
      <c r="C1" s="7" t="s">
        <v>2</v>
      </c>
      <c r="D1" s="7" t="s">
        <v>1</v>
      </c>
      <c r="E1" s="7" t="s">
        <v>64</v>
      </c>
      <c r="F1" s="7" t="s">
        <v>65</v>
      </c>
      <c r="G1" s="7" t="s">
        <v>14</v>
      </c>
      <c r="H1" s="7" t="s">
        <v>66</v>
      </c>
      <c r="I1" s="7" t="s">
        <v>67</v>
      </c>
      <c r="J1" s="7" t="s">
        <v>68</v>
      </c>
      <c r="K1" s="7" t="s">
        <v>69</v>
      </c>
      <c r="L1" s="7" t="s">
        <v>37</v>
      </c>
    </row>
    <row r="2" spans="1:12" x14ac:dyDescent="0.4">
      <c r="A2" t="s">
        <v>16</v>
      </c>
      <c r="B2" t="s">
        <v>13</v>
      </c>
      <c r="C2" t="s">
        <v>4</v>
      </c>
      <c r="D2" t="s">
        <v>5</v>
      </c>
      <c r="E2" s="2">
        <v>43.152937527469597</v>
      </c>
      <c r="F2" s="2">
        <v>1.04033688935369</v>
      </c>
      <c r="G2" s="2">
        <v>6.3439879111803002E-2</v>
      </c>
      <c r="H2" s="2">
        <v>8.0688461538461507</v>
      </c>
      <c r="I2" s="2">
        <v>0.19452484093399899</v>
      </c>
      <c r="J2" s="2">
        <v>1.18621501548044E-2</v>
      </c>
      <c r="K2" s="2">
        <v>80.472084764143901</v>
      </c>
      <c r="L2">
        <v>14</v>
      </c>
    </row>
    <row r="3" spans="1:12" x14ac:dyDescent="0.4">
      <c r="A3" t="s">
        <v>15</v>
      </c>
      <c r="B3" t="s">
        <v>13</v>
      </c>
      <c r="C3" t="s">
        <v>4</v>
      </c>
      <c r="D3" t="s">
        <v>5</v>
      </c>
      <c r="E3" s="2">
        <v>44.184367509525103</v>
      </c>
      <c r="F3" s="2">
        <v>0.95769708897746997</v>
      </c>
      <c r="G3" s="2">
        <v>6.0962917105938499E-2</v>
      </c>
      <c r="H3" s="2">
        <v>7.93323529411765</v>
      </c>
      <c r="I3" s="2">
        <v>0.17195304076067</v>
      </c>
      <c r="J3" s="2">
        <v>1.0945798092797001E-2</v>
      </c>
      <c r="K3" s="2">
        <v>83.382466172380703</v>
      </c>
      <c r="L3">
        <v>45</v>
      </c>
    </row>
    <row r="4" spans="1:12" x14ac:dyDescent="0.4">
      <c r="A4" t="s">
        <v>17</v>
      </c>
      <c r="B4" t="s">
        <v>13</v>
      </c>
      <c r="C4" t="s">
        <v>4</v>
      </c>
      <c r="D4" t="s">
        <v>5</v>
      </c>
      <c r="E4" s="2">
        <v>49.910676351333301</v>
      </c>
      <c r="F4" s="2">
        <v>0.95444481377155199</v>
      </c>
      <c r="G4" s="2">
        <v>9.1015651509025797E-2</v>
      </c>
      <c r="H4" s="2">
        <v>7.6255029585798804</v>
      </c>
      <c r="I4" s="2">
        <v>0.14582294377226501</v>
      </c>
      <c r="J4" s="2">
        <v>1.3905644455179E-2</v>
      </c>
      <c r="K4" s="2">
        <v>88.390650866394097</v>
      </c>
      <c r="L4">
        <v>43</v>
      </c>
    </row>
    <row r="5" spans="1:12" x14ac:dyDescent="0.4">
      <c r="A5" t="s">
        <v>18</v>
      </c>
      <c r="B5" t="s">
        <v>13</v>
      </c>
      <c r="C5" t="s">
        <v>4</v>
      </c>
      <c r="D5" t="s">
        <v>5</v>
      </c>
      <c r="E5" s="2">
        <v>45.630846219162997</v>
      </c>
      <c r="F5" s="2">
        <v>1.02052726905141</v>
      </c>
      <c r="G5" s="2">
        <v>6.2245069315271101E-2</v>
      </c>
      <c r="H5" s="2">
        <v>7.7150495049504997</v>
      </c>
      <c r="I5" s="2">
        <v>0.172545965158479</v>
      </c>
      <c r="J5" s="2">
        <v>1.0524104438035101E-2</v>
      </c>
      <c r="K5" s="2">
        <v>83.827290760301096</v>
      </c>
      <c r="L5">
        <v>14</v>
      </c>
    </row>
    <row r="6" spans="1:12" x14ac:dyDescent="0.4">
      <c r="A6" t="s">
        <v>19</v>
      </c>
      <c r="B6" t="s">
        <v>13</v>
      </c>
      <c r="C6" t="s">
        <v>4</v>
      </c>
      <c r="D6" t="s">
        <v>5</v>
      </c>
      <c r="E6" s="2">
        <v>49.010814256639101</v>
      </c>
      <c r="F6" s="2">
        <v>1.0268579986369299</v>
      </c>
      <c r="G6" s="2">
        <v>6.3116146844348603E-2</v>
      </c>
      <c r="H6" s="2">
        <v>7.5923999999999996</v>
      </c>
      <c r="I6" s="2">
        <v>0.15907339608818899</v>
      </c>
      <c r="J6" s="2">
        <v>9.7774958561541898E-3</v>
      </c>
      <c r="K6" s="2">
        <v>88.275834649254193</v>
      </c>
      <c r="L6">
        <v>20</v>
      </c>
    </row>
    <row r="7" spans="1:12" x14ac:dyDescent="0.4">
      <c r="A7" t="s">
        <v>6</v>
      </c>
      <c r="B7" t="s">
        <v>9</v>
      </c>
      <c r="C7" t="s">
        <v>4</v>
      </c>
      <c r="D7" t="s">
        <v>5</v>
      </c>
      <c r="E7" s="2">
        <v>64.306655689758898</v>
      </c>
      <c r="F7" s="2">
        <v>1.21403016504146</v>
      </c>
      <c r="G7" s="2">
        <v>7.0435207428383106E-2</v>
      </c>
      <c r="H7" s="2">
        <v>7.65191489361702</v>
      </c>
      <c r="I7" s="2">
        <v>0.14445869407356701</v>
      </c>
      <c r="J7" s="2">
        <v>8.3811575485503095E-3</v>
      </c>
      <c r="K7" s="2">
        <v>88.976437459249397</v>
      </c>
      <c r="L7">
        <v>13</v>
      </c>
    </row>
    <row r="8" spans="1:12" x14ac:dyDescent="0.4">
      <c r="A8" t="s">
        <v>10</v>
      </c>
      <c r="B8" t="s">
        <v>9</v>
      </c>
      <c r="C8" t="s">
        <v>4</v>
      </c>
      <c r="D8" t="s">
        <v>5</v>
      </c>
      <c r="E8" s="2">
        <v>45.102589988106701</v>
      </c>
      <c r="F8" s="2">
        <v>1.3173086000429399</v>
      </c>
      <c r="G8" s="2">
        <v>3.7831781662577203E-2</v>
      </c>
      <c r="H8" s="2">
        <v>8.46211764705882</v>
      </c>
      <c r="I8" s="2">
        <v>0.24715255496381</v>
      </c>
      <c r="J8" s="2">
        <v>7.0979734713902199E-3</v>
      </c>
      <c r="K8" s="2">
        <v>84.082729570596101</v>
      </c>
      <c r="L8">
        <v>25</v>
      </c>
    </row>
    <row r="9" spans="1:12" x14ac:dyDescent="0.4">
      <c r="A9" t="s">
        <v>11</v>
      </c>
      <c r="B9" t="s">
        <v>9</v>
      </c>
      <c r="C9" t="s">
        <v>4</v>
      </c>
      <c r="D9" t="s">
        <v>5</v>
      </c>
      <c r="E9" s="2">
        <v>31.5860612859186</v>
      </c>
      <c r="F9" s="2">
        <v>1.3201225501658</v>
      </c>
      <c r="G9" s="2">
        <v>5.8543143119675602E-2</v>
      </c>
      <c r="H9" s="2">
        <v>11.0527659574468</v>
      </c>
      <c r="I9" s="2">
        <v>0.46194444600268098</v>
      </c>
      <c r="J9" s="2">
        <v>2.0485734307226101E-2</v>
      </c>
      <c r="K9" s="2">
        <v>70.8880512494963</v>
      </c>
      <c r="L9">
        <v>27</v>
      </c>
    </row>
    <row r="10" spans="1:12" x14ac:dyDescent="0.4">
      <c r="A10" t="s">
        <v>12</v>
      </c>
      <c r="B10" t="s">
        <v>9</v>
      </c>
      <c r="C10" t="s">
        <v>4</v>
      </c>
      <c r="D10" t="s">
        <v>5</v>
      </c>
      <c r="E10" s="2">
        <v>32.342269242281503</v>
      </c>
      <c r="F10" s="2">
        <v>1.25272306989836</v>
      </c>
      <c r="G10" s="2">
        <v>6.057078320117E-2</v>
      </c>
      <c r="H10" s="2">
        <v>10.3344827586207</v>
      </c>
      <c r="I10" s="2">
        <v>0.40028870176698</v>
      </c>
      <c r="J10" s="2">
        <v>1.9354477262538701E-2</v>
      </c>
      <c r="K10" s="2">
        <v>74.729973203826006</v>
      </c>
      <c r="L10">
        <v>46</v>
      </c>
    </row>
    <row r="11" spans="1:12" x14ac:dyDescent="0.4">
      <c r="A11" t="s">
        <v>23</v>
      </c>
      <c r="B11" t="s">
        <v>24</v>
      </c>
      <c r="C11" t="s">
        <v>4</v>
      </c>
      <c r="D11" t="s">
        <v>5</v>
      </c>
      <c r="E11" s="2">
        <v>30.6786189739618</v>
      </c>
      <c r="F11" s="2">
        <v>1.2178874656210501</v>
      </c>
      <c r="G11" s="2">
        <v>0.12901308007109699</v>
      </c>
      <c r="H11" s="2">
        <v>11.2638926174497</v>
      </c>
      <c r="I11" s="2">
        <v>0.44715681773474097</v>
      </c>
      <c r="J11" s="2">
        <v>4.7368151786775503E-2</v>
      </c>
      <c r="K11" s="2">
        <v>67.538342031344996</v>
      </c>
      <c r="L11">
        <v>7</v>
      </c>
    </row>
    <row r="12" spans="1:12" x14ac:dyDescent="0.4">
      <c r="A12" t="s">
        <v>25</v>
      </c>
      <c r="B12" t="s">
        <v>24</v>
      </c>
      <c r="C12" t="s">
        <v>4</v>
      </c>
      <c r="D12" t="s">
        <v>5</v>
      </c>
      <c r="E12" s="2">
        <v>29.534327171526702</v>
      </c>
      <c r="F12" s="2">
        <v>1.2730526629002701</v>
      </c>
      <c r="G12" s="2">
        <v>7.2218233677364504E-2</v>
      </c>
      <c r="H12" s="2">
        <v>9.4954455445544603</v>
      </c>
      <c r="I12" s="2">
        <v>0.40929330015594501</v>
      </c>
      <c r="J12" s="2">
        <v>2.3218551796515299E-2</v>
      </c>
      <c r="K12" s="2">
        <v>85.152331919142298</v>
      </c>
      <c r="L12">
        <v>4</v>
      </c>
    </row>
    <row r="13" spans="1:12" x14ac:dyDescent="0.4">
      <c r="A13" t="s">
        <v>26</v>
      </c>
      <c r="B13" t="s">
        <v>24</v>
      </c>
      <c r="C13" t="s">
        <v>4</v>
      </c>
      <c r="D13" t="s">
        <v>5</v>
      </c>
      <c r="E13" s="2">
        <v>26.9512765330694</v>
      </c>
      <c r="F13" s="2">
        <v>1.1910840952441299</v>
      </c>
      <c r="G13" s="2">
        <v>8.4178726927466502E-2</v>
      </c>
      <c r="H13" s="2">
        <v>11.23875</v>
      </c>
      <c r="I13" s="2">
        <v>0.49668505901751903</v>
      </c>
      <c r="J13" s="2">
        <v>3.5102740536064797E-2</v>
      </c>
      <c r="K13" s="2">
        <v>71.170886728222399</v>
      </c>
      <c r="L13">
        <v>10</v>
      </c>
    </row>
    <row r="14" spans="1:12" x14ac:dyDescent="0.4">
      <c r="A14" t="s">
        <v>27</v>
      </c>
      <c r="B14" t="s">
        <v>24</v>
      </c>
      <c r="C14" t="s">
        <v>4</v>
      </c>
      <c r="D14" t="s">
        <v>5</v>
      </c>
      <c r="E14" s="2">
        <v>23.248371444451699</v>
      </c>
      <c r="F14" s="2">
        <v>1.13188395187323</v>
      </c>
      <c r="G14" s="2">
        <v>4.5864295376204303E-2</v>
      </c>
      <c r="H14" s="2">
        <v>11.664</v>
      </c>
      <c r="I14" s="2">
        <v>0.56788039739446405</v>
      </c>
      <c r="J14" s="2">
        <v>2.30106931380657E-2</v>
      </c>
      <c r="K14" s="2">
        <v>66.271410727809396</v>
      </c>
      <c r="L14">
        <v>10</v>
      </c>
    </row>
    <row r="15" spans="1:12" x14ac:dyDescent="0.4">
      <c r="A15" t="s">
        <v>28</v>
      </c>
      <c r="B15" t="s">
        <v>24</v>
      </c>
      <c r="C15" t="s">
        <v>4</v>
      </c>
      <c r="D15" t="s">
        <v>5</v>
      </c>
      <c r="E15" s="2">
        <v>24.253570585655599</v>
      </c>
      <c r="F15" s="2">
        <v>1.0756341557722799</v>
      </c>
      <c r="G15" s="2">
        <v>4.5604599410507603E-2</v>
      </c>
      <c r="H15" s="2">
        <v>11.539251336898401</v>
      </c>
      <c r="I15" s="2">
        <v>0.51176023036169804</v>
      </c>
      <c r="J15" s="2">
        <v>2.16975448154283E-2</v>
      </c>
      <c r="K15" s="2">
        <v>76.772232896777098</v>
      </c>
      <c r="L15">
        <v>10</v>
      </c>
    </row>
    <row r="16" spans="1:12" x14ac:dyDescent="0.4">
      <c r="A16" t="s">
        <v>3</v>
      </c>
      <c r="B16" t="s">
        <v>8</v>
      </c>
      <c r="C16" t="s">
        <v>4</v>
      </c>
      <c r="D16" t="s">
        <v>5</v>
      </c>
      <c r="E16" s="2">
        <v>42.306094622356198</v>
      </c>
      <c r="F16" s="2">
        <v>1.2507970765599199</v>
      </c>
      <c r="G16" s="2">
        <v>0.116987651513138</v>
      </c>
      <c r="H16" s="2">
        <v>8.7009677419354805</v>
      </c>
      <c r="I16" s="2">
        <v>0.25724768764413403</v>
      </c>
      <c r="J16" s="2">
        <v>2.4060499819397299E-2</v>
      </c>
      <c r="K16" s="2">
        <v>82.858422624742303</v>
      </c>
      <c r="L16">
        <v>28</v>
      </c>
    </row>
    <row r="17" spans="1:12" x14ac:dyDescent="0.4">
      <c r="A17" t="s">
        <v>20</v>
      </c>
      <c r="B17" t="s">
        <v>8</v>
      </c>
      <c r="C17" t="s">
        <v>4</v>
      </c>
      <c r="D17" t="s">
        <v>5</v>
      </c>
      <c r="E17" s="2">
        <v>41.308477001267001</v>
      </c>
      <c r="F17" s="2">
        <v>1.33329284711924</v>
      </c>
      <c r="G17" s="2">
        <v>8.7271742992477794E-2</v>
      </c>
      <c r="H17" s="2">
        <v>9.0818181818181802</v>
      </c>
      <c r="I17" s="2">
        <v>0.29312925819763802</v>
      </c>
      <c r="J17" s="2">
        <v>1.91870085707526E-2</v>
      </c>
      <c r="K17" s="2">
        <v>80.757867511485998</v>
      </c>
      <c r="L17">
        <v>16</v>
      </c>
    </row>
    <row r="18" spans="1:12" x14ac:dyDescent="0.4">
      <c r="A18" t="s">
        <v>21</v>
      </c>
      <c r="B18" t="s">
        <v>8</v>
      </c>
      <c r="C18" t="s">
        <v>4</v>
      </c>
      <c r="D18" t="s">
        <v>5</v>
      </c>
      <c r="E18" s="2">
        <v>39.152397849643201</v>
      </c>
      <c r="F18" s="2">
        <v>1.2408307415133899</v>
      </c>
      <c r="G18" s="2">
        <v>8.0126901409879894E-2</v>
      </c>
      <c r="H18" s="2">
        <v>8.5628571428571405</v>
      </c>
      <c r="I18" s="2">
        <v>0.27137690056297398</v>
      </c>
      <c r="J18" s="2">
        <v>1.7524219403048699E-2</v>
      </c>
      <c r="K18" s="2">
        <v>78.218113629365504</v>
      </c>
      <c r="L18">
        <v>8</v>
      </c>
    </row>
    <row r="19" spans="1:12" x14ac:dyDescent="0.4">
      <c r="A19" t="s">
        <v>22</v>
      </c>
      <c r="B19" t="s">
        <v>8</v>
      </c>
      <c r="C19" t="s">
        <v>4</v>
      </c>
      <c r="D19" t="s">
        <v>5</v>
      </c>
      <c r="E19" s="2">
        <v>42.413715627414597</v>
      </c>
      <c r="F19" s="2">
        <v>1.2317156463013199</v>
      </c>
      <c r="G19" s="2">
        <v>6.3018728359853296E-2</v>
      </c>
      <c r="H19" s="2">
        <v>8.4326235741444897</v>
      </c>
      <c r="I19" s="2">
        <v>0.244887632266994</v>
      </c>
      <c r="J19" s="2">
        <v>1.25292775348459E-2</v>
      </c>
      <c r="K19" s="2">
        <v>82.224135177821395</v>
      </c>
      <c r="L19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B4C7-35FD-49E0-8F7D-CE5D1EFE30A7}">
  <dimension ref="A1:AB30"/>
  <sheetViews>
    <sheetView tabSelected="1" topLeftCell="H1" zoomScale="90" zoomScaleNormal="90" workbookViewId="0">
      <selection activeCell="T20" sqref="T20"/>
    </sheetView>
  </sheetViews>
  <sheetFormatPr defaultRowHeight="14.6" x14ac:dyDescent="0.4"/>
  <cols>
    <col min="1" max="1" width="22.61328125" customWidth="1"/>
    <col min="2" max="2" width="14.69140625" bestFit="1" customWidth="1"/>
    <col min="3" max="3" width="9.23046875" customWidth="1"/>
    <col min="4" max="4" width="9.69140625" customWidth="1"/>
    <col min="5" max="5" width="14.23046875" customWidth="1"/>
    <col min="6" max="6" width="13.07421875" customWidth="1"/>
    <col min="7" max="7" width="13.3828125" customWidth="1"/>
    <col min="8" max="8" width="14.07421875" customWidth="1"/>
    <col min="9" max="9" width="11.23046875" customWidth="1"/>
    <col min="10" max="10" width="10.84375" customWidth="1"/>
    <col min="11" max="11" width="14.3828125" customWidth="1"/>
    <col min="12" max="13" width="9.23046875" customWidth="1"/>
    <col min="14" max="14" width="13.84375" customWidth="1"/>
    <col min="15" max="15" width="15.3046875" customWidth="1"/>
    <col min="16" max="16" width="17.61328125" customWidth="1"/>
    <col min="17" max="17" width="12.3046875" customWidth="1"/>
    <col min="18" max="18" width="10.84375" customWidth="1"/>
    <col min="19" max="19" width="13.4609375" customWidth="1"/>
    <col min="20" max="20" width="13.23046875" customWidth="1"/>
    <col min="21" max="22" width="10.84375" customWidth="1"/>
    <col min="23" max="23" width="12.765625" bestFit="1" customWidth="1"/>
    <col min="24" max="25" width="12.765625" customWidth="1"/>
    <col min="26" max="27" width="10.84375" customWidth="1"/>
    <col min="28" max="28" width="12.3828125" bestFit="1" customWidth="1"/>
    <col min="29" max="29" width="11.69140625" bestFit="1" customWidth="1"/>
    <col min="30" max="30" width="14.61328125" bestFit="1" customWidth="1"/>
    <col min="31" max="31" width="15.61328125" bestFit="1" customWidth="1"/>
    <col min="32" max="32" width="14" bestFit="1" customWidth="1"/>
  </cols>
  <sheetData>
    <row r="1" spans="1:28" ht="28.3" customHeight="1" x14ac:dyDescent="0.4">
      <c r="A1" s="7" t="s">
        <v>0</v>
      </c>
      <c r="B1" s="7" t="s">
        <v>7</v>
      </c>
      <c r="C1" s="7" t="s">
        <v>2</v>
      </c>
      <c r="D1" s="7" t="s">
        <v>1</v>
      </c>
      <c r="E1" s="7" t="s">
        <v>31</v>
      </c>
      <c r="F1" s="7" t="s">
        <v>55</v>
      </c>
      <c r="G1" s="7" t="s">
        <v>14</v>
      </c>
      <c r="H1" s="7" t="s">
        <v>56</v>
      </c>
      <c r="I1" s="7" t="s">
        <v>30</v>
      </c>
      <c r="J1" s="7" t="s">
        <v>29</v>
      </c>
      <c r="K1" s="7" t="s">
        <v>45</v>
      </c>
      <c r="L1" s="7" t="s">
        <v>32</v>
      </c>
      <c r="M1" s="7" t="s">
        <v>33</v>
      </c>
      <c r="N1" s="7" t="s">
        <v>48</v>
      </c>
      <c r="O1" s="7" t="s">
        <v>49</v>
      </c>
      <c r="P1" s="7" t="s">
        <v>34</v>
      </c>
      <c r="Q1" s="7" t="s">
        <v>36</v>
      </c>
      <c r="R1" s="7" t="s">
        <v>37</v>
      </c>
      <c r="S1" s="7" t="s">
        <v>77</v>
      </c>
      <c r="T1" s="7" t="s">
        <v>78</v>
      </c>
      <c r="V1" s="26" t="s">
        <v>43</v>
      </c>
      <c r="W1" s="26"/>
      <c r="X1" s="26"/>
      <c r="Y1" s="26"/>
      <c r="Z1" s="26"/>
    </row>
    <row r="2" spans="1:28" x14ac:dyDescent="0.4">
      <c r="A2" s="13" t="s">
        <v>16</v>
      </c>
      <c r="B2" s="13" t="s">
        <v>13</v>
      </c>
      <c r="C2" s="13" t="s">
        <v>4</v>
      </c>
      <c r="D2" s="13" t="s">
        <v>5</v>
      </c>
      <c r="E2" s="14">
        <v>43.152937527469597</v>
      </c>
      <c r="F2" s="14">
        <v>1.04033688935369</v>
      </c>
      <c r="G2" s="14">
        <v>6.3439879111803002E-2</v>
      </c>
      <c r="H2" s="14">
        <v>8.0688461538461507</v>
      </c>
      <c r="I2" s="15">
        <v>24.68</v>
      </c>
      <c r="J2" s="15">
        <v>13.32</v>
      </c>
      <c r="K2" s="15">
        <f>(AVERAGE($W$3:$W$17)*0.001)*E2</f>
        <v>17.382952600690359</v>
      </c>
      <c r="L2" s="14">
        <f>F2*AVERAGE($W$3:$W$17)*0.001</f>
        <v>0.4190705864432322</v>
      </c>
      <c r="M2" s="14">
        <f>G2/F2*L2</f>
        <v>2.5554978983574714E-2</v>
      </c>
      <c r="N2" s="14">
        <f>L2*H2/I2</f>
        <v>0.13701037640245239</v>
      </c>
      <c r="O2" s="14">
        <f>L2*H2/J2</f>
        <v>0.2538600667877271</v>
      </c>
      <c r="P2" s="16">
        <v>0.1946</v>
      </c>
      <c r="Q2" s="14">
        <f t="shared" ref="Q2:Q19" si="0">G2/F2*P2</f>
        <v>1.1866733364445485E-2</v>
      </c>
      <c r="R2" s="13">
        <v>14</v>
      </c>
      <c r="S2" s="16">
        <f>AVERAGE(P2:P6)</f>
        <v>0.16896</v>
      </c>
      <c r="T2" s="14">
        <f>STDEV(P2:P6)</f>
        <v>1.8135683058545106E-2</v>
      </c>
      <c r="V2" s="7" t="s">
        <v>35</v>
      </c>
      <c r="W2" s="7" t="s">
        <v>39</v>
      </c>
      <c r="X2" s="7" t="s">
        <v>40</v>
      </c>
      <c r="Y2" s="7" t="s">
        <v>41</v>
      </c>
      <c r="Z2" s="7" t="s">
        <v>42</v>
      </c>
      <c r="AA2" s="1"/>
      <c r="AB2" s="1"/>
    </row>
    <row r="3" spans="1:28" x14ac:dyDescent="0.4">
      <c r="A3" s="13" t="s">
        <v>15</v>
      </c>
      <c r="B3" s="13" t="s">
        <v>13</v>
      </c>
      <c r="C3" s="13" t="s">
        <v>4</v>
      </c>
      <c r="D3" s="13" t="s">
        <v>5</v>
      </c>
      <c r="E3" s="14">
        <v>44.184367509525103</v>
      </c>
      <c r="F3" s="14">
        <v>0.95769708897746997</v>
      </c>
      <c r="G3" s="14">
        <v>6.0962917105938499E-2</v>
      </c>
      <c r="H3" s="14">
        <v>7.93323529411765</v>
      </c>
      <c r="I3" s="15">
        <v>24.68</v>
      </c>
      <c r="J3" s="15">
        <v>13.32</v>
      </c>
      <c r="K3" s="15">
        <f>(AVERAGE($W$3:$W$17)*0.001)*E3</f>
        <v>17.798435288921922</v>
      </c>
      <c r="L3" s="14">
        <f>F3*AVERAGE($W$3:$W$17)*0.001</f>
        <v>0.38578145677608244</v>
      </c>
      <c r="M3" s="14">
        <f t="shared" ref="M3:M6" si="1">G3/F3*L3</f>
        <v>2.4557204194448359E-2</v>
      </c>
      <c r="N3" s="14">
        <f t="shared" ref="N3:N6" si="2">L3*H3/I3</f>
        <v>0.12400709354587278</v>
      </c>
      <c r="O3" s="14">
        <f t="shared" ref="O3:O6" si="3">L3*H3/J3</f>
        <v>0.22976689705046094</v>
      </c>
      <c r="P3" s="16">
        <v>0.17269999999999999</v>
      </c>
      <c r="Q3" s="14">
        <f t="shared" si="0"/>
        <v>1.0993346336091095E-2</v>
      </c>
      <c r="R3" s="13">
        <v>45</v>
      </c>
      <c r="S3" s="13"/>
      <c r="T3" s="14"/>
      <c r="V3" s="5">
        <v>324.61</v>
      </c>
      <c r="W3" s="5">
        <v>369.01</v>
      </c>
      <c r="X3">
        <v>278.58</v>
      </c>
      <c r="Y3">
        <v>260.14</v>
      </c>
      <c r="Z3">
        <v>277.23</v>
      </c>
      <c r="AA3" s="1"/>
      <c r="AB3" s="1"/>
    </row>
    <row r="4" spans="1:28" x14ac:dyDescent="0.4">
      <c r="A4" s="13" t="s">
        <v>17</v>
      </c>
      <c r="B4" s="13" t="s">
        <v>13</v>
      </c>
      <c r="C4" s="13" t="s">
        <v>4</v>
      </c>
      <c r="D4" s="13" t="s">
        <v>5</v>
      </c>
      <c r="E4" s="14">
        <v>49.910676351333301</v>
      </c>
      <c r="F4" s="14">
        <v>0.95444481377155199</v>
      </c>
      <c r="G4" s="14">
        <v>9.1015651509025797E-2</v>
      </c>
      <c r="H4" s="14">
        <v>7.6255029585798804</v>
      </c>
      <c r="I4" s="15">
        <v>24.68</v>
      </c>
      <c r="J4" s="15">
        <v>13.32</v>
      </c>
      <c r="K4" s="15">
        <f>(AVERAGE($W$3:$W$17)*0.001)*E4</f>
        <v>20.105118469196785</v>
      </c>
      <c r="L4" s="14">
        <f>F4*AVERAGE($W$3:$W$17)*0.001</f>
        <v>0.38447136877308419</v>
      </c>
      <c r="M4" s="14">
        <f t="shared" si="1"/>
        <v>3.6663106772168795E-2</v>
      </c>
      <c r="N4" s="14">
        <f t="shared" si="2"/>
        <v>0.11879204052141044</v>
      </c>
      <c r="O4" s="14">
        <f t="shared" si="3"/>
        <v>0.22010417117630704</v>
      </c>
      <c r="P4" s="16">
        <v>0.1459</v>
      </c>
      <c r="Q4" s="14">
        <f t="shared" si="0"/>
        <v>1.3912992520430059E-2</v>
      </c>
      <c r="R4" s="13">
        <v>43</v>
      </c>
      <c r="S4" s="13"/>
      <c r="T4" s="14"/>
      <c r="V4" s="5">
        <v>376.36</v>
      </c>
      <c r="W4" s="5">
        <v>424.95</v>
      </c>
      <c r="X4" s="1">
        <v>297.87</v>
      </c>
      <c r="Y4" s="1">
        <v>239.11</v>
      </c>
      <c r="Z4" s="5">
        <v>264.86</v>
      </c>
      <c r="AA4" s="1"/>
      <c r="AB4" s="1"/>
    </row>
    <row r="5" spans="1:28" x14ac:dyDescent="0.4">
      <c r="A5" s="13" t="s">
        <v>18</v>
      </c>
      <c r="B5" s="13" t="s">
        <v>13</v>
      </c>
      <c r="C5" s="13" t="s">
        <v>4</v>
      </c>
      <c r="D5" s="13" t="s">
        <v>5</v>
      </c>
      <c r="E5" s="14">
        <v>45.630846219162997</v>
      </c>
      <c r="F5" s="14">
        <v>1.02052726905141</v>
      </c>
      <c r="G5" s="14">
        <v>6.2245069315271101E-2</v>
      </c>
      <c r="H5" s="14">
        <v>7.7150495049504997</v>
      </c>
      <c r="I5" s="15">
        <v>24.68</v>
      </c>
      <c r="J5" s="15">
        <v>13.32</v>
      </c>
      <c r="K5" s="15">
        <f>(AVERAGE($W$3:$W$17)*0.001)*E5</f>
        <v>18.38110873569568</v>
      </c>
      <c r="L5" s="14">
        <f>F5*AVERAGE($W$3:$W$17)*0.001</f>
        <v>0.41109083557382714</v>
      </c>
      <c r="M5" s="14">
        <f t="shared" si="1"/>
        <v>2.5073683311716138E-2</v>
      </c>
      <c r="N5" s="14">
        <f t="shared" si="2"/>
        <v>0.12850835281537853</v>
      </c>
      <c r="O5" s="14">
        <f t="shared" si="3"/>
        <v>0.23810706812939506</v>
      </c>
      <c r="P5" s="16">
        <v>0.1726</v>
      </c>
      <c r="Q5" s="14">
        <f t="shared" si="0"/>
        <v>1.0527400187749985E-2</v>
      </c>
      <c r="R5" s="13">
        <v>14</v>
      </c>
      <c r="S5" s="13"/>
      <c r="T5" s="14"/>
      <c r="V5" s="5">
        <v>309.56</v>
      </c>
      <c r="W5" s="5">
        <v>348.36</v>
      </c>
      <c r="X5" s="1">
        <v>290.08</v>
      </c>
      <c r="Y5" s="1">
        <v>257.35000000000002</v>
      </c>
      <c r="Z5" s="5">
        <v>270.24</v>
      </c>
      <c r="AA5" s="1"/>
      <c r="AB5" s="1"/>
    </row>
    <row r="6" spans="1:28" x14ac:dyDescent="0.4">
      <c r="A6" s="17" t="s">
        <v>19</v>
      </c>
      <c r="B6" s="17" t="s">
        <v>13</v>
      </c>
      <c r="C6" s="17" t="s">
        <v>4</v>
      </c>
      <c r="D6" s="17" t="s">
        <v>5</v>
      </c>
      <c r="E6" s="18">
        <v>49.010814256639101</v>
      </c>
      <c r="F6" s="18">
        <v>1.0268579986369299</v>
      </c>
      <c r="G6" s="18">
        <v>6.3116146844348603E-2</v>
      </c>
      <c r="H6" s="18">
        <v>7.5923999999999996</v>
      </c>
      <c r="I6" s="19">
        <v>24.68</v>
      </c>
      <c r="J6" s="19">
        <v>13.32</v>
      </c>
      <c r="K6" s="19">
        <f>(AVERAGE($W$3:$W$17)*0.001)*E6</f>
        <v>19.742634220487879</v>
      </c>
      <c r="L6" s="18">
        <f>F6*AVERAGE($W$3:$W$17)*0.001</f>
        <v>0.41364099272692545</v>
      </c>
      <c r="M6" s="18">
        <f t="shared" si="1"/>
        <v>2.5424572504134196E-2</v>
      </c>
      <c r="N6" s="18">
        <f t="shared" si="2"/>
        <v>0.12724991382414541</v>
      </c>
      <c r="O6" s="18">
        <f t="shared" si="3"/>
        <v>0.23577536585434747</v>
      </c>
      <c r="P6" s="20">
        <v>0.159</v>
      </c>
      <c r="Q6" s="18">
        <f t="shared" si="0"/>
        <v>9.7729845427242043E-3</v>
      </c>
      <c r="R6" s="17">
        <v>20</v>
      </c>
      <c r="S6" s="13"/>
      <c r="T6" s="14"/>
      <c r="V6" s="5">
        <v>356.64</v>
      </c>
      <c r="W6" s="5">
        <v>402.36</v>
      </c>
      <c r="X6" s="1">
        <v>290.18</v>
      </c>
      <c r="Y6" s="1">
        <v>259.47000000000003</v>
      </c>
      <c r="Z6" s="5">
        <v>266.61</v>
      </c>
      <c r="AA6" s="1"/>
      <c r="AB6" s="1"/>
    </row>
    <row r="7" spans="1:28" x14ac:dyDescent="0.4">
      <c r="A7" s="21" t="s">
        <v>6</v>
      </c>
      <c r="B7" s="21" t="s">
        <v>9</v>
      </c>
      <c r="C7" s="21" t="s">
        <v>4</v>
      </c>
      <c r="D7" s="21" t="s">
        <v>5</v>
      </c>
      <c r="E7" s="22">
        <v>64.306655689758898</v>
      </c>
      <c r="F7" s="22">
        <v>1.21403016504146</v>
      </c>
      <c r="G7" s="22">
        <v>7.0435207428383106E-2</v>
      </c>
      <c r="H7" s="22">
        <v>7.65191489361702</v>
      </c>
      <c r="I7" s="23">
        <v>18.649999999999999</v>
      </c>
      <c r="J7" s="23">
        <v>13.95</v>
      </c>
      <c r="K7" s="23">
        <f>(AVERAGE($Y$3:$Y$17)*0.001)*E7</f>
        <v>16.764059200659453</v>
      </c>
      <c r="L7" s="22">
        <f>F7*AVERAGE($Y$3:$Y$18)*0.001</f>
        <v>0.31648471437121484</v>
      </c>
      <c r="M7" s="22">
        <f>G7/F7*L7</f>
        <v>1.8361707267700238E-2</v>
      </c>
      <c r="N7" s="22">
        <f>L7*H7/I7</f>
        <v>0.12985062195706312</v>
      </c>
      <c r="O7" s="22">
        <f>L7*H7/J7</f>
        <v>0.17359957702503423</v>
      </c>
      <c r="P7" s="24">
        <v>0.1444</v>
      </c>
      <c r="Q7" s="22">
        <f t="shared" si="0"/>
        <v>8.3777522548718376E-3</v>
      </c>
      <c r="R7" s="21">
        <v>13</v>
      </c>
      <c r="S7" s="14">
        <f>AVERAGE(O7:O10)</f>
        <v>0.22412801127004778</v>
      </c>
      <c r="T7" s="14">
        <f>STDEV(P7:P10)</f>
        <v>0.14181074242336755</v>
      </c>
      <c r="V7" s="1">
        <v>386.62</v>
      </c>
      <c r="W7" s="1">
        <v>438.84</v>
      </c>
      <c r="X7" s="1">
        <v>287.45</v>
      </c>
      <c r="Y7" s="1">
        <v>285.31</v>
      </c>
      <c r="Z7" s="5">
        <v>300.69</v>
      </c>
      <c r="AA7" s="1"/>
      <c r="AB7" s="1"/>
    </row>
    <row r="8" spans="1:28" x14ac:dyDescent="0.4">
      <c r="A8" s="13" t="s">
        <v>10</v>
      </c>
      <c r="B8" s="13" t="s">
        <v>9</v>
      </c>
      <c r="C8" s="13" t="s">
        <v>4</v>
      </c>
      <c r="D8" s="13" t="s">
        <v>5</v>
      </c>
      <c r="E8" s="14">
        <v>45.102589988106701</v>
      </c>
      <c r="F8" s="14">
        <v>1.3173086000429399</v>
      </c>
      <c r="G8" s="14">
        <v>3.7831781662577203E-2</v>
      </c>
      <c r="H8" s="14">
        <v>8.46211764705882</v>
      </c>
      <c r="I8" s="15">
        <v>18.649999999999999</v>
      </c>
      <c r="J8" s="15">
        <v>13.95</v>
      </c>
      <c r="K8" s="15">
        <f>(AVERAGE($Y$3:$Y$17)*0.001)*E8</f>
        <v>11.757764115606211</v>
      </c>
      <c r="L8" s="14">
        <f>F8*AVERAGE($Y$3:$Y$18)*0.001</f>
        <v>0.34340830073946066</v>
      </c>
      <c r="M8" s="14">
        <f t="shared" ref="M8:M10" si="4">G8/F8*L8</f>
        <v>9.8623419404294775E-3</v>
      </c>
      <c r="N8" s="14">
        <f t="shared" ref="N8:N10" si="5">L8*H8/I8</f>
        <v>0.15581562690798245</v>
      </c>
      <c r="O8" s="14">
        <f t="shared" ref="O8:O19" si="6">L8*H8/J8</f>
        <v>0.20831264816013426</v>
      </c>
      <c r="P8" s="16">
        <v>0.25790000000000002</v>
      </c>
      <c r="Q8" s="14">
        <f t="shared" si="0"/>
        <v>7.4066293125700554E-3</v>
      </c>
      <c r="R8" s="13">
        <v>25</v>
      </c>
      <c r="S8" s="13"/>
      <c r="T8" s="14"/>
      <c r="V8" s="1">
        <v>361.22</v>
      </c>
      <c r="W8" s="1">
        <v>404.98</v>
      </c>
      <c r="X8" s="1">
        <v>305.45</v>
      </c>
      <c r="Y8" s="1">
        <v>277.77</v>
      </c>
      <c r="Z8" s="5">
        <v>262.57</v>
      </c>
      <c r="AA8" s="1"/>
      <c r="AB8" s="1"/>
    </row>
    <row r="9" spans="1:28" x14ac:dyDescent="0.4">
      <c r="A9" s="13" t="s">
        <v>11</v>
      </c>
      <c r="B9" s="13" t="s">
        <v>9</v>
      </c>
      <c r="C9" s="13" t="s">
        <v>4</v>
      </c>
      <c r="D9" s="13" t="s">
        <v>5</v>
      </c>
      <c r="E9" s="14">
        <v>31.5860612859186</v>
      </c>
      <c r="F9" s="14">
        <v>1.3201225501658</v>
      </c>
      <c r="G9" s="14">
        <v>5.8543143119675602E-2</v>
      </c>
      <c r="H9" s="14">
        <v>11.0527659574468</v>
      </c>
      <c r="I9" s="15">
        <v>18.649999999999999</v>
      </c>
      <c r="J9" s="15">
        <v>13.95</v>
      </c>
      <c r="K9" s="15">
        <f>(AVERAGE($Y$3:$Y$17)*0.001)*E9</f>
        <v>8.2341492592519288</v>
      </c>
      <c r="L9" s="14">
        <f>F9*AVERAGE($Y$3:$Y$18)*0.001</f>
        <v>0.34414186752102227</v>
      </c>
      <c r="M9" s="14">
        <f t="shared" si="4"/>
        <v>1.5261572951106151E-2</v>
      </c>
      <c r="N9" s="14">
        <f t="shared" si="5"/>
        <v>0.20395278916185103</v>
      </c>
      <c r="O9" s="14">
        <f t="shared" si="6"/>
        <v>0.27266806579702663</v>
      </c>
      <c r="P9" s="16">
        <v>0.46179999999999999</v>
      </c>
      <c r="Q9" s="14">
        <f t="shared" si="0"/>
        <v>2.0479328596629699E-2</v>
      </c>
      <c r="R9" s="13">
        <v>27</v>
      </c>
      <c r="S9" s="13"/>
      <c r="T9" s="14"/>
      <c r="V9" s="1">
        <v>352.93</v>
      </c>
      <c r="W9" s="1">
        <v>384.08</v>
      </c>
      <c r="X9" s="1">
        <v>297.60000000000002</v>
      </c>
      <c r="Y9" s="1">
        <v>275.99</v>
      </c>
      <c r="Z9" s="5">
        <v>263.2</v>
      </c>
      <c r="AA9" s="1"/>
      <c r="AB9" s="1"/>
    </row>
    <row r="10" spans="1:28" x14ac:dyDescent="0.4">
      <c r="A10" s="17" t="s">
        <v>12</v>
      </c>
      <c r="B10" s="17" t="s">
        <v>9</v>
      </c>
      <c r="C10" s="17" t="s">
        <v>4</v>
      </c>
      <c r="D10" s="17" t="s">
        <v>5</v>
      </c>
      <c r="E10" s="18">
        <v>32.342269242281503</v>
      </c>
      <c r="F10" s="18">
        <v>1.25272306989836</v>
      </c>
      <c r="G10" s="18">
        <v>6.057078320117E-2</v>
      </c>
      <c r="H10" s="18">
        <v>10.3344827586207</v>
      </c>
      <c r="I10" s="19">
        <v>18.649999999999999</v>
      </c>
      <c r="J10" s="19">
        <v>13.95</v>
      </c>
      <c r="K10" s="19">
        <f>(AVERAGE($Y$3:$Y$17)*0.001)*E10</f>
        <v>8.4312846072575365</v>
      </c>
      <c r="L10" s="18">
        <f>F10*AVERAGE($Y$3:$Y$18)*0.001</f>
        <v>0.32657154194309018</v>
      </c>
      <c r="M10" s="18">
        <f t="shared" si="4"/>
        <v>1.5790157092190872E-2</v>
      </c>
      <c r="N10" s="18">
        <f t="shared" si="5"/>
        <v>0.18096235762289772</v>
      </c>
      <c r="O10" s="18">
        <f t="shared" si="6"/>
        <v>0.24193175409799589</v>
      </c>
      <c r="P10" s="20">
        <v>0.39510000000000001</v>
      </c>
      <c r="Q10" s="18">
        <f t="shared" si="0"/>
        <v>1.9103596810685349E-2</v>
      </c>
      <c r="R10" s="17">
        <v>46</v>
      </c>
      <c r="S10" s="13"/>
      <c r="T10" s="14"/>
      <c r="V10" s="1">
        <v>372.01</v>
      </c>
      <c r="W10" s="1">
        <v>434.05</v>
      </c>
      <c r="X10" s="1">
        <v>290.3</v>
      </c>
      <c r="Y10" s="1">
        <v>273.92</v>
      </c>
      <c r="Z10" s="5">
        <v>270.79000000000002</v>
      </c>
      <c r="AA10" s="1"/>
      <c r="AB10" s="1"/>
    </row>
    <row r="11" spans="1:28" s="3" customFormat="1" x14ac:dyDescent="0.4">
      <c r="A11" s="21" t="s">
        <v>23</v>
      </c>
      <c r="B11" s="21" t="s">
        <v>24</v>
      </c>
      <c r="C11" s="21" t="s">
        <v>4</v>
      </c>
      <c r="D11" s="21" t="s">
        <v>5</v>
      </c>
      <c r="E11" s="22">
        <v>30.6786189739618</v>
      </c>
      <c r="F11" s="22">
        <v>1.2178874656210501</v>
      </c>
      <c r="G11" s="22">
        <v>0.12901308007109699</v>
      </c>
      <c r="H11" s="22">
        <v>11.2638926174497</v>
      </c>
      <c r="I11" s="23">
        <v>18.649999999999999</v>
      </c>
      <c r="J11" s="23">
        <v>13.95</v>
      </c>
      <c r="K11" s="23">
        <f>(AVERAGE($Z$3:$Z$17)*0.001)*E11</f>
        <v>8.488753417682581</v>
      </c>
      <c r="L11" s="22">
        <f>F11*AVERAGE($Z$3:$Z$18)*0.001</f>
        <v>0.33698864981236748</v>
      </c>
      <c r="M11" s="22">
        <f>G11/F11*L11</f>
        <v>3.5697833246952491E-2</v>
      </c>
      <c r="N11" s="22">
        <f>L11*H11/I11</f>
        <v>0.20352836272310287</v>
      </c>
      <c r="O11" s="22">
        <f t="shared" si="6"/>
        <v>0.27210064263697981</v>
      </c>
      <c r="P11" s="24">
        <v>0.44679999999999997</v>
      </c>
      <c r="Q11" s="22">
        <f t="shared" si="0"/>
        <v>4.7330353421752E-2</v>
      </c>
      <c r="R11" s="21">
        <v>7</v>
      </c>
      <c r="S11" s="16">
        <f>AVERAGE(P11:P15)</f>
        <v>0.48708000000000001</v>
      </c>
      <c r="T11" s="14">
        <f>STDEV(P11:P15)</f>
        <v>6.3557824065963359E-2</v>
      </c>
      <c r="U11"/>
      <c r="V11" s="1">
        <v>405.19</v>
      </c>
      <c r="W11" s="1">
        <v>475.07</v>
      </c>
      <c r="X11" s="1">
        <v>289.70999999999998</v>
      </c>
      <c r="Y11" s="1">
        <v>272.94</v>
      </c>
      <c r="Z11" s="5">
        <v>257.3</v>
      </c>
      <c r="AA11" s="4"/>
      <c r="AB11" s="4"/>
    </row>
    <row r="12" spans="1:28" s="3" customFormat="1" x14ac:dyDescent="0.4">
      <c r="A12" s="13" t="s">
        <v>25</v>
      </c>
      <c r="B12" s="13" t="s">
        <v>24</v>
      </c>
      <c r="C12" s="13" t="s">
        <v>4</v>
      </c>
      <c r="D12" s="13" t="s">
        <v>5</v>
      </c>
      <c r="E12" s="14">
        <v>29.534327171526702</v>
      </c>
      <c r="F12" s="14">
        <v>1.2730526629002701</v>
      </c>
      <c r="G12" s="14">
        <v>7.2218233677364504E-2</v>
      </c>
      <c r="H12" s="14">
        <v>9.4954455445544603</v>
      </c>
      <c r="I12" s="15">
        <v>18.649999999999999</v>
      </c>
      <c r="J12" s="15">
        <v>13.95</v>
      </c>
      <c r="K12" s="15">
        <f>(AVERAGE($Z$3:$Z$17)*0.001)*E12</f>
        <v>8.1721286388099905</v>
      </c>
      <c r="L12" s="14">
        <f>F12*AVERAGE($Z$3:$Z$18)*0.001</f>
        <v>0.35225282312272949</v>
      </c>
      <c r="M12" s="14">
        <f t="shared" ref="M12:M18" si="7">G12/F12*L12</f>
        <v>1.9982737113037639E-2</v>
      </c>
      <c r="N12" s="14">
        <f t="shared" ref="N12:N19" si="8">L12*H12/I12</f>
        <v>0.17934571044919315</v>
      </c>
      <c r="O12" s="14">
        <f t="shared" si="6"/>
        <v>0.2397704300987421</v>
      </c>
      <c r="P12" s="16">
        <v>0.40660000000000002</v>
      </c>
      <c r="Q12" s="14">
        <f t="shared" si="0"/>
        <v>2.3065765202768169E-2</v>
      </c>
      <c r="R12" s="13">
        <v>4</v>
      </c>
      <c r="S12" s="13"/>
      <c r="T12" s="14"/>
      <c r="U12"/>
      <c r="V12" s="4">
        <v>330.51</v>
      </c>
      <c r="W12" s="4">
        <v>356.78</v>
      </c>
      <c r="X12" s="4">
        <v>292.52</v>
      </c>
      <c r="Y12" s="4">
        <v>263.62</v>
      </c>
      <c r="Z12" s="5">
        <v>310.27999999999997</v>
      </c>
      <c r="AA12" s="4"/>
      <c r="AB12" s="4"/>
    </row>
    <row r="13" spans="1:28" s="3" customFormat="1" x14ac:dyDescent="0.4">
      <c r="A13" s="13" t="s">
        <v>26</v>
      </c>
      <c r="B13" s="13" t="s">
        <v>24</v>
      </c>
      <c r="C13" s="13" t="s">
        <v>4</v>
      </c>
      <c r="D13" s="13" t="s">
        <v>5</v>
      </c>
      <c r="E13" s="14">
        <v>26.9512765330694</v>
      </c>
      <c r="F13" s="14">
        <v>1.1910840952441299</v>
      </c>
      <c r="G13" s="14">
        <v>8.4178726927466502E-2</v>
      </c>
      <c r="H13" s="14">
        <v>11.23875</v>
      </c>
      <c r="I13" s="15">
        <v>18.649999999999999</v>
      </c>
      <c r="J13" s="15">
        <v>13.95</v>
      </c>
      <c r="K13" s="15">
        <f>(AVERAGE($Z$3:$Z$17)*0.001)*E13</f>
        <v>7.4574002491826148</v>
      </c>
      <c r="L13" s="14">
        <f>F13*AVERAGE($Z$3:$Z$18)*0.001</f>
        <v>0.32957217509798725</v>
      </c>
      <c r="M13" s="14">
        <f t="shared" si="7"/>
        <v>2.3292197621678695E-2</v>
      </c>
      <c r="N13" s="14">
        <f t="shared" si="8"/>
        <v>0.19860478728592515</v>
      </c>
      <c r="O13" s="14">
        <f t="shared" si="6"/>
        <v>0.26551822816362036</v>
      </c>
      <c r="P13" s="16">
        <v>0.49609999999999999</v>
      </c>
      <c r="Q13" s="14">
        <f t="shared" si="0"/>
        <v>3.5061392050707046E-2</v>
      </c>
      <c r="R13" s="13">
        <v>10</v>
      </c>
      <c r="S13" s="13"/>
      <c r="T13" s="14"/>
      <c r="U13"/>
      <c r="V13" s="4">
        <v>385.26</v>
      </c>
      <c r="W13" s="4">
        <v>425.55</v>
      </c>
      <c r="X13" s="4">
        <v>282.11</v>
      </c>
      <c r="Y13" s="4">
        <v>240.79</v>
      </c>
      <c r="Z13" s="6">
        <v>262</v>
      </c>
      <c r="AA13" s="4"/>
      <c r="AB13" s="4"/>
    </row>
    <row r="14" spans="1:28" s="3" customFormat="1" x14ac:dyDescent="0.4">
      <c r="A14" s="13" t="s">
        <v>27</v>
      </c>
      <c r="B14" s="13" t="s">
        <v>24</v>
      </c>
      <c r="C14" s="13" t="s">
        <v>4</v>
      </c>
      <c r="D14" s="13" t="s">
        <v>5</v>
      </c>
      <c r="E14" s="14">
        <v>23.248371444451699</v>
      </c>
      <c r="F14" s="14">
        <v>1.13188395187323</v>
      </c>
      <c r="G14" s="14">
        <v>4.5864295376204303E-2</v>
      </c>
      <c r="H14" s="14">
        <v>11.664</v>
      </c>
      <c r="I14" s="15">
        <v>18.649999999999999</v>
      </c>
      <c r="J14" s="15">
        <v>13.95</v>
      </c>
      <c r="K14" s="15">
        <f>(AVERAGE($Z$3:$Z$17)*0.001)*E14</f>
        <v>6.4328088797654894</v>
      </c>
      <c r="L14" s="14">
        <f>F14*AVERAGE($Z$3:$Z$18)*0.001</f>
        <v>0.31319153489402152</v>
      </c>
      <c r="M14" s="14">
        <f t="shared" si="7"/>
        <v>1.2690619954398814E-2</v>
      </c>
      <c r="N14" s="14">
        <f t="shared" si="8"/>
        <v>0.19587485592514034</v>
      </c>
      <c r="O14" s="14">
        <f t="shared" si="6"/>
        <v>0.26186853498235607</v>
      </c>
      <c r="P14" s="16">
        <v>0.57240000000000002</v>
      </c>
      <c r="Q14" s="14">
        <f t="shared" si="0"/>
        <v>2.3193828863720498E-2</v>
      </c>
      <c r="R14" s="13">
        <v>10</v>
      </c>
      <c r="S14" s="13"/>
      <c r="T14" s="14"/>
      <c r="U14"/>
      <c r="V14" s="4">
        <v>344.01</v>
      </c>
      <c r="W14" s="4">
        <v>394.93</v>
      </c>
      <c r="X14" s="4">
        <v>270.69</v>
      </c>
      <c r="Y14" s="4">
        <v>250.6</v>
      </c>
      <c r="Z14" s="6">
        <v>272.63</v>
      </c>
      <c r="AA14" s="4"/>
      <c r="AB14" s="4"/>
    </row>
    <row r="15" spans="1:28" s="3" customFormat="1" x14ac:dyDescent="0.4">
      <c r="A15" s="17" t="s">
        <v>28</v>
      </c>
      <c r="B15" s="17" t="s">
        <v>24</v>
      </c>
      <c r="C15" s="17" t="s">
        <v>4</v>
      </c>
      <c r="D15" s="17" t="s">
        <v>5</v>
      </c>
      <c r="E15" s="18">
        <v>24.253570585655599</v>
      </c>
      <c r="F15" s="18">
        <v>1.0756341557722799</v>
      </c>
      <c r="G15" s="18">
        <v>4.5604599410507603E-2</v>
      </c>
      <c r="H15" s="18">
        <v>11.539251336898401</v>
      </c>
      <c r="I15" s="19">
        <v>18.649999999999999</v>
      </c>
      <c r="J15" s="19">
        <v>13.95</v>
      </c>
      <c r="K15" s="19">
        <f>(AVERAGE($Z$3:$Z$17)*0.001)*E15</f>
        <v>6.7109468120038471</v>
      </c>
      <c r="L15" s="18">
        <f>F15*AVERAGE($Z$3:$Z$18)*0.001</f>
        <v>0.29762725381275273</v>
      </c>
      <c r="M15" s="18">
        <f t="shared" si="7"/>
        <v>1.2618762253821181E-2</v>
      </c>
      <c r="N15" s="18">
        <f t="shared" si="8"/>
        <v>0.18414990275904597</v>
      </c>
      <c r="O15" s="18">
        <f t="shared" si="6"/>
        <v>0.24619323917248795</v>
      </c>
      <c r="P15" s="20">
        <v>0.51349999999999996</v>
      </c>
      <c r="Q15" s="18">
        <f t="shared" si="0"/>
        <v>2.177130734611352E-2</v>
      </c>
      <c r="R15" s="17">
        <v>10</v>
      </c>
      <c r="S15" s="13"/>
      <c r="T15" s="14"/>
      <c r="U15"/>
      <c r="V15" s="4">
        <v>384.29</v>
      </c>
      <c r="W15" s="4">
        <v>434.25</v>
      </c>
      <c r="X15" s="4">
        <v>297.5</v>
      </c>
      <c r="Y15" s="4">
        <v>267.05</v>
      </c>
      <c r="Z15" s="6">
        <v>310.62</v>
      </c>
      <c r="AA15" s="4"/>
      <c r="AB15" s="4"/>
    </row>
    <row r="16" spans="1:28" x14ac:dyDescent="0.4">
      <c r="A16" s="3" t="s">
        <v>3</v>
      </c>
      <c r="B16" s="3" t="s">
        <v>8</v>
      </c>
      <c r="C16" s="3" t="s">
        <v>4</v>
      </c>
      <c r="D16" s="3" t="s">
        <v>5</v>
      </c>
      <c r="E16" s="8">
        <v>42.306094622356198</v>
      </c>
      <c r="F16" s="8">
        <v>1.2507970765599199</v>
      </c>
      <c r="G16" s="8">
        <v>0.116987651513138</v>
      </c>
      <c r="H16" s="8">
        <v>8.7009677419354805</v>
      </c>
      <c r="I16" s="6">
        <v>18.649999999999999</v>
      </c>
      <c r="J16" s="6">
        <v>13.95</v>
      </c>
      <c r="K16" s="6">
        <f>(AVERAGE($X$3:$X$17)*0.001)*E16</f>
        <v>12.284702736124387</v>
      </c>
      <c r="L16" s="8">
        <f>F16*AVERAGE($X$3:$X$17)*0.001</f>
        <v>0.36320228576788105</v>
      </c>
      <c r="M16" s="8">
        <f t="shared" si="7"/>
        <v>3.3970484287546641E-2</v>
      </c>
      <c r="N16" s="8">
        <f t="shared" si="8"/>
        <v>0.16944833095247</v>
      </c>
      <c r="O16" s="8">
        <f t="shared" si="6"/>
        <v>0.22653844962462835</v>
      </c>
      <c r="P16" s="4">
        <v>0.2571</v>
      </c>
      <c r="Q16" s="8">
        <f t="shared" si="0"/>
        <v>2.4046686523085191E-2</v>
      </c>
      <c r="R16" s="3">
        <v>28</v>
      </c>
      <c r="S16" s="4">
        <f>AVERAGE(P16:P19)</f>
        <v>0.26852500000000001</v>
      </c>
      <c r="T16" s="8">
        <f>STDEV(P16:P19)</f>
        <v>2.1590024702780378E-2</v>
      </c>
      <c r="V16" s="4">
        <v>343.93</v>
      </c>
      <c r="W16" s="4">
        <v>389.9</v>
      </c>
      <c r="X16" s="4">
        <v>290.57</v>
      </c>
      <c r="Y16" s="4">
        <v>232.18</v>
      </c>
      <c r="Z16" s="6">
        <v>300.64</v>
      </c>
      <c r="AA16" s="1"/>
      <c r="AB16" s="1"/>
    </row>
    <row r="17" spans="1:28" x14ac:dyDescent="0.4">
      <c r="A17" s="3" t="s">
        <v>20</v>
      </c>
      <c r="B17" s="3" t="s">
        <v>8</v>
      </c>
      <c r="C17" s="3" t="s">
        <v>4</v>
      </c>
      <c r="D17" s="3" t="s">
        <v>5</v>
      </c>
      <c r="E17" s="8">
        <v>41.308477001267001</v>
      </c>
      <c r="F17" s="8">
        <v>1.33329284711924</v>
      </c>
      <c r="G17" s="8">
        <v>8.7271742992477794E-2</v>
      </c>
      <c r="H17" s="8">
        <v>9.0818181818181802</v>
      </c>
      <c r="I17" s="6">
        <v>18.649999999999999</v>
      </c>
      <c r="J17" s="6">
        <v>13.95</v>
      </c>
      <c r="K17" s="6">
        <f>(AVERAGE($X$3:$X$17)*0.001)*E17</f>
        <v>11.995017856704576</v>
      </c>
      <c r="L17" s="8">
        <f>F17*AVERAGE($X$3:$X$17)*0.001</f>
        <v>0.38715713263699464</v>
      </c>
      <c r="M17" s="8">
        <f t="shared" si="7"/>
        <v>2.5341677824345737E-2</v>
      </c>
      <c r="N17" s="8">
        <f t="shared" si="8"/>
        <v>0.18853033171063008</v>
      </c>
      <c r="O17" s="8">
        <f t="shared" si="6"/>
        <v>0.25204951157012551</v>
      </c>
      <c r="P17" s="4">
        <v>0.29320000000000002</v>
      </c>
      <c r="Q17" s="8">
        <f t="shared" si="0"/>
        <v>1.9191639031650845E-2</v>
      </c>
      <c r="R17" s="3">
        <v>16</v>
      </c>
      <c r="S17" s="3"/>
      <c r="T17" s="3"/>
      <c r="V17" s="1">
        <v>325.08999999999997</v>
      </c>
      <c r="W17" s="1">
        <v>359.22</v>
      </c>
      <c r="X17" s="1">
        <v>295.04000000000002</v>
      </c>
      <c r="Y17" s="1">
        <v>254.1</v>
      </c>
      <c r="Z17" s="6">
        <v>260.83</v>
      </c>
      <c r="AA17" s="1"/>
      <c r="AB17" s="1"/>
    </row>
    <row r="18" spans="1:28" x14ac:dyDescent="0.4">
      <c r="A18" s="3" t="s">
        <v>21</v>
      </c>
      <c r="B18" s="3" t="s">
        <v>8</v>
      </c>
      <c r="C18" s="3" t="s">
        <v>4</v>
      </c>
      <c r="D18" s="3" t="s">
        <v>5</v>
      </c>
      <c r="E18" s="8">
        <v>39.152397849643201</v>
      </c>
      <c r="F18" s="8">
        <v>1.2408307415133899</v>
      </c>
      <c r="G18" s="8">
        <v>8.0126901409879894E-2</v>
      </c>
      <c r="H18" s="8">
        <v>8.5628571428571405</v>
      </c>
      <c r="I18" s="6">
        <v>18.649999999999999</v>
      </c>
      <c r="J18" s="6">
        <v>13.95</v>
      </c>
      <c r="K18" s="6">
        <f>(AVERAGE($X$3:$X$17)*0.001)*E18</f>
        <v>11.368942779586563</v>
      </c>
      <c r="L18" s="8">
        <f>F18*AVERAGE($X$3:$X$17)*0.001</f>
        <v>0.36030829461818648</v>
      </c>
      <c r="M18" s="8">
        <f t="shared" si="7"/>
        <v>2.3266982541729559E-2</v>
      </c>
      <c r="N18" s="8">
        <f t="shared" si="8"/>
        <v>0.16542994392504093</v>
      </c>
      <c r="O18" s="8">
        <f t="shared" si="6"/>
        <v>0.22116619743383606</v>
      </c>
      <c r="P18" s="4">
        <v>0.27879999999999999</v>
      </c>
      <c r="Q18" s="8">
        <f t="shared" si="0"/>
        <v>1.8003567582334474E-2</v>
      </c>
      <c r="R18" s="3">
        <v>8</v>
      </c>
      <c r="S18" s="3"/>
      <c r="T18" s="3"/>
      <c r="V18" s="25" t="s">
        <v>38</v>
      </c>
      <c r="W18" s="25"/>
      <c r="X18" s="25"/>
      <c r="Y18" s="25"/>
      <c r="Z18" s="25"/>
      <c r="AA18" s="1"/>
      <c r="AB18" s="1"/>
    </row>
    <row r="19" spans="1:28" x14ac:dyDescent="0.4">
      <c r="A19" s="3" t="s">
        <v>22</v>
      </c>
      <c r="B19" s="3" t="s">
        <v>8</v>
      </c>
      <c r="C19" s="3" t="s">
        <v>4</v>
      </c>
      <c r="D19" s="3" t="s">
        <v>5</v>
      </c>
      <c r="E19" s="8">
        <v>42.413715627414597</v>
      </c>
      <c r="F19" s="8">
        <v>1.2317156463013199</v>
      </c>
      <c r="G19" s="8">
        <v>6.3018728359853296E-2</v>
      </c>
      <c r="H19" s="8">
        <v>8.4326235741444897</v>
      </c>
      <c r="I19" s="6">
        <v>18.649999999999999</v>
      </c>
      <c r="J19" s="6">
        <v>13.95</v>
      </c>
      <c r="K19" s="6">
        <f>(AVERAGE($X$3:$X$17)*0.001)*E19</f>
        <v>12.315953364836561</v>
      </c>
      <c r="L19" s="8">
        <f>F19*AVERAGE($X$3:$X$17)*0.001</f>
        <v>0.35766148365415634</v>
      </c>
      <c r="M19" s="8">
        <f>G19/F19*L19</f>
        <v>1.8299168278706337E-2</v>
      </c>
      <c r="N19" s="8">
        <f t="shared" si="8"/>
        <v>0.16171713987268274</v>
      </c>
      <c r="O19" s="8">
        <f t="shared" si="6"/>
        <v>0.21620248448928553</v>
      </c>
      <c r="P19" s="4">
        <v>0.245</v>
      </c>
      <c r="Q19" s="8">
        <f t="shared" si="0"/>
        <v>1.253502664720312E-2</v>
      </c>
      <c r="R19" s="3">
        <v>37</v>
      </c>
      <c r="S19" s="3"/>
      <c r="T19" s="3"/>
      <c r="V19" s="1">
        <f>AVERAGE(V3:V17)</f>
        <v>357.21533333333338</v>
      </c>
      <c r="W19" s="1">
        <f>AVERAGE(W3:W17)</f>
        <v>402.82200000000006</v>
      </c>
      <c r="X19" s="1">
        <f>AVERAGE(X3:X17)</f>
        <v>290.37666666666672</v>
      </c>
      <c r="Y19" s="1">
        <f>AVERAGE(Y3:Y17)</f>
        <v>260.68933333333331</v>
      </c>
      <c r="Z19" s="1">
        <f>AVERAGE(Z3:Z17)</f>
        <v>276.69933333333336</v>
      </c>
      <c r="AA19" s="1"/>
      <c r="AB19" s="1"/>
    </row>
    <row r="21" spans="1:28" x14ac:dyDescent="0.4">
      <c r="O21" s="2"/>
    </row>
    <row r="30" spans="1:28" x14ac:dyDescent="0.4">
      <c r="V30" s="5"/>
    </row>
  </sheetData>
  <sortState xmlns:xlrd2="http://schemas.microsoft.com/office/spreadsheetml/2017/richdata2" ref="A2:J19">
    <sortCondition ref="B1"/>
  </sortState>
  <mergeCells count="2">
    <mergeCell ref="V18:Z18"/>
    <mergeCell ref="V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0D5E-C9B5-4DAC-864C-658775654B19}">
  <dimension ref="A1:T12"/>
  <sheetViews>
    <sheetView topLeftCell="E6" workbookViewId="0">
      <selection activeCell="T13" sqref="T13"/>
    </sheetView>
  </sheetViews>
  <sheetFormatPr defaultRowHeight="14.6" x14ac:dyDescent="0.4"/>
  <cols>
    <col min="3" max="3" width="11.15234375" customWidth="1"/>
    <col min="4" max="4" width="19.4609375" customWidth="1"/>
    <col min="5" max="5" width="16.3828125" customWidth="1"/>
    <col min="6" max="6" width="16.53515625" customWidth="1"/>
    <col min="7" max="7" width="16.15234375" customWidth="1"/>
    <col min="8" max="8" width="15.3046875" customWidth="1"/>
    <col min="9" max="10" width="15.921875" customWidth="1"/>
    <col min="11" max="11" width="14.921875" bestFit="1" customWidth="1"/>
    <col min="12" max="12" width="13.15234375" customWidth="1"/>
    <col min="13" max="13" width="15.4609375" customWidth="1"/>
    <col min="14" max="14" width="14.84375" customWidth="1"/>
    <col min="15" max="15" width="15.921875" customWidth="1"/>
    <col min="16" max="16" width="14.61328125" bestFit="1" customWidth="1"/>
    <col min="17" max="17" width="16.53515625" customWidth="1"/>
    <col min="18" max="18" width="17.84375" customWidth="1"/>
    <col min="19" max="19" width="15" customWidth="1"/>
    <col min="20" max="20" width="15.69140625" customWidth="1"/>
  </cols>
  <sheetData>
    <row r="1" spans="1:20" x14ac:dyDescent="0.4">
      <c r="A1" t="s">
        <v>70</v>
      </c>
    </row>
    <row r="3" spans="1:20" x14ac:dyDescent="0.4">
      <c r="A3" t="s">
        <v>71</v>
      </c>
    </row>
    <row r="4" spans="1:20" x14ac:dyDescent="0.4">
      <c r="A4" t="s">
        <v>72</v>
      </c>
    </row>
    <row r="6" spans="1:20" x14ac:dyDescent="0.4">
      <c r="A6" t="s">
        <v>76</v>
      </c>
    </row>
    <row r="7" spans="1:20" ht="17.600000000000001" customHeight="1" x14ac:dyDescent="0.4">
      <c r="A7" s="7" t="s">
        <v>7</v>
      </c>
      <c r="B7" s="7" t="s">
        <v>2</v>
      </c>
      <c r="C7" s="7" t="s">
        <v>1</v>
      </c>
      <c r="D7" s="7" t="s">
        <v>64</v>
      </c>
      <c r="E7" s="7" t="s">
        <v>65</v>
      </c>
      <c r="F7" s="7" t="s">
        <v>14</v>
      </c>
      <c r="G7" s="7" t="s">
        <v>66</v>
      </c>
      <c r="H7" s="7" t="s">
        <v>67</v>
      </c>
      <c r="I7" s="7" t="s">
        <v>68</v>
      </c>
      <c r="J7" s="7" t="s">
        <v>69</v>
      </c>
      <c r="K7" s="7" t="s">
        <v>37</v>
      </c>
    </row>
    <row r="8" spans="1:20" ht="175.3" customHeight="1" x14ac:dyDescent="0.4">
      <c r="A8" s="10"/>
      <c r="B8" s="10"/>
      <c r="C8" s="10"/>
      <c r="D8" s="11" t="s">
        <v>57</v>
      </c>
      <c r="E8" s="11" t="s">
        <v>58</v>
      </c>
      <c r="F8" s="11" t="s">
        <v>59</v>
      </c>
      <c r="G8" s="11" t="s">
        <v>60</v>
      </c>
      <c r="H8" s="11" t="s">
        <v>53</v>
      </c>
      <c r="I8" s="11" t="s">
        <v>54</v>
      </c>
      <c r="J8" s="12" t="s">
        <v>74</v>
      </c>
      <c r="K8" s="12" t="s">
        <v>75</v>
      </c>
      <c r="L8" s="3"/>
      <c r="M8" s="3"/>
    </row>
    <row r="9" spans="1:20" ht="24.45" customHeight="1" x14ac:dyDescent="0.4">
      <c r="A9" s="10"/>
      <c r="B9" s="10"/>
      <c r="C9" s="10"/>
      <c r="D9" s="11"/>
      <c r="E9" s="11"/>
      <c r="F9" s="11"/>
      <c r="G9" s="11"/>
      <c r="H9" s="11"/>
      <c r="I9" s="11"/>
      <c r="J9" s="12"/>
      <c r="K9" s="12"/>
      <c r="L9" s="3"/>
      <c r="M9" s="3"/>
    </row>
    <row r="10" spans="1:20" ht="17.600000000000001" customHeight="1" x14ac:dyDescent="0.4">
      <c r="A10" s="10" t="s">
        <v>73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20" x14ac:dyDescent="0.4">
      <c r="A11" s="7" t="s">
        <v>0</v>
      </c>
      <c r="B11" s="7" t="s">
        <v>7</v>
      </c>
      <c r="C11" s="7" t="s">
        <v>2</v>
      </c>
      <c r="D11" s="7" t="s">
        <v>1</v>
      </c>
      <c r="E11" s="7" t="s">
        <v>31</v>
      </c>
      <c r="F11" s="7" t="s">
        <v>55</v>
      </c>
      <c r="G11" s="7" t="s">
        <v>14</v>
      </c>
      <c r="H11" s="7" t="s">
        <v>56</v>
      </c>
      <c r="I11" s="7" t="s">
        <v>30</v>
      </c>
      <c r="J11" s="7" t="s">
        <v>29</v>
      </c>
      <c r="K11" s="7" t="s">
        <v>45</v>
      </c>
      <c r="L11" s="7" t="s">
        <v>32</v>
      </c>
      <c r="M11" s="7" t="s">
        <v>33</v>
      </c>
      <c r="N11" s="7" t="s">
        <v>48</v>
      </c>
      <c r="O11" s="7" t="s">
        <v>49</v>
      </c>
      <c r="P11" s="7" t="s">
        <v>34</v>
      </c>
      <c r="Q11" s="7" t="s">
        <v>36</v>
      </c>
      <c r="R11" s="7" t="s">
        <v>37</v>
      </c>
      <c r="S11" s="7" t="s">
        <v>77</v>
      </c>
      <c r="T11" s="7" t="s">
        <v>78</v>
      </c>
    </row>
    <row r="12" spans="1:20" ht="177.55" customHeight="1" x14ac:dyDescent="0.4">
      <c r="A12" s="9" t="s">
        <v>44</v>
      </c>
      <c r="B12" s="9"/>
      <c r="C12" s="9"/>
      <c r="D12" s="9"/>
      <c r="E12" s="9" t="s">
        <v>57</v>
      </c>
      <c r="F12" s="9" t="s">
        <v>58</v>
      </c>
      <c r="G12" s="9" t="s">
        <v>59</v>
      </c>
      <c r="H12" s="9" t="s">
        <v>60</v>
      </c>
      <c r="I12" s="9" t="s">
        <v>61</v>
      </c>
      <c r="J12" s="9" t="s">
        <v>62</v>
      </c>
      <c r="K12" s="9" t="s">
        <v>63</v>
      </c>
      <c r="L12" s="9" t="s">
        <v>47</v>
      </c>
      <c r="M12" s="9" t="s">
        <v>46</v>
      </c>
      <c r="N12" s="9" t="s">
        <v>51</v>
      </c>
      <c r="O12" s="9" t="s">
        <v>52</v>
      </c>
      <c r="P12" s="9" t="s">
        <v>53</v>
      </c>
      <c r="Q12" s="9" t="s">
        <v>54</v>
      </c>
      <c r="R12" s="9" t="s">
        <v>50</v>
      </c>
      <c r="S12" s="9" t="s">
        <v>79</v>
      </c>
      <c r="T12" s="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2019-04-25T14:57:43Z</dcterms:created>
  <dcterms:modified xsi:type="dcterms:W3CDTF">2020-03-04T00:14:55Z</dcterms:modified>
</cp:coreProperties>
</file>