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626" codeName="{62F9E958-00F4-224C-1CEB-3A4BEE276A53}"/>
  <workbookPr filterPrivacy="1" codeName="ThisWorkbook" defaultThemeVersion="124226"/>
  <xr:revisionPtr revIDLastSave="0" documentId="13_ncr:1_{F6473DA2-CDEF-4FA4-B203-708A73FB60BE}" xr6:coauthVersionLast="47" xr6:coauthVersionMax="47" xr10:uidLastSave="{00000000-0000-0000-0000-000000000000}"/>
  <bookViews>
    <workbookView xWindow="28680" yWindow="-120" windowWidth="29040" windowHeight="15840" tabRatio="859" firstSheet="10" activeTab="13" xr2:uid="{00000000-000D-0000-FFFF-FFFF00000000}"/>
  </bookViews>
  <sheets>
    <sheet name="Cover" sheetId="41" r:id="rId1"/>
    <sheet name="Schedule Named" sheetId="51" r:id="rId2"/>
    <sheet name="Renewal Strategy" sheetId="42" r:id="rId3"/>
    <sheet name="Renewal Strategy (2)" sheetId="61" state="hidden" r:id="rId4"/>
    <sheet name="Insurers Approached (PL)" sheetId="43" r:id="rId5"/>
    <sheet name="Insurers Approached" sheetId="44" r:id="rId6"/>
    <sheet name="Explanation Renewal Comparisons" sheetId="45" r:id="rId7"/>
    <sheet name="Input" sheetId="1" r:id="rId8"/>
    <sheet name="Renewal Summary (Incumbent)" sheetId="6" r:id="rId9"/>
    <sheet name="Renewal Summary (Market)" sheetId="2" state="hidden" r:id="rId10"/>
    <sheet name="Professional Liability" sheetId="7" r:id="rId11"/>
    <sheet name="Right of Way" sheetId="23" r:id="rId12"/>
    <sheet name="CPL" sheetId="38" r:id="rId13"/>
    <sheet name="Excess Professional Liability" sheetId="19" r:id="rId14"/>
    <sheet name="Excess Professional Liability 2" sheetId="37" r:id="rId15"/>
    <sheet name="General Liab." sheetId="17" r:id="rId16"/>
    <sheet name="Workers Comp (AOS)" sheetId="16" r:id="rId17"/>
    <sheet name="Workers Comp (CA)" sheetId="50" r:id="rId18"/>
    <sheet name="Business Auto" sheetId="15" r:id="rId19"/>
    <sheet name="Auto Symbols" sheetId="63" state="hidden" r:id="rId20"/>
    <sheet name="Umbrella Liability" sheetId="14" r:id="rId21"/>
    <sheet name="Excess Umbrella" sheetId="20" r:id="rId22"/>
    <sheet name="Property" sheetId="13" r:id="rId23"/>
    <sheet name="IM" sheetId="31" r:id="rId24"/>
    <sheet name="Inland Marine" sheetId="18" state="hidden" r:id="rId25"/>
    <sheet name="Excess Property" sheetId="60" state="hidden" r:id="rId26"/>
    <sheet name="Package - Property" sheetId="24" state="hidden" r:id="rId27"/>
    <sheet name="Package - Inland Marine" sheetId="25" state="hidden" r:id="rId28"/>
    <sheet name="Property Coverage by Location" sheetId="12" r:id="rId29"/>
    <sheet name="Watercraft" sheetId="26" r:id="rId30"/>
    <sheet name="BTA" sheetId="28" state="hidden" r:id="rId31"/>
    <sheet name="Foreign Package" sheetId="27" r:id="rId32"/>
    <sheet name="DBA" sheetId="34" state="hidden" r:id="rId33"/>
    <sheet name="Executive Liability" sheetId="22" r:id="rId34"/>
    <sheet name="Crime" sheetId="33" r:id="rId35"/>
    <sheet name="Cyber Liability" sheetId="21" r:id="rId36"/>
    <sheet name="Kidnap &amp; Ransom" sheetId="35" r:id="rId37"/>
    <sheet name="Tech Liability" sheetId="36" r:id="rId38"/>
    <sheet name="Drone" sheetId="39" r:id="rId39"/>
    <sheet name="Subjectivities" sheetId="8" r:id="rId40"/>
    <sheet name="When to Call" sheetId="40" state="hidden" r:id="rId41"/>
    <sheet name="CoC" sheetId="4" state="hidden" r:id="rId42"/>
    <sheet name="Reporting Claims" sheetId="46" r:id="rId43"/>
    <sheet name="Payment Options" sheetId="47" r:id="rId44"/>
    <sheet name="Greyling Service Team" sheetId="64" r:id="rId45"/>
    <sheet name="Final Page" sheetId="57" r:id="rId46"/>
  </sheets>
  <externalReferences>
    <externalReference r:id="rId47"/>
    <externalReference r:id="rId48"/>
  </externalReferences>
  <definedNames>
    <definedName name="_xlnm._FilterDatabase" localSheetId="40" hidden="1">'When to Call'!$B$5:$F$10</definedName>
    <definedName name="_xlnm.Print_Area" localSheetId="19">'Auto Symbols'!$B$4:$D$17</definedName>
    <definedName name="_xlnm.Print_Area" localSheetId="30">BTA!$B$4:$F$42</definedName>
    <definedName name="_xlnm.Print_Area" localSheetId="18">'Business Auto'!$B$4:$J$75</definedName>
    <definedName name="_xlnm.Print_Area" localSheetId="41">CoC!$A$1:$K$158</definedName>
    <definedName name="_xlnm.Print_Area" localSheetId="0">Cover!$B$2:$I$16</definedName>
    <definedName name="_xlnm.Print_Area" localSheetId="12">CPL!$B$4:$J$88</definedName>
    <definedName name="_xlnm.Print_Area" localSheetId="34">Crime!$B$4:$J$61</definedName>
    <definedName name="_xlnm.Print_Area" localSheetId="35">'Cyber Liability'!$B$4:$J$78</definedName>
    <definedName name="_xlnm.Print_Area" localSheetId="32">DBA!$B$4:$F$47</definedName>
    <definedName name="_xlnm.Print_Area" localSheetId="38">Drone!$B$4:$J$59</definedName>
    <definedName name="_xlnm.Print_Area" localSheetId="13">'Excess Professional Liability'!$B$4:$J$55</definedName>
    <definedName name="_xlnm.Print_Area" localSheetId="14">'Excess Professional Liability 2'!$B$4:$J$61</definedName>
    <definedName name="_xlnm.Print_Area" localSheetId="25">'Excess Property'!$B$4:$F$58</definedName>
    <definedName name="_xlnm.Print_Area" localSheetId="21">'Excess Umbrella'!$B$4:$J$64</definedName>
    <definedName name="_xlnm.Print_Area" localSheetId="33">'Executive Liability'!$B$4:$J$107</definedName>
    <definedName name="_xlnm.Print_Area" localSheetId="6">'Explanation Renewal Comparisons'!$A$1:$E$24</definedName>
    <definedName name="_xlnm.Print_Area" localSheetId="31">'Foreign Package'!$B$4:$J$91</definedName>
    <definedName name="_xlnm.Print_Area" localSheetId="15">'General Liab.'!$B$4:$J$83</definedName>
    <definedName name="_xlnm.Print_Area" localSheetId="23">IM!$B$4:$J$184</definedName>
    <definedName name="_xlnm.Print_Area" localSheetId="24">'Inland Marine'!$B$4:$F$65</definedName>
    <definedName name="_xlnm.Print_Area" localSheetId="5">'Insurers Approached'!$A$1:$D$53</definedName>
    <definedName name="_xlnm.Print_Area" localSheetId="36">'Kidnap &amp; Ransom'!$B$4:$J$51</definedName>
    <definedName name="_xlnm.Print_Area" localSheetId="27">'Package - Inland Marine'!$B$4:$F$71</definedName>
    <definedName name="_xlnm.Print_Area" localSheetId="26">'Package - Property'!$B$4:$F$91</definedName>
    <definedName name="_xlnm.Print_Area" localSheetId="10">'Professional Liability'!$B$4:$J$118</definedName>
    <definedName name="_xlnm.Print_Area" localSheetId="22">Property!$B$4:$J$86</definedName>
    <definedName name="_xlnm.Print_Area" localSheetId="28">'Property Coverage by Location'!$A$5:$W$49</definedName>
    <definedName name="_xlnm.Print_Area" localSheetId="2">'Renewal Strategy'!$A$1:$D$44</definedName>
    <definedName name="_xlnm.Print_Area" localSheetId="3">'Renewal Strategy (2)'!$B$1:$E$63</definedName>
    <definedName name="_xlnm.Print_Area" localSheetId="8">'Renewal Summary (Incumbent)'!$B$4:$F$186</definedName>
    <definedName name="_xlnm.Print_Area" localSheetId="9">'Renewal Summary (Market)'!$B$4:$H$197</definedName>
    <definedName name="_xlnm.Print_Area" localSheetId="42">'Reporting Claims'!$A$1:$I$30</definedName>
    <definedName name="_xlnm.Print_Area" localSheetId="11">'Right of Way'!$B$4:$J$69</definedName>
    <definedName name="_xlnm.Print_Area" localSheetId="1">'Schedule Named'!$A$1:$V$101</definedName>
    <definedName name="_xlnm.Print_Area" localSheetId="37">'Tech Liability'!$B$4:$J$39</definedName>
    <definedName name="_xlnm.Print_Area" localSheetId="20">'Umbrella Liability'!$B$4:$J$108</definedName>
    <definedName name="_xlnm.Print_Area" localSheetId="29">Watercraft!$B$4:$J$58</definedName>
    <definedName name="_xlnm.Print_Area" localSheetId="40">'When to Call'!$B$1:$F$10</definedName>
    <definedName name="_xlnm.Print_Area" localSheetId="16">'Workers Comp (AOS)'!$B$4:$J$74</definedName>
    <definedName name="_xlnm.Print_Area" localSheetId="17">'Workers Comp (CA)'!$B$4:$J$62</definedName>
    <definedName name="_xlnm.Print_Titles" localSheetId="41">CoC!$3:$4</definedName>
    <definedName name="_xlnm.Print_Titles" localSheetId="12">CPL!$40:$40</definedName>
    <definedName name="_xlnm.Print_Titles" localSheetId="28">'Property Coverage by Location'!$5:$6</definedName>
    <definedName name="_xlnm.Print_Titles" localSheetId="8">'Renewal Summary (Incumbent)'!$4:$5</definedName>
    <definedName name="_xlnm.Print_Titles" localSheetId="9">'Renewal Summary (Market)'!$4:$5</definedName>
    <definedName name="_xlnm.Print_Titles" localSheetId="1">'Schedule Named'!$2:$2</definedName>
    <definedName name="_xlnm.Print_Titles" localSheetId="39">Subjectivities!$4:$4</definedName>
    <definedName name="_xlnm.Print_Titles" localSheetId="37">'Tech Liability'!$41:$41</definedName>
    <definedName name="_xlnm.Print_Titles" localSheetId="40">'When to Call'!$5:$5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5" i="8" l="1"/>
  <c r="D21" i="7"/>
  <c r="D18" i="7"/>
  <c r="D19" i="7" s="1"/>
  <c r="D14" i="7"/>
  <c r="D20" i="7" l="1"/>
  <c r="C22" i="8" l="1"/>
  <c r="A1" i="64"/>
  <c r="E31" i="6"/>
  <c r="B27" i="37"/>
  <c r="B23" i="37"/>
  <c r="D17" i="37"/>
  <c r="B23" i="19"/>
  <c r="D27" i="23"/>
  <c r="D26" i="23"/>
  <c r="D25" i="23"/>
  <c r="D24" i="23"/>
  <c r="C26" i="23"/>
  <c r="C25" i="23"/>
  <c r="C24" i="23"/>
  <c r="C25" i="6"/>
  <c r="D25" i="6" s="1"/>
  <c r="B26" i="6"/>
  <c r="B25" i="6"/>
  <c r="C24" i="6"/>
  <c r="B23" i="6"/>
  <c r="C24" i="41" l="1"/>
  <c r="C24" i="51"/>
  <c r="C24" i="38"/>
  <c r="C24" i="17"/>
  <c r="C24" i="16"/>
  <c r="C24" i="50"/>
  <c r="C24" i="15"/>
  <c r="C24" i="14"/>
  <c r="C24" i="20"/>
  <c r="C24" i="13"/>
  <c r="C24" i="31"/>
  <c r="C24" i="12"/>
  <c r="C24" i="26"/>
  <c r="C24" i="27"/>
  <c r="C24" i="22"/>
  <c r="C24" i="33"/>
  <c r="C24" i="21"/>
  <c r="C24" i="35"/>
  <c r="C24" i="36"/>
  <c r="C24" i="47"/>
  <c r="C23" i="41"/>
  <c r="C23" i="51"/>
  <c r="C23" i="7"/>
  <c r="C23" i="38"/>
  <c r="C23" i="17"/>
  <c r="C23" i="16"/>
  <c r="C23" i="50"/>
  <c r="C23" i="15"/>
  <c r="C23" i="14"/>
  <c r="C23" i="20"/>
  <c r="C23" i="13"/>
  <c r="C23" i="31"/>
  <c r="C23" i="12"/>
  <c r="C23" i="27"/>
  <c r="C23" i="22"/>
  <c r="C23" i="33"/>
  <c r="C23" i="21"/>
  <c r="C23" i="35"/>
  <c r="C23" i="47"/>
  <c r="C18" i="37"/>
  <c r="C17" i="37"/>
  <c r="C16" i="37"/>
  <c r="B246" i="1"/>
  <c r="B202" i="1"/>
  <c r="E531" i="1"/>
  <c r="E74" i="6"/>
  <c r="D74" i="6"/>
  <c r="E485" i="1"/>
  <c r="E75" i="6" s="1"/>
  <c r="C484" i="1"/>
  <c r="F484" i="1" s="1"/>
  <c r="C485" i="1"/>
  <c r="C75" i="6" s="1"/>
  <c r="B485" i="1"/>
  <c r="B484" i="1"/>
  <c r="B254" i="1"/>
  <c r="E220" i="1"/>
  <c r="D204" i="1" s="1"/>
  <c r="D154" i="1"/>
  <c r="D162" i="1" s="1"/>
  <c r="B162" i="1"/>
  <c r="B160" i="1"/>
  <c r="B154" i="1"/>
  <c r="C70" i="1"/>
  <c r="D58" i="1"/>
  <c r="B58" i="1"/>
  <c r="F75" i="6" l="1"/>
  <c r="C74" i="6"/>
  <c r="F74" i="6" s="1"/>
  <c r="D75" i="6"/>
  <c r="F485" i="1"/>
  <c r="F487" i="1" s="1"/>
  <c r="C468" i="1" s="1"/>
  <c r="D160" i="1"/>
  <c r="B252" i="1"/>
  <c r="C476" i="1" l="1"/>
  <c r="C474" i="1"/>
  <c r="G1203" i="1" l="1"/>
  <c r="L1210" i="1"/>
  <c r="K1210" i="1" l="1"/>
  <c r="H1203" i="1"/>
  <c r="H1205" i="1" s="1"/>
  <c r="F793" i="1" l="1"/>
  <c r="D768" i="1"/>
  <c r="D766" i="1"/>
  <c r="H686" i="1"/>
  <c r="D476" i="1"/>
  <c r="D474" i="1"/>
  <c r="D464" i="1"/>
  <c r="D462" i="1"/>
  <c r="B56" i="1"/>
  <c r="B19" i="1"/>
  <c r="B6" i="43" l="1"/>
  <c r="A1" i="42"/>
  <c r="B1177" i="1"/>
  <c r="B1179" i="1"/>
  <c r="L28" i="35"/>
  <c r="D998" i="1"/>
  <c r="D997" i="1"/>
  <c r="D996" i="1"/>
  <c r="C998" i="1"/>
  <c r="C997" i="1"/>
  <c r="C996" i="1"/>
  <c r="B932" i="1"/>
  <c r="B930" i="1"/>
  <c r="D6" i="31"/>
  <c r="B476" i="1"/>
  <c r="B474" i="1"/>
  <c r="F858" i="1"/>
  <c r="F859" i="1"/>
  <c r="F862" i="1"/>
  <c r="F863" i="1"/>
  <c r="C23" i="43" l="1"/>
  <c r="D624" i="1"/>
  <c r="E390" i="1"/>
  <c r="I423" i="1"/>
  <c r="C390" i="1" l="1"/>
  <c r="C380" i="1"/>
  <c r="H423" i="1"/>
  <c r="D413" i="1"/>
  <c r="E413" i="1" s="1"/>
  <c r="D330" i="1"/>
  <c r="E330" i="1" s="1"/>
  <c r="D380" i="1"/>
  <c r="E380" i="1" s="1"/>
  <c r="D374" i="1"/>
  <c r="E374" i="1" s="1"/>
  <c r="D286" i="1"/>
  <c r="E286" i="1" s="1"/>
  <c r="D1199" i="1"/>
  <c r="D1197" i="1"/>
  <c r="C13" i="1"/>
  <c r="B53" i="44"/>
  <c r="C53" i="44"/>
  <c r="B52" i="44"/>
  <c r="C52" i="44"/>
  <c r="B51" i="44"/>
  <c r="C51" i="44"/>
  <c r="B50" i="44"/>
  <c r="C50" i="44"/>
  <c r="B49" i="44"/>
  <c r="C49" i="44"/>
  <c r="B46" i="44"/>
  <c r="C46" i="44"/>
  <c r="B45" i="44"/>
  <c r="C45" i="44"/>
  <c r="B48" i="44"/>
  <c r="C48" i="44"/>
  <c r="B47" i="44"/>
  <c r="C47" i="44"/>
  <c r="B44" i="44"/>
  <c r="C44" i="44"/>
  <c r="B43" i="44"/>
  <c r="C43" i="44"/>
  <c r="C42" i="44"/>
  <c r="B42" i="44"/>
  <c r="B41" i="44"/>
  <c r="C41" i="44"/>
  <c r="B40" i="44"/>
  <c r="C40" i="44"/>
  <c r="C39" i="44"/>
  <c r="B39" i="44"/>
  <c r="B38" i="44"/>
  <c r="C38" i="44"/>
  <c r="B37" i="44"/>
  <c r="C37" i="44"/>
  <c r="B36" i="44"/>
  <c r="C36" i="44"/>
  <c r="B35" i="44"/>
  <c r="C35" i="44"/>
  <c r="B34" i="44"/>
  <c r="C34" i="44"/>
  <c r="B33" i="44"/>
  <c r="B1" i="40" l="1"/>
  <c r="G54" i="39"/>
  <c r="G55" i="39"/>
  <c r="G56" i="39"/>
  <c r="G57" i="39"/>
  <c r="G58" i="39"/>
  <c r="G59" i="39"/>
  <c r="G60" i="39"/>
  <c r="G30" i="36"/>
  <c r="G31" i="36"/>
  <c r="G32" i="36"/>
  <c r="G33" i="36"/>
  <c r="G34" i="36"/>
  <c r="G35" i="36"/>
  <c r="G36" i="36"/>
  <c r="G37" i="36"/>
  <c r="G38" i="36"/>
  <c r="G39" i="36"/>
  <c r="G104" i="22"/>
  <c r="G103" i="22"/>
  <c r="G102" i="22"/>
  <c r="G101" i="22"/>
  <c r="G100" i="22"/>
  <c r="G99" i="22"/>
  <c r="G98" i="22"/>
  <c r="G97" i="22"/>
  <c r="G96" i="22"/>
  <c r="G95" i="22"/>
  <c r="G94" i="22"/>
  <c r="G93" i="22"/>
  <c r="G92" i="22"/>
  <c r="G91" i="22"/>
  <c r="G90" i="22"/>
  <c r="G89" i="22"/>
  <c r="G88" i="22"/>
  <c r="G87" i="22"/>
  <c r="G86" i="22"/>
  <c r="G85" i="22"/>
  <c r="G84" i="22"/>
  <c r="G83" i="22"/>
  <c r="G82" i="22"/>
  <c r="G81" i="22"/>
  <c r="G80" i="22"/>
  <c r="G79" i="22"/>
  <c r="G78" i="22"/>
  <c r="G77" i="22"/>
  <c r="G76" i="22"/>
  <c r="G75" i="22"/>
  <c r="G74" i="22"/>
  <c r="G73" i="22"/>
  <c r="G72" i="22"/>
  <c r="G71" i="22"/>
  <c r="G70" i="22"/>
  <c r="G69" i="22"/>
  <c r="G68" i="22"/>
  <c r="G67" i="22"/>
  <c r="G66" i="22"/>
  <c r="G65" i="22"/>
  <c r="G64" i="22"/>
  <c r="G63" i="22"/>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G83" i="27"/>
  <c r="G84" i="27"/>
  <c r="G85" i="27"/>
  <c r="G86" i="27"/>
  <c r="G87" i="27"/>
  <c r="G88" i="27"/>
  <c r="G89" i="27"/>
  <c r="G90" i="27"/>
  <c r="G45" i="26"/>
  <c r="G46" i="26"/>
  <c r="G47" i="26"/>
  <c r="G48" i="26"/>
  <c r="G49" i="26"/>
  <c r="G50" i="26"/>
  <c r="G51" i="26"/>
  <c r="G52" i="26"/>
  <c r="G53" i="26"/>
  <c r="G54" i="26"/>
  <c r="G55" i="26"/>
  <c r="G56" i="26"/>
  <c r="G57" i="26"/>
  <c r="G58" i="26"/>
  <c r="H43" i="12"/>
  <c r="G43" i="12"/>
  <c r="F43" i="12"/>
  <c r="G61" i="13"/>
  <c r="G62" i="13"/>
  <c r="G63" i="13"/>
  <c r="G64" i="13"/>
  <c r="G65" i="13"/>
  <c r="G66" i="13"/>
  <c r="G67" i="13"/>
  <c r="G68" i="13"/>
  <c r="G69" i="13"/>
  <c r="G70" i="13"/>
  <c r="G71" i="13"/>
  <c r="G72" i="13"/>
  <c r="G73" i="13"/>
  <c r="G74" i="13"/>
  <c r="G75" i="13"/>
  <c r="G76" i="13"/>
  <c r="G77" i="13"/>
  <c r="G78" i="13"/>
  <c r="G79" i="13"/>
  <c r="G80" i="13"/>
  <c r="G81" i="13"/>
  <c r="G82" i="13"/>
  <c r="G83" i="13"/>
  <c r="G84" i="13"/>
  <c r="G85" i="13"/>
  <c r="G86" i="13"/>
  <c r="G37" i="17"/>
  <c r="G38" i="17"/>
  <c r="G39" i="17"/>
  <c r="G40" i="17"/>
  <c r="G41" i="17"/>
  <c r="G42" i="17"/>
  <c r="G43" i="17"/>
  <c r="G44" i="17"/>
  <c r="G45" i="17"/>
  <c r="G46" i="17"/>
  <c r="G47" i="17"/>
  <c r="G48" i="17"/>
  <c r="G49" i="17"/>
  <c r="G50" i="17"/>
  <c r="G51" i="17"/>
  <c r="G52" i="17"/>
  <c r="G53" i="17"/>
  <c r="G54" i="17"/>
  <c r="G55" i="17"/>
  <c r="G56" i="17"/>
  <c r="G57" i="17"/>
  <c r="G58" i="17"/>
  <c r="G59" i="17"/>
  <c r="G60" i="17"/>
  <c r="G61" i="17"/>
  <c r="G62" i="17"/>
  <c r="G63" i="17"/>
  <c r="G64" i="17"/>
  <c r="G65" i="17"/>
  <c r="G66" i="17"/>
  <c r="G67" i="17"/>
  <c r="G68" i="17"/>
  <c r="G69" i="17"/>
  <c r="G70" i="17"/>
  <c r="G71" i="17"/>
  <c r="G72" i="17"/>
  <c r="G73" i="17"/>
  <c r="G74" i="17"/>
  <c r="G75" i="17"/>
  <c r="G76" i="17"/>
  <c r="G77" i="17"/>
  <c r="G78" i="17"/>
  <c r="G79" i="17"/>
  <c r="G80" i="17"/>
  <c r="G81" i="17"/>
  <c r="G82" i="17"/>
  <c r="G38" i="23"/>
  <c r="G39" i="23"/>
  <c r="G40" i="23"/>
  <c r="G41" i="23"/>
  <c r="G42" i="23"/>
  <c r="G43" i="23"/>
  <c r="G44" i="23"/>
  <c r="G45" i="23"/>
  <c r="G46" i="23"/>
  <c r="G47" i="23"/>
  <c r="G48" i="23"/>
  <c r="G49" i="23"/>
  <c r="G50" i="23"/>
  <c r="G51" i="23"/>
  <c r="G52" i="23"/>
  <c r="G53" i="23"/>
  <c r="G54" i="23"/>
  <c r="G55" i="23"/>
  <c r="G56" i="23"/>
  <c r="G57" i="23"/>
  <c r="G58" i="23"/>
  <c r="G59" i="23"/>
  <c r="G60" i="23"/>
  <c r="G61" i="23"/>
  <c r="G62" i="23"/>
  <c r="G63" i="23"/>
  <c r="G64" i="23"/>
  <c r="G65" i="23"/>
  <c r="G66" i="23"/>
  <c r="G67" i="23"/>
  <c r="G68" i="23"/>
  <c r="G69" i="23"/>
  <c r="G70" i="23"/>
  <c r="G71" i="23"/>
  <c r="G72" i="23"/>
  <c r="G73" i="23"/>
  <c r="G74" i="23"/>
  <c r="G75" i="23"/>
  <c r="F10" i="35"/>
  <c r="D10" i="35"/>
  <c r="E142" i="4"/>
  <c r="E5" i="4"/>
  <c r="E1004" i="1"/>
  <c r="F1004" i="1"/>
  <c r="E1005" i="1"/>
  <c r="F1005" i="1"/>
  <c r="E1006" i="1"/>
  <c r="F1006" i="1"/>
  <c r="E1007" i="1"/>
  <c r="F1007" i="1"/>
  <c r="E1008" i="1"/>
  <c r="F1008" i="1"/>
  <c r="E1009" i="1"/>
  <c r="F1009" i="1"/>
  <c r="E1010" i="1"/>
  <c r="F1010" i="1"/>
  <c r="E1011" i="1"/>
  <c r="F1011" i="1"/>
  <c r="E1012" i="1"/>
  <c r="F1012" i="1"/>
  <c r="E1013" i="1"/>
  <c r="F1013" i="1"/>
  <c r="F950" i="1"/>
  <c r="F951" i="1"/>
  <c r="F952" i="1"/>
  <c r="F953" i="1"/>
  <c r="F954" i="1"/>
  <c r="F955" i="1"/>
  <c r="F956" i="1"/>
  <c r="F957" i="1"/>
  <c r="E867" i="1"/>
  <c r="F867" i="1"/>
  <c r="E868" i="1"/>
  <c r="F868" i="1"/>
  <c r="E869" i="1"/>
  <c r="F869" i="1"/>
  <c r="E870" i="1"/>
  <c r="F870" i="1"/>
  <c r="E871" i="1"/>
  <c r="F871" i="1"/>
  <c r="E872" i="1"/>
  <c r="F872" i="1"/>
  <c r="E873" i="1"/>
  <c r="F873" i="1"/>
  <c r="E874" i="1"/>
  <c r="F874" i="1"/>
  <c r="E875" i="1"/>
  <c r="F875" i="1"/>
  <c r="E876" i="1"/>
  <c r="F876" i="1"/>
  <c r="C6" i="31"/>
  <c r="H704" i="1"/>
  <c r="H705" i="1"/>
  <c r="H706" i="1"/>
  <c r="H707" i="1"/>
  <c r="H708" i="1"/>
  <c r="H691" i="1"/>
  <c r="H692" i="1"/>
  <c r="H693" i="1"/>
  <c r="H694" i="1"/>
  <c r="H695" i="1"/>
  <c r="H696" i="1"/>
  <c r="H697" i="1"/>
  <c r="H698" i="1"/>
  <c r="H699" i="1"/>
  <c r="H700" i="1"/>
  <c r="H701" i="1"/>
  <c r="H687" i="1"/>
  <c r="H689" i="1"/>
  <c r="H690" i="1"/>
  <c r="E585" i="1"/>
  <c r="E584" i="1"/>
  <c r="E583" i="1"/>
  <c r="D585" i="1"/>
  <c r="C585" i="1"/>
  <c r="D584" i="1"/>
  <c r="C584" i="1"/>
  <c r="C583" i="1"/>
  <c r="D583" i="1"/>
  <c r="F450" i="1"/>
  <c r="G450" i="1"/>
  <c r="H450" i="1"/>
  <c r="F451" i="1"/>
  <c r="G451" i="1"/>
  <c r="H451" i="1"/>
  <c r="F452" i="1"/>
  <c r="G452" i="1"/>
  <c r="H452" i="1"/>
  <c r="F453" i="1"/>
  <c r="G453" i="1"/>
  <c r="H453" i="1"/>
  <c r="F454" i="1"/>
  <c r="G454" i="1"/>
  <c r="H454" i="1"/>
  <c r="F455" i="1"/>
  <c r="G455" i="1"/>
  <c r="H455" i="1"/>
  <c r="F441" i="1"/>
  <c r="G441" i="1"/>
  <c r="H441" i="1"/>
  <c r="F442" i="1"/>
  <c r="G442" i="1"/>
  <c r="F443" i="1"/>
  <c r="G443" i="1"/>
  <c r="F444" i="1"/>
  <c r="G444" i="1"/>
  <c r="F445" i="1"/>
  <c r="G445" i="1"/>
  <c r="D312" i="1"/>
  <c r="D313" i="1"/>
  <c r="D314" i="1"/>
  <c r="D315" i="1"/>
  <c r="D316" i="1"/>
  <c r="D317" i="1"/>
  <c r="D318" i="1"/>
  <c r="D319" i="1"/>
  <c r="B258" i="1"/>
  <c r="E9" i="4"/>
  <c r="C10" i="38"/>
  <c r="D10" i="38"/>
  <c r="F10" i="38"/>
  <c r="D135" i="1"/>
  <c r="D136" i="1"/>
  <c r="D137" i="1"/>
  <c r="D138" i="1"/>
  <c r="D139" i="1"/>
  <c r="D140" i="1"/>
  <c r="D141" i="1"/>
  <c r="D129" i="1"/>
  <c r="D130" i="1"/>
  <c r="D131" i="1"/>
  <c r="D132" i="1"/>
  <c r="D133" i="1"/>
  <c r="H129" i="1"/>
  <c r="H130" i="1"/>
  <c r="H131" i="1"/>
  <c r="H132" i="1"/>
  <c r="H133" i="1"/>
  <c r="H112" i="1"/>
  <c r="H113" i="1"/>
  <c r="H114" i="1"/>
  <c r="H115" i="1"/>
  <c r="H116" i="1"/>
  <c r="H117" i="1"/>
  <c r="H118" i="1"/>
  <c r="H119" i="1"/>
  <c r="H120" i="1"/>
  <c r="H121" i="1"/>
  <c r="H122" i="1"/>
  <c r="H123" i="1"/>
  <c r="H124" i="1"/>
  <c r="D111" i="1"/>
  <c r="D112" i="1"/>
  <c r="D113" i="1"/>
  <c r="D114" i="1"/>
  <c r="D115" i="1"/>
  <c r="D116" i="1"/>
  <c r="D117" i="1"/>
  <c r="D118" i="1"/>
  <c r="D119" i="1"/>
  <c r="D120" i="1"/>
  <c r="D121" i="1"/>
  <c r="D122" i="1"/>
  <c r="D123" i="1"/>
  <c r="D124" i="1"/>
  <c r="D125" i="1"/>
  <c r="D126" i="1"/>
  <c r="D127" i="1"/>
  <c r="D96" i="1"/>
  <c r="D97" i="1"/>
  <c r="D86" i="1"/>
  <c r="D87" i="1"/>
  <c r="D88" i="1"/>
  <c r="D89" i="1"/>
  <c r="D90" i="1"/>
  <c r="D91" i="1"/>
  <c r="D92" i="1"/>
  <c r="D93" i="1"/>
  <c r="D12" i="27" l="1"/>
  <c r="B2" i="26" l="1"/>
  <c r="B22" i="8" s="1"/>
  <c r="B148" i="4" l="1"/>
  <c r="K9" i="4" l="1"/>
  <c r="G7" i="4"/>
  <c r="K109" i="4"/>
  <c r="K96" i="4"/>
  <c r="K92" i="4"/>
  <c r="K152" i="4" l="1"/>
  <c r="I494" i="1" l="1"/>
  <c r="F39" i="14" s="1"/>
  <c r="B40" i="14"/>
  <c r="B39" i="14"/>
  <c r="B38" i="14"/>
  <c r="B37" i="14"/>
  <c r="B36" i="14"/>
  <c r="J494" i="1"/>
  <c r="F40" i="14" s="1"/>
  <c r="G494" i="1"/>
  <c r="F37" i="14" s="1"/>
  <c r="F494" i="1"/>
  <c r="E494" i="1"/>
  <c r="D494" i="1"/>
  <c r="C494" i="1"/>
  <c r="D16" i="37" l="1"/>
  <c r="C27" i="13" l="1"/>
  <c r="E346" i="1"/>
  <c r="E478" i="1" l="1"/>
  <c r="D164" i="1" l="1"/>
  <c r="D852" i="1" l="1"/>
  <c r="B852" i="1"/>
  <c r="D934" i="1" l="1"/>
  <c r="F6" i="31"/>
  <c r="I76" i="2"/>
  <c r="B1127" i="1" l="1"/>
  <c r="E934" i="1"/>
  <c r="E852" i="1"/>
  <c r="F14" i="2" l="1"/>
  <c r="D150" i="1"/>
  <c r="D14" i="2" l="1"/>
  <c r="E14" i="2"/>
  <c r="E164" i="1"/>
  <c r="N2" i="51" l="1"/>
  <c r="Q43" i="12" l="1"/>
  <c r="P43" i="12"/>
  <c r="F8" i="38"/>
  <c r="D8" i="38"/>
  <c r="C8" i="38"/>
  <c r="F6" i="38"/>
  <c r="D6" i="38"/>
  <c r="C6" i="38"/>
  <c r="O43" i="12"/>
  <c r="D87" i="4" l="1"/>
  <c r="C87" i="4"/>
  <c r="B87" i="4"/>
  <c r="A87" i="4"/>
  <c r="G583" i="1" l="1"/>
  <c r="C626" i="1"/>
  <c r="C42" i="1" l="1"/>
  <c r="E42" i="1"/>
  <c r="H43" i="1"/>
  <c r="E43" i="1" l="1"/>
  <c r="C19" i="1" s="1"/>
  <c r="E31" i="1"/>
  <c r="D31" i="1"/>
  <c r="F27" i="23"/>
  <c r="F26" i="23"/>
  <c r="F25" i="23"/>
  <c r="B74" i="1"/>
  <c r="C27" i="23" s="1"/>
  <c r="C8" i="23"/>
  <c r="F6" i="23"/>
  <c r="D6" i="23"/>
  <c r="C6" i="23"/>
  <c r="B2" i="23"/>
  <c r="C52" i="1"/>
  <c r="F1056" i="1"/>
  <c r="F1057" i="1"/>
  <c r="F1058" i="1"/>
  <c r="F1059" i="1"/>
  <c r="F1060" i="1"/>
  <c r="F1055" i="1"/>
  <c r="F1051" i="1"/>
  <c r="F1052" i="1"/>
  <c r="F1053" i="1"/>
  <c r="F1050" i="1"/>
  <c r="D23" i="1" l="1"/>
  <c r="D31" i="6"/>
  <c r="E1038" i="1"/>
  <c r="B21" i="13"/>
  <c r="C39" i="21"/>
  <c r="D39" i="21"/>
  <c r="G65" i="15"/>
  <c r="G66" i="15"/>
  <c r="B1038" i="1" l="1"/>
  <c r="D1038" i="1"/>
  <c r="D586" i="1"/>
  <c r="D587" i="1"/>
  <c r="D588" i="1"/>
  <c r="D589" i="1"/>
  <c r="D590" i="1"/>
  <c r="D591" i="1"/>
  <c r="D592" i="1"/>
  <c r="D593" i="1"/>
  <c r="D594" i="1"/>
  <c r="D595" i="1"/>
  <c r="D596" i="1"/>
  <c r="D597" i="1"/>
  <c r="D598" i="1"/>
  <c r="D27" i="13" s="1"/>
  <c r="D599" i="1"/>
  <c r="E1218" i="1" l="1"/>
  <c r="D3" i="39" l="1"/>
  <c r="D5" i="39"/>
  <c r="D6" i="39"/>
  <c r="D7" i="39"/>
  <c r="D8" i="39"/>
  <c r="D10" i="39"/>
  <c r="D12" i="39"/>
  <c r="D13" i="39"/>
  <c r="D15" i="39"/>
  <c r="D16" i="39"/>
  <c r="I2" i="51"/>
  <c r="F400" i="1"/>
  <c r="J2" i="51"/>
  <c r="V2" i="51"/>
  <c r="U2" i="51"/>
  <c r="T2" i="51"/>
  <c r="Q2" i="51"/>
  <c r="S2" i="51"/>
  <c r="R2" i="51"/>
  <c r="F2" i="51"/>
  <c r="E258" i="1"/>
  <c r="E214" i="1"/>
  <c r="B214" i="1"/>
  <c r="B164" i="1" l="1"/>
  <c r="B31" i="1"/>
  <c r="C8" i="31"/>
  <c r="F435" i="1" l="1"/>
  <c r="H68" i="2" s="1"/>
  <c r="F63" i="6" l="1"/>
  <c r="G68" i="2"/>
  <c r="G1158" i="1" l="1"/>
  <c r="G1157" i="1"/>
  <c r="H1149" i="1"/>
  <c r="H1158" i="1"/>
  <c r="H1157" i="1"/>
  <c r="G1149" i="1"/>
  <c r="I500" i="1" l="1"/>
  <c r="G500" i="1"/>
  <c r="E500" i="1"/>
  <c r="D500" i="1"/>
  <c r="C500" i="1"/>
  <c r="I501" i="1"/>
  <c r="H501" i="1"/>
  <c r="G501" i="1"/>
  <c r="E501" i="1"/>
  <c r="D501" i="1"/>
  <c r="C501" i="1"/>
  <c r="E491" i="1"/>
  <c r="D491" i="1"/>
  <c r="D492" i="1" s="1"/>
  <c r="C491" i="1"/>
  <c r="C492" i="1" s="1"/>
  <c r="G496" i="1"/>
  <c r="G499" i="1" s="1"/>
  <c r="E496" i="1"/>
  <c r="D499" i="1"/>
  <c r="D498" i="1"/>
  <c r="C38" i="14" s="1"/>
  <c r="D497" i="1"/>
  <c r="D496" i="1"/>
  <c r="C496" i="1"/>
  <c r="C497" i="1" s="1"/>
  <c r="B63" i="61"/>
  <c r="C63" i="61"/>
  <c r="B62" i="61"/>
  <c r="C62" i="61"/>
  <c r="B61" i="61"/>
  <c r="C61" i="61"/>
  <c r="B60" i="61"/>
  <c r="C60" i="61"/>
  <c r="B59" i="61"/>
  <c r="C59" i="61"/>
  <c r="B58" i="61"/>
  <c r="C58" i="61"/>
  <c r="B57" i="61"/>
  <c r="C57" i="61"/>
  <c r="B56" i="61"/>
  <c r="C56" i="61"/>
  <c r="B55" i="61"/>
  <c r="C55" i="61"/>
  <c r="B54" i="61"/>
  <c r="C54" i="61"/>
  <c r="B53" i="61"/>
  <c r="C53" i="61"/>
  <c r="B52" i="61"/>
  <c r="C52" i="61"/>
  <c r="B51" i="61"/>
  <c r="C51" i="61"/>
  <c r="B50" i="61"/>
  <c r="C50" i="61"/>
  <c r="B49" i="61"/>
  <c r="C49" i="61"/>
  <c r="B48" i="61"/>
  <c r="C48" i="61"/>
  <c r="B47" i="61"/>
  <c r="C47" i="61"/>
  <c r="B46" i="61"/>
  <c r="C46" i="61"/>
  <c r="I151" i="4"/>
  <c r="I150" i="4"/>
  <c r="H148" i="4"/>
  <c r="I142" i="4"/>
  <c r="H147" i="4"/>
  <c r="G147" i="4"/>
  <c r="I126" i="4"/>
  <c r="I118" i="4"/>
  <c r="I92" i="4"/>
  <c r="I13" i="4"/>
  <c r="I11" i="4"/>
  <c r="I5" i="4"/>
  <c r="C498" i="1" l="1"/>
  <c r="C37" i="14" s="1"/>
  <c r="G497" i="1"/>
  <c r="C499" i="1"/>
  <c r="G498" i="1"/>
  <c r="D37" i="14" s="1"/>
  <c r="F19" i="39"/>
  <c r="F20" i="39"/>
  <c r="C20" i="39"/>
  <c r="C19" i="39"/>
  <c r="C8" i="39"/>
  <c r="D1181" i="1"/>
  <c r="E1181" i="1"/>
  <c r="B1181" i="1"/>
  <c r="F18" i="36"/>
  <c r="F19" i="36"/>
  <c r="C19" i="36"/>
  <c r="C18" i="36"/>
  <c r="C8" i="36"/>
  <c r="D8" i="36"/>
  <c r="B174" i="2"/>
  <c r="D1211" i="1"/>
  <c r="D21" i="39" s="1"/>
  <c r="E1211" i="1"/>
  <c r="B1211" i="1"/>
  <c r="E175" i="6"/>
  <c r="B174" i="6"/>
  <c r="E1173" i="1"/>
  <c r="F174" i="2" s="1"/>
  <c r="D1173" i="1"/>
  <c r="E174" i="6" s="1"/>
  <c r="B1173" i="1"/>
  <c r="C174" i="2" s="1"/>
  <c r="E1172" i="1"/>
  <c r="D1172" i="1"/>
  <c r="C1172" i="1"/>
  <c r="E1188" i="1"/>
  <c r="H173" i="2" s="1"/>
  <c r="C8" i="35"/>
  <c r="D8" i="35"/>
  <c r="F1158" i="1"/>
  <c r="F1157" i="1"/>
  <c r="F147" i="4" s="1"/>
  <c r="G41" i="35"/>
  <c r="G42" i="35"/>
  <c r="G46" i="35"/>
  <c r="G43" i="35"/>
  <c r="G44" i="35"/>
  <c r="G45" i="35"/>
  <c r="G47" i="35"/>
  <c r="G48" i="35"/>
  <c r="G50" i="35"/>
  <c r="G51" i="35"/>
  <c r="G61" i="21"/>
  <c r="C8" i="21"/>
  <c r="D8" i="21"/>
  <c r="E1045" i="1"/>
  <c r="H161" i="2" s="1"/>
  <c r="C1066" i="1"/>
  <c r="C1068" i="1"/>
  <c r="C1074" i="1"/>
  <c r="B1078" i="1"/>
  <c r="D1078" i="1"/>
  <c r="E1078" i="1"/>
  <c r="D1084" i="1"/>
  <c r="E1085" i="1"/>
  <c r="C1070" i="1" s="1"/>
  <c r="C1093" i="1"/>
  <c r="C1095" i="1"/>
  <c r="C1101" i="1"/>
  <c r="B1105" i="1"/>
  <c r="D1105" i="1"/>
  <c r="E1105" i="1"/>
  <c r="D1111" i="1"/>
  <c r="E1112" i="1"/>
  <c r="C1097" i="1" s="1"/>
  <c r="B147" i="6"/>
  <c r="C147" i="6"/>
  <c r="D147" i="6"/>
  <c r="E147" i="6"/>
  <c r="B155" i="2"/>
  <c r="C155" i="2"/>
  <c r="D155" i="2"/>
  <c r="E155" i="2"/>
  <c r="F155" i="2"/>
  <c r="B156" i="2"/>
  <c r="C156" i="2"/>
  <c r="D156" i="2"/>
  <c r="E156" i="2"/>
  <c r="F156" i="2"/>
  <c r="B147" i="2"/>
  <c r="C147" i="2"/>
  <c r="D147" i="2"/>
  <c r="E147" i="2"/>
  <c r="F147" i="2"/>
  <c r="B141" i="2"/>
  <c r="C141" i="2"/>
  <c r="D141" i="2"/>
  <c r="E141" i="2"/>
  <c r="F141" i="2"/>
  <c r="B141" i="6"/>
  <c r="C141" i="6"/>
  <c r="D141" i="6"/>
  <c r="E141" i="6"/>
  <c r="E903" i="1"/>
  <c r="F140" i="6" s="1"/>
  <c r="E904" i="1"/>
  <c r="F141" i="6" s="1"/>
  <c r="C8" i="34"/>
  <c r="G47" i="33"/>
  <c r="G48" i="33"/>
  <c r="G49" i="33"/>
  <c r="G50" i="33"/>
  <c r="G51" i="33"/>
  <c r="G52" i="33"/>
  <c r="G53" i="33"/>
  <c r="G54" i="33"/>
  <c r="G56" i="33"/>
  <c r="G57" i="33"/>
  <c r="G58" i="33"/>
  <c r="G59" i="33"/>
  <c r="G60" i="33"/>
  <c r="G105" i="22"/>
  <c r="G106" i="22"/>
  <c r="F24" i="33"/>
  <c r="F25" i="33"/>
  <c r="B26" i="33"/>
  <c r="C26" i="33"/>
  <c r="F26" i="33"/>
  <c r="B27" i="33"/>
  <c r="C27" i="33"/>
  <c r="F27" i="33"/>
  <c r="B28" i="33"/>
  <c r="C28" i="33"/>
  <c r="F28" i="33"/>
  <c r="B29" i="33"/>
  <c r="C29" i="33"/>
  <c r="F29" i="33"/>
  <c r="B30" i="33"/>
  <c r="C30" i="33"/>
  <c r="F30" i="33"/>
  <c r="B31" i="33"/>
  <c r="C31" i="33"/>
  <c r="F31" i="33"/>
  <c r="B32" i="33"/>
  <c r="C32" i="33"/>
  <c r="F32" i="33"/>
  <c r="C8" i="33"/>
  <c r="D8" i="33"/>
  <c r="C174" i="6" l="1"/>
  <c r="G156" i="2"/>
  <c r="G161" i="2"/>
  <c r="G173" i="2"/>
  <c r="E174" i="2"/>
  <c r="E1072" i="1"/>
  <c r="D1072" i="1"/>
  <c r="D1099" i="1"/>
  <c r="E1099" i="1"/>
  <c r="C1103" i="1"/>
  <c r="C1105" i="1" s="1"/>
  <c r="C1076" i="1"/>
  <c r="C1078" i="1" s="1"/>
  <c r="G155" i="2"/>
  <c r="G147" i="2"/>
  <c r="C893" i="1"/>
  <c r="H156" i="2"/>
  <c r="H147" i="2"/>
  <c r="H155" i="2"/>
  <c r="G141" i="2"/>
  <c r="H141" i="2"/>
  <c r="B39" i="22"/>
  <c r="C39" i="22"/>
  <c r="F39" i="22"/>
  <c r="B20" i="22"/>
  <c r="C20" i="22"/>
  <c r="F20" i="22"/>
  <c r="F960" i="1"/>
  <c r="D39" i="22" s="1"/>
  <c r="E960" i="1"/>
  <c r="C17" i="22"/>
  <c r="F17" i="22"/>
  <c r="C8" i="22"/>
  <c r="D8" i="22"/>
  <c r="F35" i="27"/>
  <c r="D35" i="27"/>
  <c r="C35" i="27"/>
  <c r="C34" i="27"/>
  <c r="D36" i="27"/>
  <c r="F36" i="27"/>
  <c r="C36" i="27"/>
  <c r="C850" i="1"/>
  <c r="C8" i="27"/>
  <c r="D8" i="27"/>
  <c r="G38" i="19"/>
  <c r="G39" i="19"/>
  <c r="G40" i="19"/>
  <c r="G41" i="19"/>
  <c r="G42" i="19"/>
  <c r="G43" i="19"/>
  <c r="G44" i="19"/>
  <c r="G45" i="19"/>
  <c r="G46" i="19"/>
  <c r="G47" i="19"/>
  <c r="G48" i="19"/>
  <c r="G49" i="19"/>
  <c r="G50" i="19"/>
  <c r="G52" i="19"/>
  <c r="G54" i="19"/>
  <c r="G46" i="37"/>
  <c r="G47" i="37"/>
  <c r="G48" i="37"/>
  <c r="G49" i="37"/>
  <c r="G50" i="37"/>
  <c r="G51" i="37"/>
  <c r="G52" i="37"/>
  <c r="G53" i="37"/>
  <c r="G54" i="37"/>
  <c r="G55" i="37"/>
  <c r="G56" i="37"/>
  <c r="G57" i="37"/>
  <c r="G58" i="37"/>
  <c r="G60" i="37"/>
  <c r="G61" i="37"/>
  <c r="G45" i="16"/>
  <c r="G46" i="16"/>
  <c r="G47" i="16"/>
  <c r="G48" i="16"/>
  <c r="G49" i="16"/>
  <c r="G50" i="16"/>
  <c r="G51" i="16"/>
  <c r="G52" i="16"/>
  <c r="G53" i="16"/>
  <c r="G54" i="16"/>
  <c r="G55" i="16"/>
  <c r="G56" i="16"/>
  <c r="G57" i="16"/>
  <c r="G58" i="16"/>
  <c r="G59" i="16"/>
  <c r="G60" i="16"/>
  <c r="G61" i="16"/>
  <c r="G62" i="16"/>
  <c r="G63" i="16"/>
  <c r="G64" i="16"/>
  <c r="G65" i="16"/>
  <c r="G67" i="16"/>
  <c r="G68" i="16"/>
  <c r="G69" i="16"/>
  <c r="G70" i="16"/>
  <c r="G71" i="16"/>
  <c r="G72" i="16"/>
  <c r="G73" i="16"/>
  <c r="G33" i="50"/>
  <c r="G34" i="50"/>
  <c r="G35" i="50"/>
  <c r="G36" i="50"/>
  <c r="G37" i="50"/>
  <c r="G38" i="50"/>
  <c r="G39" i="50"/>
  <c r="G40" i="50"/>
  <c r="G41" i="50"/>
  <c r="G42" i="50"/>
  <c r="G43" i="50"/>
  <c r="G44" i="50"/>
  <c r="G45" i="50"/>
  <c r="G46" i="50"/>
  <c r="G47" i="50"/>
  <c r="G48" i="50"/>
  <c r="G49" i="50"/>
  <c r="G50" i="50"/>
  <c r="G51" i="50"/>
  <c r="G52" i="50"/>
  <c r="G53" i="50"/>
  <c r="G55" i="50"/>
  <c r="G56" i="50"/>
  <c r="G57" i="50"/>
  <c r="G58" i="50"/>
  <c r="G59" i="50"/>
  <c r="G60" i="50"/>
  <c r="G61" i="50"/>
  <c r="G47" i="15"/>
  <c r="G48" i="15"/>
  <c r="G49" i="15"/>
  <c r="G50" i="15"/>
  <c r="G51" i="15"/>
  <c r="G52" i="15"/>
  <c r="G53" i="15"/>
  <c r="G54" i="15"/>
  <c r="G55" i="15"/>
  <c r="G56" i="15"/>
  <c r="G57" i="15"/>
  <c r="G58" i="15"/>
  <c r="G59" i="15"/>
  <c r="G60" i="15"/>
  <c r="G61" i="15"/>
  <c r="G62" i="15"/>
  <c r="G63" i="15"/>
  <c r="G64" i="15"/>
  <c r="G67" i="15"/>
  <c r="G68" i="15"/>
  <c r="G69" i="15"/>
  <c r="G70" i="15"/>
  <c r="G72" i="15"/>
  <c r="G73" i="15"/>
  <c r="G74" i="15"/>
  <c r="G85" i="14"/>
  <c r="G86" i="14"/>
  <c r="G87" i="14"/>
  <c r="G88" i="14"/>
  <c r="G89" i="14"/>
  <c r="G90" i="14"/>
  <c r="G91" i="14"/>
  <c r="G92" i="14"/>
  <c r="G93" i="14"/>
  <c r="G94" i="14"/>
  <c r="G95" i="14"/>
  <c r="G96" i="14"/>
  <c r="G97" i="14"/>
  <c r="G98" i="14"/>
  <c r="G99" i="14"/>
  <c r="G100" i="14"/>
  <c r="G101" i="14"/>
  <c r="G102" i="14"/>
  <c r="G103" i="14"/>
  <c r="G104" i="14"/>
  <c r="G105" i="14"/>
  <c r="G107" i="14"/>
  <c r="G108" i="14"/>
  <c r="G38" i="20"/>
  <c r="G39" i="20"/>
  <c r="G40" i="20"/>
  <c r="G41" i="20"/>
  <c r="G42" i="20"/>
  <c r="G43" i="20"/>
  <c r="G44" i="20"/>
  <c r="G45" i="20"/>
  <c r="G47" i="20"/>
  <c r="G43" i="18"/>
  <c r="G44" i="18"/>
  <c r="G45" i="18"/>
  <c r="G46" i="18"/>
  <c r="G47" i="18"/>
  <c r="G48" i="18"/>
  <c r="G49" i="18"/>
  <c r="G50" i="18"/>
  <c r="G51" i="18"/>
  <c r="G52" i="18"/>
  <c r="G53" i="18"/>
  <c r="G54" i="18"/>
  <c r="G55" i="18"/>
  <c r="G56" i="18"/>
  <c r="G57" i="18"/>
  <c r="G58" i="18"/>
  <c r="G59" i="18"/>
  <c r="G60" i="18"/>
  <c r="G61" i="18"/>
  <c r="G62" i="18"/>
  <c r="G63" i="18"/>
  <c r="G65" i="18"/>
  <c r="G37" i="60"/>
  <c r="G38" i="60"/>
  <c r="G39" i="60"/>
  <c r="G40" i="60"/>
  <c r="G41" i="60"/>
  <c r="G42" i="60"/>
  <c r="G43" i="60"/>
  <c r="G44" i="60"/>
  <c r="G45" i="60"/>
  <c r="G46" i="60"/>
  <c r="G47" i="60"/>
  <c r="G48" i="60"/>
  <c r="G49" i="60"/>
  <c r="G50" i="60"/>
  <c r="G51" i="60"/>
  <c r="G52" i="60"/>
  <c r="G53" i="60"/>
  <c r="G54" i="60"/>
  <c r="G55" i="60"/>
  <c r="G57" i="60"/>
  <c r="G58" i="60"/>
  <c r="G31" i="28"/>
  <c r="G32" i="28"/>
  <c r="G33" i="28"/>
  <c r="G34" i="28"/>
  <c r="G35" i="28"/>
  <c r="G36" i="28"/>
  <c r="G37" i="28"/>
  <c r="G39" i="28"/>
  <c r="G40" i="28"/>
  <c r="G41" i="28"/>
  <c r="G42" i="28"/>
  <c r="F19" i="28" l="1"/>
  <c r="F20" i="28"/>
  <c r="C20" i="28"/>
  <c r="C19" i="28"/>
  <c r="C8" i="28"/>
  <c r="D8" i="28"/>
  <c r="D8" i="34"/>
  <c r="F823" i="1"/>
  <c r="F94" i="6" s="1"/>
  <c r="D815" i="1"/>
  <c r="E815" i="1"/>
  <c r="B815" i="1"/>
  <c r="B11" i="28"/>
  <c r="B12" i="28"/>
  <c r="B13" i="28"/>
  <c r="B14" i="28"/>
  <c r="B10" i="28"/>
  <c r="E828" i="1" l="1"/>
  <c r="E829" i="1"/>
  <c r="E830" i="1"/>
  <c r="E831" i="1"/>
  <c r="E832" i="1"/>
  <c r="E833" i="1"/>
  <c r="E827" i="1"/>
  <c r="B782" i="1"/>
  <c r="D782" i="1"/>
  <c r="E120" i="2" s="1"/>
  <c r="E782" i="1"/>
  <c r="F19" i="26"/>
  <c r="F20" i="26"/>
  <c r="C20" i="26"/>
  <c r="C19" i="26"/>
  <c r="C8" i="26"/>
  <c r="D8" i="26"/>
  <c r="E789" i="1"/>
  <c r="F86" i="6" s="1"/>
  <c r="E774" i="1"/>
  <c r="D774" i="1"/>
  <c r="B774" i="1"/>
  <c r="F754" i="1"/>
  <c r="F758" i="1"/>
  <c r="B20" i="60"/>
  <c r="C8" i="60"/>
  <c r="G754" i="1"/>
  <c r="C754" i="1"/>
  <c r="B759" i="1"/>
  <c r="B754" i="1"/>
  <c r="D8" i="60"/>
  <c r="C8" i="18"/>
  <c r="D8" i="18"/>
  <c r="D616" i="1"/>
  <c r="D45" i="13" s="1"/>
  <c r="C8" i="13"/>
  <c r="D8" i="13"/>
  <c r="B27" i="13"/>
  <c r="F27" i="13"/>
  <c r="B28" i="13"/>
  <c r="C28" i="13"/>
  <c r="F28" i="13"/>
  <c r="B29" i="13"/>
  <c r="C29" i="13"/>
  <c r="F29" i="13"/>
  <c r="B30" i="13"/>
  <c r="C30" i="13"/>
  <c r="F30" i="13"/>
  <c r="B39" i="13"/>
  <c r="C39" i="13"/>
  <c r="F39" i="13"/>
  <c r="B40" i="13"/>
  <c r="C40" i="13"/>
  <c r="F40" i="13"/>
  <c r="B41" i="13"/>
  <c r="C41" i="13"/>
  <c r="F41" i="13"/>
  <c r="B42" i="13"/>
  <c r="C42" i="13"/>
  <c r="F42" i="13"/>
  <c r="B43" i="13"/>
  <c r="C43" i="13"/>
  <c r="F43" i="13"/>
  <c r="B44" i="13"/>
  <c r="C44" i="13"/>
  <c r="F44" i="13"/>
  <c r="B45" i="13"/>
  <c r="C45" i="13"/>
  <c r="F45" i="13"/>
  <c r="B46" i="13"/>
  <c r="C46" i="13"/>
  <c r="F46" i="13"/>
  <c r="D610" i="1"/>
  <c r="D39" i="13" s="1"/>
  <c r="D601" i="1" l="1"/>
  <c r="D30" i="13" s="1"/>
  <c r="D600" i="1"/>
  <c r="D29" i="13" s="1"/>
  <c r="C579" i="1" l="1"/>
  <c r="B421" i="1"/>
  <c r="F6" i="39"/>
  <c r="C6" i="39"/>
  <c r="F6" i="36"/>
  <c r="D6" i="36"/>
  <c r="C6" i="36"/>
  <c r="F6" i="35"/>
  <c r="D6" i="35"/>
  <c r="C6" i="35"/>
  <c r="F6" i="34"/>
  <c r="D6" i="34"/>
  <c r="C6" i="34"/>
  <c r="F6" i="21"/>
  <c r="D6" i="21"/>
  <c r="C6" i="21"/>
  <c r="F6" i="33"/>
  <c r="D6" i="33"/>
  <c r="C6" i="33"/>
  <c r="F6" i="22"/>
  <c r="D6" i="22"/>
  <c r="C6" i="22"/>
  <c r="F6" i="27"/>
  <c r="D6" i="27"/>
  <c r="C6" i="27"/>
  <c r="F6" i="28"/>
  <c r="D6" i="28"/>
  <c r="C6" i="28"/>
  <c r="F6" i="26"/>
  <c r="D6" i="26"/>
  <c r="C6" i="26"/>
  <c r="F6" i="60"/>
  <c r="D6" i="60"/>
  <c r="C6" i="60"/>
  <c r="F6" i="18"/>
  <c r="D6" i="18"/>
  <c r="C6" i="18"/>
  <c r="F6" i="13"/>
  <c r="D6" i="13"/>
  <c r="C6" i="13"/>
  <c r="F6" i="20"/>
  <c r="D6" i="20"/>
  <c r="C6" i="20"/>
  <c r="F6" i="14"/>
  <c r="D6" i="14"/>
  <c r="C6" i="14"/>
  <c r="F6" i="15"/>
  <c r="D6" i="15"/>
  <c r="C6" i="15"/>
  <c r="C7" i="15"/>
  <c r="D7" i="15"/>
  <c r="F7" i="15"/>
  <c r="F6" i="50"/>
  <c r="D6" i="50"/>
  <c r="C6" i="50"/>
  <c r="F6" i="16"/>
  <c r="D6" i="16"/>
  <c r="C6" i="16"/>
  <c r="F6" i="17"/>
  <c r="D6" i="17"/>
  <c r="C6" i="17"/>
  <c r="B559" i="1" l="1"/>
  <c r="C745" i="1"/>
  <c r="F6" i="37"/>
  <c r="D6" i="37"/>
  <c r="C6" i="37"/>
  <c r="F6" i="19"/>
  <c r="D6" i="19"/>
  <c r="C6" i="19"/>
  <c r="F6" i="7"/>
  <c r="D6" i="7"/>
  <c r="C6" i="7"/>
  <c r="C1199" i="1"/>
  <c r="C1167" i="1"/>
  <c r="C1123" i="1"/>
  <c r="C885" i="1"/>
  <c r="C1022" i="1"/>
  <c r="C978" i="1"/>
  <c r="C922" i="1"/>
  <c r="C842" i="1"/>
  <c r="C803" i="1"/>
  <c r="C768" i="1"/>
  <c r="C725" i="1"/>
  <c r="C723" i="1"/>
  <c r="C553" i="1"/>
  <c r="C510" i="1"/>
  <c r="C464" i="1"/>
  <c r="C415" i="1"/>
  <c r="C376" i="1"/>
  <c r="C332" i="1"/>
  <c r="C288" i="1"/>
  <c r="C242" i="1"/>
  <c r="C198" i="1"/>
  <c r="C15" i="1"/>
  <c r="B6" i="8" l="1"/>
  <c r="C6" i="8"/>
  <c r="B20" i="8"/>
  <c r="C20" i="8"/>
  <c r="B21" i="8"/>
  <c r="C21" i="8"/>
  <c r="C18" i="8"/>
  <c r="B43" i="61"/>
  <c r="C43" i="61"/>
  <c r="C8" i="20" l="1"/>
  <c r="D8" i="20"/>
  <c r="G539" i="1"/>
  <c r="F539" i="1"/>
  <c r="E539" i="1"/>
  <c r="D539" i="1"/>
  <c r="C539" i="1"/>
  <c r="C544" i="1"/>
  <c r="B544" i="1"/>
  <c r="B539" i="1"/>
  <c r="C531" i="1"/>
  <c r="E532" i="1" l="1"/>
  <c r="F30" i="37"/>
  <c r="D30" i="37"/>
  <c r="C8" i="14"/>
  <c r="D8" i="14"/>
  <c r="E495" i="1"/>
  <c r="D495" i="1"/>
  <c r="C495" i="1"/>
  <c r="E493" i="1"/>
  <c r="D493" i="1"/>
  <c r="C493" i="1"/>
  <c r="I491" i="1"/>
  <c r="I492" i="1" s="1"/>
  <c r="J492" i="1"/>
  <c r="F492" i="1"/>
  <c r="F501" i="1"/>
  <c r="E492" i="1"/>
  <c r="B478" i="1"/>
  <c r="D3" i="63"/>
  <c r="B26" i="15"/>
  <c r="B17" i="15"/>
  <c r="F21" i="15"/>
  <c r="F22" i="15"/>
  <c r="F23" i="15"/>
  <c r="F24" i="15"/>
  <c r="F25" i="15"/>
  <c r="F20" i="15"/>
  <c r="C21" i="15"/>
  <c r="C22" i="15"/>
  <c r="C20" i="15"/>
  <c r="B19" i="15"/>
  <c r="B11" i="15"/>
  <c r="B18" i="15"/>
  <c r="F13" i="15"/>
  <c r="F14" i="15"/>
  <c r="F15" i="15"/>
  <c r="F16" i="15"/>
  <c r="F12" i="15"/>
  <c r="C13" i="15"/>
  <c r="C14" i="15"/>
  <c r="C15" i="15"/>
  <c r="C16" i="15"/>
  <c r="C12" i="15"/>
  <c r="C8" i="15"/>
  <c r="E421" i="1"/>
  <c r="D421" i="1"/>
  <c r="C419" i="1"/>
  <c r="C421" i="1" s="1"/>
  <c r="C427" i="1"/>
  <c r="C425" i="1"/>
  <c r="B18" i="50"/>
  <c r="C8" i="50"/>
  <c r="E382" i="1"/>
  <c r="C8" i="16"/>
  <c r="E353" i="1"/>
  <c r="G56" i="2" s="1"/>
  <c r="D338" i="1"/>
  <c r="E338" i="1"/>
  <c r="D294" i="1"/>
  <c r="E294" i="1"/>
  <c r="C344" i="1" l="1"/>
  <c r="C342" i="1"/>
  <c r="H56" i="2"/>
  <c r="C45" i="61"/>
  <c r="C44" i="61"/>
  <c r="C42" i="61"/>
  <c r="C8" i="17" l="1"/>
  <c r="B294" i="1"/>
  <c r="C8" i="37"/>
  <c r="F15" i="19" l="1"/>
  <c r="C279" i="1"/>
  <c r="C278" i="1"/>
  <c r="H273" i="1"/>
  <c r="G274" i="1"/>
  <c r="D274" i="1"/>
  <c r="C274" i="1"/>
  <c r="C264" i="1"/>
  <c r="B248" i="1" s="1"/>
  <c r="K219" i="1"/>
  <c r="H228" i="1"/>
  <c r="G228" i="1"/>
  <c r="C27" i="37" s="1"/>
  <c r="F228" i="1"/>
  <c r="C26" i="37" s="1"/>
  <c r="E228" i="1"/>
  <c r="C25" i="37" s="1"/>
  <c r="D228" i="1"/>
  <c r="C24" i="37" s="1"/>
  <c r="C233" i="1"/>
  <c r="C228" i="1"/>
  <c r="C273" i="1" s="1"/>
  <c r="B228" i="1"/>
  <c r="C220" i="1"/>
  <c r="C8" i="19"/>
  <c r="G273" i="1" l="1"/>
  <c r="C27" i="19"/>
  <c r="F273" i="1"/>
  <c r="C26" i="19"/>
  <c r="D273" i="1"/>
  <c r="C24" i="19"/>
  <c r="E273" i="1"/>
  <c r="C25" i="19"/>
  <c r="B204" i="1"/>
  <c r="F22" i="19"/>
  <c r="F22" i="37"/>
  <c r="D22" i="37"/>
  <c r="E204" i="1"/>
  <c r="B21" i="1" l="1"/>
  <c r="C22" i="7"/>
  <c r="C8" i="7"/>
  <c r="B42" i="61"/>
  <c r="B45" i="61"/>
  <c r="B44" i="61"/>
  <c r="B26" i="61"/>
  <c r="B25" i="61"/>
  <c r="B24" i="61"/>
  <c r="B23" i="61"/>
  <c r="B22" i="61"/>
  <c r="B21" i="61"/>
  <c r="B20" i="61"/>
  <c r="B19" i="61"/>
  <c r="B18" i="61"/>
  <c r="B17" i="61"/>
  <c r="B16" i="61"/>
  <c r="B39" i="61"/>
  <c r="B38" i="61"/>
  <c r="B37" i="61"/>
  <c r="B33" i="61"/>
  <c r="B36" i="61"/>
  <c r="B35" i="61"/>
  <c r="B34" i="61"/>
  <c r="B32" i="61"/>
  <c r="B31" i="61"/>
  <c r="B30" i="61"/>
  <c r="B29" i="61"/>
  <c r="B28" i="61"/>
  <c r="B27" i="61"/>
  <c r="B14" i="61"/>
  <c r="B1" i="61"/>
  <c r="B3" i="51"/>
  <c r="G179" i="31" l="1"/>
  <c r="B59" i="31"/>
  <c r="C59" i="31"/>
  <c r="F59" i="31"/>
  <c r="B60" i="31"/>
  <c r="C60" i="31"/>
  <c r="F60" i="31"/>
  <c r="B61" i="31"/>
  <c r="C61" i="31"/>
  <c r="F61" i="31"/>
  <c r="B62" i="31"/>
  <c r="C62" i="31"/>
  <c r="F62" i="31"/>
  <c r="B63" i="31"/>
  <c r="C63" i="31"/>
  <c r="F63" i="31"/>
  <c r="B64" i="31"/>
  <c r="C64" i="31"/>
  <c r="F64" i="31"/>
  <c r="D712" i="1"/>
  <c r="D60" i="31" s="1"/>
  <c r="D713" i="1"/>
  <c r="D61" i="31" s="1"/>
  <c r="D714" i="1"/>
  <c r="D62" i="31" s="1"/>
  <c r="G61" i="38"/>
  <c r="D21" i="1" l="1"/>
  <c r="E21" i="1"/>
  <c r="F15" i="36"/>
  <c r="D15" i="36"/>
  <c r="C15" i="36"/>
  <c r="B15" i="36"/>
  <c r="B13" i="36"/>
  <c r="B12" i="36"/>
  <c r="C29" i="1" l="1"/>
  <c r="H8" i="2"/>
  <c r="G8" i="2"/>
  <c r="F21" i="35"/>
  <c r="D21" i="35"/>
  <c r="C21" i="35"/>
  <c r="B21" i="35"/>
  <c r="F20" i="35"/>
  <c r="C20" i="35"/>
  <c r="B20" i="35"/>
  <c r="F26" i="35"/>
  <c r="F25" i="35"/>
  <c r="C26" i="35"/>
  <c r="B26" i="35"/>
  <c r="D26" i="35"/>
  <c r="B13" i="35" l="1"/>
  <c r="C13" i="35"/>
  <c r="F13" i="35"/>
  <c r="B14" i="35"/>
  <c r="C14" i="35"/>
  <c r="F14" i="35"/>
  <c r="B15" i="35"/>
  <c r="C15" i="35"/>
  <c r="F15" i="35"/>
  <c r="B16" i="35"/>
  <c r="C16" i="35"/>
  <c r="F16" i="35"/>
  <c r="B17" i="35"/>
  <c r="B18" i="35"/>
  <c r="C18" i="35"/>
  <c r="F18" i="35"/>
  <c r="B19" i="35"/>
  <c r="C19" i="35"/>
  <c r="F19" i="35"/>
  <c r="G48" i="36" l="1"/>
  <c r="G47" i="36"/>
  <c r="F1155" i="1" l="1"/>
  <c r="B8" i="44" l="1"/>
  <c r="B7" i="44"/>
  <c r="B6" i="44"/>
  <c r="B4" i="44"/>
  <c r="C33" i="44"/>
  <c r="D688" i="1" l="1"/>
  <c r="D687" i="1"/>
  <c r="D686" i="1"/>
  <c r="A1" i="47"/>
  <c r="B16" i="26" l="1"/>
  <c r="B15" i="26"/>
  <c r="B13" i="26"/>
  <c r="B12" i="26"/>
  <c r="G91" i="38" l="1"/>
  <c r="G92" i="38"/>
  <c r="G93" i="38"/>
  <c r="G94" i="38"/>
  <c r="G95" i="38"/>
  <c r="G96" i="38"/>
  <c r="G97" i="38"/>
  <c r="G98" i="38"/>
  <c r="G99" i="38"/>
  <c r="G100" i="38"/>
  <c r="G101" i="38"/>
  <c r="G102" i="38"/>
  <c r="G103" i="38"/>
  <c r="G104" i="38"/>
  <c r="G105" i="38"/>
  <c r="G106" i="38"/>
  <c r="G107" i="38"/>
  <c r="G108" i="38"/>
  <c r="G109" i="38"/>
  <c r="G110" i="38"/>
  <c r="G111" i="38"/>
  <c r="F16" i="38"/>
  <c r="C16" i="38"/>
  <c r="B16" i="38"/>
  <c r="F17" i="38"/>
  <c r="F15" i="38"/>
  <c r="C17" i="38"/>
  <c r="C15" i="38"/>
  <c r="B17" i="38"/>
  <c r="B15" i="38"/>
  <c r="E178" i="1"/>
  <c r="F178" i="1"/>
  <c r="E177" i="1"/>
  <c r="D15" i="38" s="1"/>
  <c r="F177" i="1"/>
  <c r="D16" i="38" s="1"/>
  <c r="F174" i="1"/>
  <c r="B28" i="22"/>
  <c r="C28" i="22"/>
  <c r="F28" i="22"/>
  <c r="B29" i="22"/>
  <c r="C29" i="22"/>
  <c r="F29" i="22"/>
  <c r="C18" i="21"/>
  <c r="F10" i="4" l="1"/>
  <c r="H92" i="4"/>
  <c r="F93" i="4"/>
  <c r="F92" i="4"/>
  <c r="G92" i="4"/>
  <c r="D92" i="4"/>
  <c r="C92" i="4"/>
  <c r="B92" i="4"/>
  <c r="A92" i="4"/>
  <c r="C19" i="8"/>
  <c r="E104" i="2"/>
  <c r="F104" i="2"/>
  <c r="C104" i="2"/>
  <c r="B103" i="2"/>
  <c r="D24" i="60"/>
  <c r="F24" i="60" s="1"/>
  <c r="D23" i="60"/>
  <c r="F23" i="60" s="1"/>
  <c r="C25" i="60"/>
  <c r="C24" i="60"/>
  <c r="C23" i="60"/>
  <c r="F16" i="60"/>
  <c r="D16" i="60"/>
  <c r="C16" i="60"/>
  <c r="F15" i="60"/>
  <c r="D15" i="60"/>
  <c r="C15" i="60"/>
  <c r="F14" i="60"/>
  <c r="D14" i="60"/>
  <c r="C14" i="60"/>
  <c r="F12" i="60"/>
  <c r="D12" i="60"/>
  <c r="C12" i="60"/>
  <c r="F11" i="60"/>
  <c r="D11" i="60"/>
  <c r="C11" i="60"/>
  <c r="F10" i="60"/>
  <c r="D10" i="60"/>
  <c r="C10" i="60"/>
  <c r="F8" i="60"/>
  <c r="F7" i="60"/>
  <c r="D7" i="60"/>
  <c r="C7" i="60"/>
  <c r="F5" i="60"/>
  <c r="D5" i="60"/>
  <c r="C5" i="60"/>
  <c r="F3" i="60"/>
  <c r="D3" i="60"/>
  <c r="B19" i="8" l="1"/>
  <c r="G36" i="60"/>
  <c r="B2" i="60"/>
  <c r="B27" i="60"/>
  <c r="B26" i="60"/>
  <c r="B22" i="60"/>
  <c r="B21" i="60"/>
  <c r="B19" i="60"/>
  <c r="F9" i="60"/>
  <c r="D9" i="60"/>
  <c r="C9" i="60"/>
  <c r="B9" i="60"/>
  <c r="B8" i="60"/>
  <c r="E125" i="6"/>
  <c r="C125" i="6"/>
  <c r="B127" i="6"/>
  <c r="B106" i="2" s="1"/>
  <c r="B126" i="6"/>
  <c r="B105" i="2" s="1"/>
  <c r="B124" i="6"/>
  <c r="B18" i="44"/>
  <c r="C759" i="1"/>
  <c r="D21" i="60" s="1"/>
  <c r="F21" i="60" s="1"/>
  <c r="C21" i="60"/>
  <c r="C26" i="60"/>
  <c r="G759" i="1"/>
  <c r="D26" i="60" s="1"/>
  <c r="F26" i="60" s="1"/>
  <c r="H759" i="1"/>
  <c r="H754" i="1"/>
  <c r="D739" i="1"/>
  <c r="J92" i="4" s="1"/>
  <c r="E739" i="1"/>
  <c r="B739" i="1"/>
  <c r="E730" i="1"/>
  <c r="D730" i="1"/>
  <c r="C730" i="1"/>
  <c r="E758" i="1"/>
  <c r="D758" i="1"/>
  <c r="E753" i="1"/>
  <c r="G93" i="4" s="1"/>
  <c r="D753" i="1"/>
  <c r="C735" i="1"/>
  <c r="C727" i="1"/>
  <c r="D125" i="6" l="1"/>
  <c r="D104" i="2"/>
  <c r="C128" i="6"/>
  <c r="C107" i="2"/>
  <c r="C17" i="60"/>
  <c r="F107" i="2"/>
  <c r="F17" i="60"/>
  <c r="E128" i="6"/>
  <c r="E107" i="2"/>
  <c r="D17" i="60"/>
  <c r="G40" i="35" l="1"/>
  <c r="G29" i="36"/>
  <c r="I51" i="4"/>
  <c r="I72" i="4"/>
  <c r="F64" i="4"/>
  <c r="H64" i="4"/>
  <c r="G64" i="4"/>
  <c r="A2" i="4"/>
  <c r="G36" i="34"/>
  <c r="G37" i="34"/>
  <c r="G38" i="34"/>
  <c r="G39" i="34"/>
  <c r="G44" i="34"/>
  <c r="G45" i="27"/>
  <c r="B16" i="39" l="1"/>
  <c r="B15" i="39"/>
  <c r="B14" i="39"/>
  <c r="B13" i="39"/>
  <c r="B12" i="39"/>
  <c r="B11" i="39"/>
  <c r="G64" i="21"/>
  <c r="G58" i="21" l="1"/>
  <c r="C32" i="21"/>
  <c r="F32" i="21"/>
  <c r="C33" i="21"/>
  <c r="F33" i="21"/>
  <c r="C34" i="21"/>
  <c r="F34" i="21"/>
  <c r="C35" i="21"/>
  <c r="F35" i="21"/>
  <c r="C36" i="21"/>
  <c r="F36" i="21"/>
  <c r="F31" i="21"/>
  <c r="C31" i="21"/>
  <c r="B22" i="21"/>
  <c r="B26" i="21"/>
  <c r="B27" i="21"/>
  <c r="B28" i="21"/>
  <c r="B29" i="21"/>
  <c r="B36" i="21"/>
  <c r="B35" i="21"/>
  <c r="B34" i="21"/>
  <c r="B33" i="21"/>
  <c r="B32" i="21"/>
  <c r="B31" i="21"/>
  <c r="B21" i="21"/>
  <c r="B20" i="21"/>
  <c r="B19" i="21"/>
  <c r="F14" i="21"/>
  <c r="F15" i="21"/>
  <c r="F16" i="21"/>
  <c r="F24" i="21"/>
  <c r="F25" i="21"/>
  <c r="F26" i="21"/>
  <c r="F27" i="21"/>
  <c r="F28" i="21"/>
  <c r="F29" i="21"/>
  <c r="C14" i="21"/>
  <c r="C15" i="21"/>
  <c r="C16" i="21"/>
  <c r="C26" i="21"/>
  <c r="C27" i="21"/>
  <c r="C28" i="21"/>
  <c r="C29" i="21"/>
  <c r="B14" i="21"/>
  <c r="B15" i="21"/>
  <c r="B16" i="21"/>
  <c r="B13" i="21"/>
  <c r="B11" i="21"/>
  <c r="E1056" i="1"/>
  <c r="D32" i="21"/>
  <c r="E1057" i="1"/>
  <c r="D26" i="21" s="1"/>
  <c r="D33" i="21"/>
  <c r="E1058" i="1"/>
  <c r="D27" i="21" s="1"/>
  <c r="D34" i="21"/>
  <c r="E1059" i="1"/>
  <c r="D28" i="21" s="1"/>
  <c r="D35" i="21"/>
  <c r="E1060" i="1"/>
  <c r="D29" i="21" s="1"/>
  <c r="D36" i="21"/>
  <c r="B20" i="33" l="1"/>
  <c r="C20" i="33"/>
  <c r="F20" i="33"/>
  <c r="B21" i="33"/>
  <c r="C21" i="33"/>
  <c r="F21" i="33"/>
  <c r="D32" i="33"/>
  <c r="D21" i="33"/>
  <c r="D31" i="33"/>
  <c r="B47" i="22"/>
  <c r="C47" i="22"/>
  <c r="F47" i="22"/>
  <c r="B48" i="22"/>
  <c r="C48" i="22"/>
  <c r="F48" i="22"/>
  <c r="B32" i="22"/>
  <c r="B33" i="22"/>
  <c r="B34" i="22"/>
  <c r="C32" i="22"/>
  <c r="F32" i="22"/>
  <c r="C33" i="22"/>
  <c r="F33" i="22"/>
  <c r="C34" i="22"/>
  <c r="F34" i="22"/>
  <c r="F15" i="22"/>
  <c r="C15" i="22"/>
  <c r="B15" i="22"/>
  <c r="F13" i="22"/>
  <c r="C13" i="22"/>
  <c r="B13" i="22"/>
  <c r="D34" i="22"/>
  <c r="D32" i="22"/>
  <c r="F969" i="1"/>
  <c r="D48" i="22" s="1"/>
  <c r="E969" i="1"/>
  <c r="D29" i="22" s="1"/>
  <c r="F968" i="1"/>
  <c r="D47" i="22" s="1"/>
  <c r="E968" i="1"/>
  <c r="D28" i="22" s="1"/>
  <c r="E957" i="1"/>
  <c r="E955" i="1"/>
  <c r="D15" i="22" s="1"/>
  <c r="E953" i="1"/>
  <c r="D13" i="22" s="1"/>
  <c r="D33" i="22" l="1"/>
  <c r="H114" i="4"/>
  <c r="C12" i="28"/>
  <c r="F12" i="28"/>
  <c r="C13" i="28"/>
  <c r="F13" i="28"/>
  <c r="C14" i="28"/>
  <c r="F14" i="28"/>
  <c r="F829" i="1"/>
  <c r="D12" i="28" s="1"/>
  <c r="F830" i="1"/>
  <c r="D13" i="28" s="1"/>
  <c r="F831" i="1"/>
  <c r="D14" i="28" s="1"/>
  <c r="G44" i="26"/>
  <c r="F40" i="21" l="1"/>
  <c r="D40" i="21"/>
  <c r="C40" i="21"/>
  <c r="C1034" i="1"/>
  <c r="F17" i="37"/>
  <c r="C210" i="1"/>
  <c r="F17" i="19" l="1"/>
  <c r="C17" i="19"/>
  <c r="F18" i="19" l="1"/>
  <c r="C18" i="19"/>
  <c r="B139" i="31"/>
  <c r="F232" i="1"/>
  <c r="B26" i="37" s="1"/>
  <c r="F227" i="1"/>
  <c r="G872" i="1"/>
  <c r="F99" i="6"/>
  <c r="D716" i="1"/>
  <c r="D64" i="31" s="1"/>
  <c r="D711" i="1"/>
  <c r="D59" i="31" s="1"/>
  <c r="D715" i="1"/>
  <c r="D63" i="31" s="1"/>
  <c r="F543" i="1"/>
  <c r="F538" i="1"/>
  <c r="F277" i="1"/>
  <c r="F272" i="1"/>
  <c r="K263" i="1"/>
  <c r="F21" i="7" l="1"/>
  <c r="C21" i="7"/>
  <c r="G43" i="25" l="1"/>
  <c r="F35" i="24"/>
  <c r="F36" i="24"/>
  <c r="F37" i="24"/>
  <c r="F38" i="24"/>
  <c r="F39" i="24"/>
  <c r="F40" i="24"/>
  <c r="F34" i="24"/>
  <c r="C35" i="24"/>
  <c r="C36" i="24"/>
  <c r="C37" i="24"/>
  <c r="C38" i="24"/>
  <c r="C39" i="24"/>
  <c r="C40" i="24"/>
  <c r="C34" i="24"/>
  <c r="B35" i="24"/>
  <c r="B36" i="24"/>
  <c r="B37" i="24"/>
  <c r="B38" i="24"/>
  <c r="B39" i="24"/>
  <c r="B40" i="24"/>
  <c r="B34" i="24"/>
  <c r="D40" i="24"/>
  <c r="D39" i="24"/>
  <c r="D38" i="24"/>
  <c r="D37" i="24"/>
  <c r="D36" i="24"/>
  <c r="D35" i="24"/>
  <c r="D34" i="24"/>
  <c r="G66" i="24"/>
  <c r="G65" i="24"/>
  <c r="G64" i="24"/>
  <c r="G63" i="24"/>
  <c r="G62" i="24"/>
  <c r="G61" i="24"/>
  <c r="G60" i="24"/>
  <c r="G59" i="24"/>
  <c r="G58" i="24"/>
  <c r="G57" i="24"/>
  <c r="G56" i="24"/>
  <c r="G55" i="24"/>
  <c r="G37" i="23"/>
  <c r="B20" i="23"/>
  <c r="B11" i="23"/>
  <c r="B20" i="17"/>
  <c r="B11" i="17"/>
  <c r="C38" i="13" l="1"/>
  <c r="F38" i="13"/>
  <c r="B38" i="13"/>
  <c r="D612" i="1"/>
  <c r="D41" i="13" s="1"/>
  <c r="D611" i="1"/>
  <c r="D40" i="13" s="1"/>
  <c r="D617" i="1"/>
  <c r="D46" i="13" s="1"/>
  <c r="D615" i="1"/>
  <c r="D44" i="13" s="1"/>
  <c r="D614" i="1"/>
  <c r="D43" i="13" s="1"/>
  <c r="D613" i="1"/>
  <c r="D42" i="13" s="1"/>
  <c r="G187" i="31"/>
  <c r="G186" i="31"/>
  <c r="G185" i="31"/>
  <c r="G184" i="31"/>
  <c r="G183" i="31"/>
  <c r="G182" i="31"/>
  <c r="G181" i="31"/>
  <c r="G180" i="31"/>
  <c r="G158" i="31"/>
  <c r="G157" i="31"/>
  <c r="G156" i="31"/>
  <c r="G155" i="31"/>
  <c r="G154" i="31"/>
  <c r="G153" i="31"/>
  <c r="G152" i="31"/>
  <c r="G151" i="31"/>
  <c r="G150" i="31"/>
  <c r="G149" i="31"/>
  <c r="G147" i="31"/>
  <c r="G146" i="31"/>
  <c r="G145" i="31"/>
  <c r="G144" i="31"/>
  <c r="G143" i="31"/>
  <c r="G142" i="31"/>
  <c r="G111" i="31"/>
  <c r="G103" i="31"/>
  <c r="G102" i="31"/>
  <c r="G141" i="31"/>
  <c r="G140" i="31"/>
  <c r="G138" i="31"/>
  <c r="G137" i="31"/>
  <c r="G112" i="31"/>
  <c r="G136" i="31"/>
  <c r="G135" i="31"/>
  <c r="G134" i="31"/>
  <c r="G133" i="31"/>
  <c r="G132" i="31"/>
  <c r="G131" i="31"/>
  <c r="G130" i="31"/>
  <c r="G129" i="31"/>
  <c r="G127" i="31"/>
  <c r="G126" i="31"/>
  <c r="G123" i="31"/>
  <c r="G120" i="31"/>
  <c r="G117" i="31"/>
  <c r="F27" i="31"/>
  <c r="C27" i="31"/>
  <c r="B27" i="31"/>
  <c r="F26" i="31"/>
  <c r="C26" i="31"/>
  <c r="B26" i="31"/>
  <c r="D675" i="1"/>
  <c r="D27" i="31" s="1"/>
  <c r="D674" i="1"/>
  <c r="D26" i="31" s="1"/>
  <c r="B75" i="14"/>
  <c r="B74" i="14"/>
  <c r="B73" i="14"/>
  <c r="B72" i="14"/>
  <c r="B71" i="14"/>
  <c r="J501" i="1"/>
  <c r="F75" i="14" s="1"/>
  <c r="D74" i="14"/>
  <c r="F73" i="14"/>
  <c r="F72" i="14"/>
  <c r="C74" i="14"/>
  <c r="C73" i="14"/>
  <c r="C72" i="14"/>
  <c r="C75" i="14"/>
  <c r="F30" i="15"/>
  <c r="I400" i="1"/>
  <c r="F30" i="16"/>
  <c r="D30" i="16"/>
  <c r="C30" i="16"/>
  <c r="I367" i="1"/>
  <c r="F28" i="16"/>
  <c r="D28" i="16"/>
  <c r="C28" i="16"/>
  <c r="F27" i="16"/>
  <c r="D27" i="16"/>
  <c r="C27" i="16"/>
  <c r="I365" i="1"/>
  <c r="I364" i="1"/>
  <c r="F25" i="16"/>
  <c r="F24" i="16"/>
  <c r="I362" i="1"/>
  <c r="I361" i="1"/>
  <c r="F23" i="16"/>
  <c r="I360" i="1"/>
  <c r="F22" i="16"/>
  <c r="D22" i="16"/>
  <c r="C22" i="16"/>
  <c r="I359" i="1"/>
  <c r="F21" i="16"/>
  <c r="D21" i="16"/>
  <c r="C21" i="16"/>
  <c r="I358" i="1"/>
  <c r="G52" i="38"/>
  <c r="G51" i="38"/>
  <c r="G42" i="38"/>
  <c r="G41" i="38"/>
  <c r="B13" i="37"/>
  <c r="G47" i="38"/>
  <c r="G43" i="38"/>
  <c r="B13" i="19"/>
  <c r="G61" i="7"/>
  <c r="D72" i="14" l="1"/>
  <c r="F74" i="14"/>
  <c r="D73" i="14"/>
  <c r="D75" i="14"/>
  <c r="P2" i="51"/>
  <c r="O2" i="51"/>
  <c r="M2" i="51"/>
  <c r="L2" i="51"/>
  <c r="K2" i="51"/>
  <c r="H2" i="51"/>
  <c r="E2" i="51"/>
  <c r="B279" i="1" l="1"/>
  <c r="B278" i="1"/>
  <c r="B274" i="1"/>
  <c r="B273" i="1"/>
  <c r="B233" i="1"/>
  <c r="F16" i="7"/>
  <c r="D16" i="7"/>
  <c r="C16" i="7"/>
  <c r="B16" i="7"/>
  <c r="F15" i="7"/>
  <c r="D15" i="7"/>
  <c r="C15" i="7"/>
  <c r="B15" i="7"/>
  <c r="F14" i="7"/>
  <c r="C14" i="7"/>
  <c r="B14" i="7"/>
  <c r="B13" i="7"/>
  <c r="C811" i="1" l="1"/>
  <c r="D19" i="28" s="1"/>
  <c r="C778" i="1"/>
  <c r="C208" i="1"/>
  <c r="C25" i="1"/>
  <c r="B28" i="44" l="1"/>
  <c r="B27" i="44"/>
  <c r="B26" i="44"/>
  <c r="B22" i="44"/>
  <c r="B21" i="44"/>
  <c r="B20" i="44"/>
  <c r="B19" i="44"/>
  <c r="B5" i="44"/>
  <c r="B16" i="44"/>
  <c r="B17" i="44"/>
  <c r="B15" i="44"/>
  <c r="B14" i="44"/>
  <c r="B13" i="44"/>
  <c r="B12" i="44"/>
  <c r="B11" i="44"/>
  <c r="B10" i="44"/>
  <c r="C15" i="43"/>
  <c r="B15" i="43"/>
  <c r="C17" i="43"/>
  <c r="B17" i="43"/>
  <c r="C16" i="43"/>
  <c r="B16" i="43"/>
  <c r="C14" i="43"/>
  <c r="B14" i="43"/>
  <c r="B5" i="43"/>
  <c r="C24" i="43" s="1"/>
  <c r="B8" i="43"/>
  <c r="B7" i="43"/>
  <c r="B4" i="43"/>
  <c r="C20" i="43" l="1"/>
  <c r="C19" i="43"/>
  <c r="C21" i="43"/>
  <c r="C18" i="43"/>
  <c r="C22" i="43"/>
  <c r="B37" i="22"/>
  <c r="F117" i="4" l="1"/>
  <c r="B18" i="22"/>
  <c r="I21" i="4"/>
  <c r="I48" i="4" l="1"/>
  <c r="I49" i="4"/>
  <c r="I50" i="4"/>
  <c r="I47" i="4"/>
  <c r="I84" i="4"/>
  <c r="I85" i="4"/>
  <c r="I86" i="4"/>
  <c r="I83" i="4"/>
  <c r="C19" i="23"/>
  <c r="F19" i="23"/>
  <c r="B19" i="23"/>
  <c r="I88" i="4"/>
  <c r="I89" i="4"/>
  <c r="I90" i="4"/>
  <c r="I91" i="4"/>
  <c r="C68" i="31"/>
  <c r="F68" i="31"/>
  <c r="C69" i="31"/>
  <c r="F69" i="31"/>
  <c r="C70" i="31"/>
  <c r="F70" i="31"/>
  <c r="B68" i="31"/>
  <c r="B69" i="31"/>
  <c r="B70" i="31"/>
  <c r="F91" i="4"/>
  <c r="F90" i="4"/>
  <c r="F89" i="4"/>
  <c r="G91" i="4"/>
  <c r="G88" i="4"/>
  <c r="G89" i="4"/>
  <c r="G90" i="4"/>
  <c r="D70" i="31"/>
  <c r="D68" i="31"/>
  <c r="F88" i="4"/>
  <c r="H72" i="4"/>
  <c r="H86" i="4"/>
  <c r="H85" i="4"/>
  <c r="H83" i="4"/>
  <c r="H84" i="4"/>
  <c r="I60" i="4"/>
  <c r="G61" i="4"/>
  <c r="B26" i="2" l="1"/>
  <c r="B15" i="6"/>
  <c r="B50" i="2"/>
  <c r="B45" i="6"/>
  <c r="A19" i="46" l="1"/>
  <c r="B13" i="20" l="1"/>
  <c r="B13" i="14"/>
  <c r="C132" i="2"/>
  <c r="D132" i="2"/>
  <c r="E132" i="2"/>
  <c r="F132" i="2"/>
  <c r="C133" i="2"/>
  <c r="D133" i="2"/>
  <c r="E133" i="2"/>
  <c r="F133" i="2"/>
  <c r="C134" i="2"/>
  <c r="D134" i="2"/>
  <c r="E134" i="2"/>
  <c r="F134" i="2"/>
  <c r="C135" i="2"/>
  <c r="D135" i="2"/>
  <c r="E135" i="2"/>
  <c r="F135" i="2"/>
  <c r="B132" i="2"/>
  <c r="B133" i="2"/>
  <c r="B134" i="2"/>
  <c r="B135" i="2"/>
  <c r="C100" i="6"/>
  <c r="D100" i="6"/>
  <c r="E100" i="6"/>
  <c r="C101" i="6"/>
  <c r="D101" i="6"/>
  <c r="E101" i="6"/>
  <c r="C102" i="6"/>
  <c r="D102" i="6"/>
  <c r="E102" i="6"/>
  <c r="C103" i="6"/>
  <c r="D103" i="6"/>
  <c r="E103" i="6"/>
  <c r="B100" i="6"/>
  <c r="B101" i="6"/>
  <c r="B102" i="6"/>
  <c r="B103" i="6"/>
  <c r="B148" i="6"/>
  <c r="B149" i="6"/>
  <c r="G135" i="2" l="1"/>
  <c r="G134" i="2"/>
  <c r="G133" i="2"/>
  <c r="G132" i="2"/>
  <c r="H134" i="2"/>
  <c r="H132" i="2"/>
  <c r="H135" i="2"/>
  <c r="H133" i="2"/>
  <c r="F544" i="1"/>
  <c r="D26" i="20" s="1"/>
  <c r="F26" i="20" s="1"/>
  <c r="E544" i="1"/>
  <c r="F25" i="20" s="1"/>
  <c r="D544" i="1"/>
  <c r="F24" i="20" s="1"/>
  <c r="F233" i="1"/>
  <c r="E233" i="1"/>
  <c r="D233" i="1"/>
  <c r="F279" i="1"/>
  <c r="E279" i="1"/>
  <c r="D279" i="1"/>
  <c r="F278" i="1"/>
  <c r="E278" i="1"/>
  <c r="D278" i="1"/>
  <c r="D26" i="19" l="1"/>
  <c r="D26" i="37"/>
  <c r="D24" i="19"/>
  <c r="D24" i="37"/>
  <c r="D25" i="19"/>
  <c r="D25" i="37"/>
  <c r="F24" i="37"/>
  <c r="D33" i="37"/>
  <c r="F33" i="37"/>
  <c r="F25" i="37"/>
  <c r="F34" i="37"/>
  <c r="D34" i="37"/>
  <c r="F26" i="37"/>
  <c r="F24" i="19"/>
  <c r="F32" i="37"/>
  <c r="D32" i="37"/>
  <c r="F26" i="19"/>
  <c r="F25" i="19"/>
  <c r="E1027" i="1"/>
  <c r="D1027" i="1"/>
  <c r="C1027" i="1"/>
  <c r="E773" i="1"/>
  <c r="D773" i="1"/>
  <c r="C773" i="1"/>
  <c r="E63" i="1"/>
  <c r="D63" i="1"/>
  <c r="C63" i="1"/>
  <c r="E57" i="1"/>
  <c r="D57" i="1"/>
  <c r="C57" i="1"/>
  <c r="E631" i="1"/>
  <c r="D631" i="1"/>
  <c r="C631" i="1"/>
  <c r="E469" i="1"/>
  <c r="D469" i="1"/>
  <c r="C469" i="1"/>
  <c r="E420" i="1"/>
  <c r="D420" i="1"/>
  <c r="C420" i="1"/>
  <c r="E381" i="1"/>
  <c r="D381" i="1"/>
  <c r="C381" i="1"/>
  <c r="E337" i="1"/>
  <c r="D337" i="1"/>
  <c r="C337" i="1"/>
  <c r="E293" i="1"/>
  <c r="D293" i="1"/>
  <c r="C293" i="1"/>
  <c r="E155" i="1"/>
  <c r="D155" i="1"/>
  <c r="C155" i="1"/>
  <c r="G31" i="7" l="1"/>
  <c r="G32" i="7"/>
  <c r="G36" i="7"/>
  <c r="G39" i="7"/>
  <c r="G40" i="7"/>
  <c r="G33" i="7"/>
  <c r="G41" i="7"/>
  <c r="G43" i="7"/>
  <c r="G45" i="7"/>
  <c r="G46" i="7"/>
  <c r="G79" i="7"/>
  <c r="G49" i="7"/>
  <c r="G54" i="7"/>
  <c r="G57" i="7"/>
  <c r="G58" i="7"/>
  <c r="G59" i="7"/>
  <c r="G60" i="7"/>
  <c r="G62" i="7"/>
  <c r="G63" i="7"/>
  <c r="G55" i="7"/>
  <c r="G64" i="7"/>
  <c r="G65" i="7"/>
  <c r="G69" i="7"/>
  <c r="G72" i="7"/>
  <c r="G73" i="7"/>
  <c r="G74" i="7"/>
  <c r="G75" i="7"/>
  <c r="G76" i="7"/>
  <c r="G77" i="7"/>
  <c r="G80" i="7"/>
  <c r="G81" i="7"/>
  <c r="G82" i="7"/>
  <c r="G83" i="7"/>
  <c r="G84" i="7"/>
  <c r="G85" i="7"/>
  <c r="G86" i="7"/>
  <c r="G89" i="7"/>
  <c r="G90" i="7"/>
  <c r="G92" i="7"/>
  <c r="G94" i="7"/>
  <c r="G93" i="7"/>
  <c r="G97" i="7"/>
  <c r="G99" i="7"/>
  <c r="G100" i="7"/>
  <c r="G101" i="7"/>
  <c r="G102" i="7"/>
  <c r="G105" i="7"/>
  <c r="G106" i="7"/>
  <c r="G107" i="7"/>
  <c r="G108" i="7"/>
  <c r="G109" i="7"/>
  <c r="G110" i="7"/>
  <c r="G112" i="7"/>
  <c r="G113" i="7"/>
  <c r="G116" i="7"/>
  <c r="G117" i="7"/>
  <c r="G119" i="7"/>
  <c r="D8" i="17" l="1"/>
  <c r="A1" i="44" l="1"/>
  <c r="A1" i="43"/>
  <c r="G39" i="4" l="1"/>
  <c r="C30" i="15"/>
  <c r="B30" i="15"/>
  <c r="F39" i="4"/>
  <c r="D30" i="15" l="1"/>
  <c r="H39" i="4"/>
  <c r="F8" i="39"/>
  <c r="B8" i="39"/>
  <c r="F8" i="36"/>
  <c r="B8" i="36"/>
  <c r="F8" i="35"/>
  <c r="B8" i="35"/>
  <c r="F8" i="34"/>
  <c r="B8" i="34"/>
  <c r="F8" i="21"/>
  <c r="B8" i="21"/>
  <c r="F8" i="33"/>
  <c r="B8" i="33"/>
  <c r="F8" i="22"/>
  <c r="B8" i="22"/>
  <c r="F8" i="27"/>
  <c r="B8" i="27"/>
  <c r="F8" i="28"/>
  <c r="B8" i="28"/>
  <c r="F8" i="26"/>
  <c r="B8" i="26"/>
  <c r="F7" i="25"/>
  <c r="D7" i="25"/>
  <c r="B7" i="25"/>
  <c r="F7" i="24"/>
  <c r="D7" i="24"/>
  <c r="B7" i="24"/>
  <c r="F8" i="23"/>
  <c r="D8" i="23"/>
  <c r="B8" i="23"/>
  <c r="F8" i="18"/>
  <c r="B8" i="18"/>
  <c r="F8" i="13"/>
  <c r="B8" i="13"/>
  <c r="F8" i="31"/>
  <c r="D8" i="31"/>
  <c r="B8" i="31"/>
  <c r="F8" i="20"/>
  <c r="B8" i="20"/>
  <c r="F8" i="14"/>
  <c r="B8" i="14"/>
  <c r="F8" i="15"/>
  <c r="D8" i="15"/>
  <c r="B8" i="15"/>
  <c r="F8" i="50"/>
  <c r="D8" i="50"/>
  <c r="B8" i="50"/>
  <c r="F8" i="16"/>
  <c r="D8" i="16"/>
  <c r="B8" i="16"/>
  <c r="F8" i="17"/>
  <c r="B8" i="17"/>
  <c r="B8" i="38"/>
  <c r="F8" i="37"/>
  <c r="D8" i="37"/>
  <c r="B8" i="37"/>
  <c r="F8" i="19"/>
  <c r="D8" i="19"/>
  <c r="B8" i="19"/>
  <c r="F8" i="7"/>
  <c r="D8" i="7"/>
  <c r="B8" i="7"/>
  <c r="F3" i="50" l="1"/>
  <c r="D3" i="50"/>
  <c r="F20" i="50"/>
  <c r="C20" i="50"/>
  <c r="F22" i="50"/>
  <c r="D22" i="50"/>
  <c r="C22" i="50"/>
  <c r="F21" i="50"/>
  <c r="D21" i="50"/>
  <c r="C21" i="50"/>
  <c r="F18" i="50"/>
  <c r="C18" i="50"/>
  <c r="C17" i="50"/>
  <c r="C16" i="50"/>
  <c r="C15" i="50"/>
  <c r="C14" i="50"/>
  <c r="C13" i="50"/>
  <c r="D12" i="50"/>
  <c r="C12" i="50"/>
  <c r="C11" i="50"/>
  <c r="B17" i="50"/>
  <c r="B16" i="50"/>
  <c r="B15" i="50"/>
  <c r="B14" i="50"/>
  <c r="B13" i="50"/>
  <c r="B12" i="50"/>
  <c r="B11" i="50"/>
  <c r="F7" i="50"/>
  <c r="C7" i="50"/>
  <c r="F5" i="50"/>
  <c r="C5" i="50"/>
  <c r="F62" i="2"/>
  <c r="E62" i="2"/>
  <c r="D62" i="2"/>
  <c r="C62" i="2"/>
  <c r="F61" i="2"/>
  <c r="C61" i="2"/>
  <c r="B63" i="2"/>
  <c r="B62" i="2"/>
  <c r="B60" i="2"/>
  <c r="E57" i="6"/>
  <c r="D57" i="6"/>
  <c r="C57" i="6"/>
  <c r="C56" i="6"/>
  <c r="B58" i="6"/>
  <c r="B57" i="6"/>
  <c r="B55" i="6"/>
  <c r="C12" i="8"/>
  <c r="G30" i="4"/>
  <c r="G29" i="4"/>
  <c r="G28" i="4"/>
  <c r="G27" i="4"/>
  <c r="D27" i="4"/>
  <c r="D7" i="40" s="1"/>
  <c r="C27" i="4"/>
  <c r="C7" i="40" s="1"/>
  <c r="B27" i="4"/>
  <c r="A27" i="4"/>
  <c r="B7" i="40" s="1"/>
  <c r="E5" i="41" l="1"/>
  <c r="E11" i="41"/>
  <c r="D264" i="1" l="1"/>
  <c r="D485" i="1" l="1"/>
  <c r="D484" i="1"/>
  <c r="G65" i="21" l="1"/>
  <c r="G103" i="4" l="1"/>
  <c r="B27" i="27"/>
  <c r="C27" i="27"/>
  <c r="F27" i="27"/>
  <c r="B16" i="27"/>
  <c r="C16" i="27"/>
  <c r="F16" i="27"/>
  <c r="D27" i="27"/>
  <c r="D16" i="27"/>
  <c r="F103" i="4" l="1"/>
  <c r="H103" i="4"/>
  <c r="B2" i="50"/>
  <c r="B12" i="8" s="1"/>
  <c r="G32" i="50"/>
  <c r="F10" i="50"/>
  <c r="D10" i="50"/>
  <c r="C10" i="50"/>
  <c r="B10" i="50"/>
  <c r="F17" i="50"/>
  <c r="F16" i="50"/>
  <c r="D16" i="50"/>
  <c r="F15" i="50"/>
  <c r="F14" i="50"/>
  <c r="F12" i="50"/>
  <c r="F11" i="50"/>
  <c r="E397" i="1"/>
  <c r="D396" i="1"/>
  <c r="F63" i="2"/>
  <c r="D7" i="50"/>
  <c r="C378" i="1"/>
  <c r="C374" i="1"/>
  <c r="F13" i="50" l="1"/>
  <c r="H494" i="1"/>
  <c r="F38" i="14" s="1"/>
  <c r="J27" i="4"/>
  <c r="C388" i="1"/>
  <c r="H27" i="4"/>
  <c r="F29" i="4"/>
  <c r="D13" i="50"/>
  <c r="F28" i="4"/>
  <c r="D15" i="50"/>
  <c r="F30" i="4"/>
  <c r="D11" i="50"/>
  <c r="F27" i="4"/>
  <c r="C64" i="2"/>
  <c r="C59" i="6"/>
  <c r="H62" i="2"/>
  <c r="G62" i="2"/>
  <c r="D61" i="2"/>
  <c r="D56" i="6"/>
  <c r="C58" i="6"/>
  <c r="C63" i="2"/>
  <c r="E64" i="2"/>
  <c r="E59" i="6"/>
  <c r="D5" i="50"/>
  <c r="E61" i="2"/>
  <c r="E56" i="6"/>
  <c r="E58" i="6"/>
  <c r="E63" i="2"/>
  <c r="F64" i="2"/>
  <c r="F23" i="50"/>
  <c r="C386" i="1"/>
  <c r="C32" i="14"/>
  <c r="C22" i="14"/>
  <c r="E384" i="1" l="1"/>
  <c r="D384" i="1"/>
  <c r="D64" i="2" l="1"/>
  <c r="D59" i="6"/>
  <c r="D58" i="6"/>
  <c r="D63" i="2"/>
  <c r="C13" i="4"/>
  <c r="H63" i="2" l="1"/>
  <c r="H64" i="2"/>
  <c r="C27" i="14"/>
  <c r="D1217" i="1" l="1"/>
  <c r="D42" i="1"/>
  <c r="F264" i="1"/>
  <c r="B2" i="4" l="1"/>
  <c r="D28" i="20" l="1"/>
  <c r="F28" i="20" s="1"/>
  <c r="D22" i="20"/>
  <c r="F22" i="20" s="1"/>
  <c r="C22" i="20"/>
  <c r="G493" i="1"/>
  <c r="C62" i="14"/>
  <c r="C57" i="14"/>
  <c r="C52" i="14"/>
  <c r="C47" i="14"/>
  <c r="C67" i="14"/>
  <c r="C42" i="14"/>
  <c r="H539" i="1"/>
  <c r="C28" i="20" s="1"/>
  <c r="C27" i="20"/>
  <c r="C26" i="20"/>
  <c r="E538" i="1"/>
  <c r="D538" i="1"/>
  <c r="C69" i="14"/>
  <c r="C68" i="14"/>
  <c r="C63" i="14"/>
  <c r="C58" i="14"/>
  <c r="C53" i="14"/>
  <c r="E499" i="1"/>
  <c r="C64" i="14" s="1"/>
  <c r="C48" i="14"/>
  <c r="C44" i="14"/>
  <c r="C43" i="14"/>
  <c r="F500" i="1"/>
  <c r="C70" i="14" s="1"/>
  <c r="F499" i="1"/>
  <c r="C65" i="14" s="1"/>
  <c r="F498" i="1"/>
  <c r="F497" i="1"/>
  <c r="C55" i="14" s="1"/>
  <c r="F496" i="1"/>
  <c r="C50" i="14" s="1"/>
  <c r="F495" i="1"/>
  <c r="C45" i="14" s="1"/>
  <c r="F493" i="1"/>
  <c r="C35" i="14" s="1"/>
  <c r="C30" i="14"/>
  <c r="C34" i="14"/>
  <c r="C33" i="14"/>
  <c r="F491" i="1"/>
  <c r="F36" i="37"/>
  <c r="D36" i="37"/>
  <c r="C30" i="37"/>
  <c r="H274" i="1"/>
  <c r="C36" i="37" s="1"/>
  <c r="C35" i="37"/>
  <c r="F274" i="1"/>
  <c r="C34" i="37" s="1"/>
  <c r="E274" i="1"/>
  <c r="C33" i="37" s="1"/>
  <c r="C32" i="37"/>
  <c r="C22" i="37"/>
  <c r="E272" i="1"/>
  <c r="D272" i="1"/>
  <c r="B21" i="37"/>
  <c r="C22" i="19"/>
  <c r="E227" i="1"/>
  <c r="D227" i="1"/>
  <c r="B24" i="19" l="1"/>
  <c r="B24" i="37"/>
  <c r="B25" i="19"/>
  <c r="B25" i="37"/>
  <c r="C60" i="14"/>
  <c r="C40" i="14"/>
  <c r="C28" i="19"/>
  <c r="C27" i="60"/>
  <c r="F32" i="14"/>
  <c r="D32" i="14"/>
  <c r="C28" i="14"/>
  <c r="C29" i="14"/>
  <c r="E498" i="1"/>
  <c r="C49" i="14"/>
  <c r="E497" i="1"/>
  <c r="C54" i="14" s="1"/>
  <c r="C28" i="37"/>
  <c r="D134" i="4"/>
  <c r="G108" i="4"/>
  <c r="G107" i="4"/>
  <c r="C59" i="14" l="1"/>
  <c r="C39" i="14"/>
  <c r="F34" i="27"/>
  <c r="D34" i="27"/>
  <c r="C15" i="8"/>
  <c r="E87" i="4"/>
  <c r="E27" i="4" l="1"/>
  <c r="E7" i="40" s="1"/>
  <c r="E92" i="4"/>
  <c r="F179" i="2" l="1"/>
  <c r="E179" i="2"/>
  <c r="D179" i="2"/>
  <c r="C179" i="2"/>
  <c r="F178" i="2"/>
  <c r="C178" i="2"/>
  <c r="B179" i="2"/>
  <c r="B177" i="2"/>
  <c r="E108" i="6"/>
  <c r="D108" i="6"/>
  <c r="C108" i="6"/>
  <c r="C107" i="6"/>
  <c r="B108" i="6"/>
  <c r="B106" i="6"/>
  <c r="J150" i="4"/>
  <c r="H150" i="4"/>
  <c r="H151" i="4"/>
  <c r="F150" i="4"/>
  <c r="F151" i="4"/>
  <c r="G151" i="4"/>
  <c r="G150" i="4"/>
  <c r="E150" i="4"/>
  <c r="D150" i="4"/>
  <c r="C150" i="4"/>
  <c r="B150" i="4"/>
  <c r="A150" i="4"/>
  <c r="C31" i="8"/>
  <c r="F18" i="39"/>
  <c r="C18" i="39"/>
  <c r="F16" i="39"/>
  <c r="F13" i="39"/>
  <c r="F15" i="39"/>
  <c r="F12" i="39"/>
  <c r="C16" i="39"/>
  <c r="C13" i="39"/>
  <c r="C15" i="39"/>
  <c r="C12" i="39"/>
  <c r="F7" i="39"/>
  <c r="C7" i="39"/>
  <c r="F5" i="39"/>
  <c r="C5" i="39"/>
  <c r="F180" i="2"/>
  <c r="C109" i="6"/>
  <c r="F3" i="39"/>
  <c r="B2" i="39"/>
  <c r="B31" i="8" s="1"/>
  <c r="G53" i="39"/>
  <c r="F10" i="39"/>
  <c r="C10" i="39"/>
  <c r="B10" i="39"/>
  <c r="C1201" i="1"/>
  <c r="E178" i="2"/>
  <c r="C1197" i="1"/>
  <c r="D178" i="2" s="1"/>
  <c r="J9" i="4"/>
  <c r="D9" i="4"/>
  <c r="C9" i="4"/>
  <c r="B9" i="4"/>
  <c r="A9" i="4"/>
  <c r="F36" i="2"/>
  <c r="E36" i="2"/>
  <c r="D36" i="2"/>
  <c r="C36" i="2"/>
  <c r="F35" i="2"/>
  <c r="C35" i="2"/>
  <c r="B37" i="2"/>
  <c r="B36" i="2"/>
  <c r="B34" i="2"/>
  <c r="E25" i="6"/>
  <c r="E1028" i="1"/>
  <c r="D1028" i="1"/>
  <c r="C7" i="8"/>
  <c r="G71" i="25"/>
  <c r="G70" i="25"/>
  <c r="G69" i="25"/>
  <c r="G68" i="25"/>
  <c r="G67" i="25"/>
  <c r="G66" i="25"/>
  <c r="G65" i="25"/>
  <c r="G64" i="25"/>
  <c r="G63" i="25"/>
  <c r="G62" i="25"/>
  <c r="G61" i="25"/>
  <c r="G60" i="25"/>
  <c r="G59" i="25"/>
  <c r="G58" i="25"/>
  <c r="G57" i="25"/>
  <c r="G56" i="25"/>
  <c r="G55" i="25"/>
  <c r="G54" i="25"/>
  <c r="G91" i="24"/>
  <c r="G90" i="24"/>
  <c r="G89" i="24"/>
  <c r="G88" i="24"/>
  <c r="G87" i="24"/>
  <c r="G86" i="24"/>
  <c r="G85" i="24"/>
  <c r="G84" i="24"/>
  <c r="G83" i="24"/>
  <c r="G82" i="24"/>
  <c r="G81" i="24"/>
  <c r="G80" i="24"/>
  <c r="G79" i="24"/>
  <c r="G78" i="24"/>
  <c r="G77" i="24"/>
  <c r="G76" i="24"/>
  <c r="G75" i="24"/>
  <c r="G74" i="24"/>
  <c r="G90" i="23"/>
  <c r="G89" i="23"/>
  <c r="G88" i="23"/>
  <c r="G87" i="23"/>
  <c r="G86" i="23"/>
  <c r="G85" i="23"/>
  <c r="G84" i="23"/>
  <c r="G83" i="23"/>
  <c r="G82" i="23"/>
  <c r="G81" i="23"/>
  <c r="G80" i="23"/>
  <c r="G79" i="23"/>
  <c r="G78" i="23"/>
  <c r="G77" i="23"/>
  <c r="G76" i="23"/>
  <c r="G207" i="31"/>
  <c r="G206" i="31"/>
  <c r="G205" i="31"/>
  <c r="G204" i="31"/>
  <c r="G203" i="31"/>
  <c r="G202" i="31"/>
  <c r="G201" i="31"/>
  <c r="G200" i="31"/>
  <c r="G199" i="31"/>
  <c r="G198" i="31"/>
  <c r="G197" i="31"/>
  <c r="G196" i="31"/>
  <c r="G195" i="31"/>
  <c r="G194" i="31"/>
  <c r="G193" i="31"/>
  <c r="G192" i="31"/>
  <c r="G191" i="31"/>
  <c r="G190" i="31"/>
  <c r="G131" i="38"/>
  <c r="G130" i="38"/>
  <c r="G129" i="38"/>
  <c r="G128" i="38"/>
  <c r="G127" i="38"/>
  <c r="G126" i="38"/>
  <c r="G125" i="38"/>
  <c r="G124" i="38"/>
  <c r="G123" i="38"/>
  <c r="G122" i="38"/>
  <c r="G121" i="38"/>
  <c r="G120" i="38"/>
  <c r="G119" i="38"/>
  <c r="G118" i="38"/>
  <c r="G117" i="38"/>
  <c r="G116" i="38"/>
  <c r="G115" i="38"/>
  <c r="G114" i="38"/>
  <c r="F30" i="38"/>
  <c r="D30" i="38"/>
  <c r="C30" i="38"/>
  <c r="F28" i="38"/>
  <c r="C28" i="38"/>
  <c r="F27" i="38"/>
  <c r="C27" i="38"/>
  <c r="F20" i="38"/>
  <c r="F21" i="38"/>
  <c r="F22" i="38"/>
  <c r="F23" i="38"/>
  <c r="F24" i="38"/>
  <c r="F25" i="38"/>
  <c r="F26" i="38"/>
  <c r="C20" i="38"/>
  <c r="C21" i="38"/>
  <c r="C22" i="38"/>
  <c r="C26" i="38"/>
  <c r="F19" i="38"/>
  <c r="C19" i="38"/>
  <c r="F14" i="38"/>
  <c r="C14" i="38"/>
  <c r="F13" i="38"/>
  <c r="C13" i="38"/>
  <c r="F12" i="38"/>
  <c r="C12" i="38"/>
  <c r="B14" i="38"/>
  <c r="B12" i="38"/>
  <c r="F11" i="38"/>
  <c r="C11" i="38"/>
  <c r="F7" i="38"/>
  <c r="C7" i="38"/>
  <c r="F5" i="38"/>
  <c r="C5" i="38"/>
  <c r="B28" i="38"/>
  <c r="B27" i="38"/>
  <c r="B26" i="38"/>
  <c r="B22" i="38"/>
  <c r="B21" i="38"/>
  <c r="B20" i="38"/>
  <c r="B19" i="38"/>
  <c r="B18" i="38"/>
  <c r="B13" i="38"/>
  <c r="B11" i="38"/>
  <c r="F3" i="38"/>
  <c r="D3" i="38"/>
  <c r="B2" i="38"/>
  <c r="B7" i="8" s="1"/>
  <c r="G90" i="38"/>
  <c r="G89" i="38"/>
  <c r="G88" i="38"/>
  <c r="G87" i="38"/>
  <c r="G86" i="38"/>
  <c r="G85" i="38"/>
  <c r="G84" i="38"/>
  <c r="G74" i="38"/>
  <c r="G78" i="38"/>
  <c r="G73" i="38"/>
  <c r="G71" i="38"/>
  <c r="G70" i="38"/>
  <c r="G69" i="38"/>
  <c r="G68" i="38"/>
  <c r="G67" i="38"/>
  <c r="G66" i="38"/>
  <c r="G65" i="38"/>
  <c r="G60" i="38"/>
  <c r="G59" i="38"/>
  <c r="G58" i="38"/>
  <c r="G57" i="38"/>
  <c r="G56" i="38"/>
  <c r="G55" i="38"/>
  <c r="G54" i="38"/>
  <c r="B10" i="38"/>
  <c r="E184" i="1"/>
  <c r="F184" i="1"/>
  <c r="E185" i="1"/>
  <c r="F185" i="1"/>
  <c r="E186" i="1"/>
  <c r="F186" i="1"/>
  <c r="E187" i="1"/>
  <c r="D26" i="38" s="1"/>
  <c r="F187" i="1"/>
  <c r="E156" i="1"/>
  <c r="F37" i="2" s="1"/>
  <c r="D156" i="1"/>
  <c r="E37" i="2" s="1"/>
  <c r="F189" i="1"/>
  <c r="E189" i="1"/>
  <c r="F188" i="1"/>
  <c r="D27" i="38" s="1"/>
  <c r="E188" i="1"/>
  <c r="F183" i="1"/>
  <c r="E183" i="1"/>
  <c r="D22" i="38" s="1"/>
  <c r="F182" i="1"/>
  <c r="E182" i="1"/>
  <c r="D21" i="38" s="1"/>
  <c r="F181" i="1"/>
  <c r="E181" i="1"/>
  <c r="F180" i="1"/>
  <c r="E180" i="1"/>
  <c r="F176" i="1"/>
  <c r="D14" i="38" s="1"/>
  <c r="E176" i="1"/>
  <c r="D13" i="38" s="1"/>
  <c r="F175" i="1"/>
  <c r="D12" i="38" s="1"/>
  <c r="E175" i="1"/>
  <c r="D11" i="38" s="1"/>
  <c r="E171" i="1"/>
  <c r="D170" i="1"/>
  <c r="F32" i="38"/>
  <c r="D32" i="38"/>
  <c r="C32" i="38"/>
  <c r="B156" i="1"/>
  <c r="C26" i="6" s="1"/>
  <c r="D7" i="38"/>
  <c r="C152" i="1"/>
  <c r="D5" i="38"/>
  <c r="C148" i="1"/>
  <c r="D24" i="6" s="1"/>
  <c r="D28" i="38" l="1"/>
  <c r="F9" i="4"/>
  <c r="H9" i="4"/>
  <c r="G179" i="2"/>
  <c r="H179" i="2"/>
  <c r="C1203" i="1"/>
  <c r="C1209" i="1"/>
  <c r="E107" i="6"/>
  <c r="D107" i="6"/>
  <c r="F21" i="39"/>
  <c r="E109" i="6"/>
  <c r="C180" i="2"/>
  <c r="C21" i="39"/>
  <c r="E180" i="2"/>
  <c r="F108" i="6"/>
  <c r="C1207" i="1"/>
  <c r="C38" i="2"/>
  <c r="C27" i="6"/>
  <c r="G36" i="2"/>
  <c r="E38" i="2"/>
  <c r="C37" i="2"/>
  <c r="F38" i="2"/>
  <c r="E26" i="6"/>
  <c r="D35" i="2"/>
  <c r="E35" i="2"/>
  <c r="E27" i="6"/>
  <c r="E24" i="6"/>
  <c r="F25" i="6"/>
  <c r="H36" i="2"/>
  <c r="D31" i="38"/>
  <c r="F31" i="38"/>
  <c r="C31" i="38"/>
  <c r="C154" i="1"/>
  <c r="F3" i="37"/>
  <c r="D3" i="37"/>
  <c r="J13" i="4"/>
  <c r="H13" i="4"/>
  <c r="F14" i="4"/>
  <c r="F13" i="4"/>
  <c r="G14" i="4"/>
  <c r="G13" i="4"/>
  <c r="E13" i="4"/>
  <c r="D13" i="4"/>
  <c r="B13" i="4"/>
  <c r="A13" i="4"/>
  <c r="F19" i="2"/>
  <c r="C19" i="2"/>
  <c r="B21" i="2"/>
  <c r="B20" i="2"/>
  <c r="B18" i="2"/>
  <c r="C36" i="6"/>
  <c r="B38" i="6"/>
  <c r="B37" i="6"/>
  <c r="B35" i="6"/>
  <c r="C9" i="8"/>
  <c r="C8" i="8"/>
  <c r="B29" i="37"/>
  <c r="B36" i="37"/>
  <c r="B35" i="37"/>
  <c r="B34" i="37"/>
  <c r="B31" i="37"/>
  <c r="B28" i="37"/>
  <c r="B22" i="37"/>
  <c r="B30" i="37"/>
  <c r="F15" i="37"/>
  <c r="F16" i="37" s="1"/>
  <c r="C15" i="37"/>
  <c r="F13" i="37"/>
  <c r="D13" i="37"/>
  <c r="C13" i="37"/>
  <c r="F12" i="37"/>
  <c r="D12" i="37"/>
  <c r="C12" i="37"/>
  <c r="F11" i="37"/>
  <c r="D11" i="37"/>
  <c r="C11" i="37"/>
  <c r="F7" i="37"/>
  <c r="C7" i="37"/>
  <c r="F5" i="37"/>
  <c r="C5" i="37"/>
  <c r="B2" i="37"/>
  <c r="B9" i="8" s="1"/>
  <c r="G45" i="37"/>
  <c r="B20" i="37"/>
  <c r="F10" i="37"/>
  <c r="D10" i="37"/>
  <c r="C10" i="37"/>
  <c r="B10" i="37"/>
  <c r="H278" i="1"/>
  <c r="H279" i="1"/>
  <c r="C37" i="6"/>
  <c r="E277" i="1"/>
  <c r="D277" i="1"/>
  <c r="B32" i="37" s="1"/>
  <c r="F22" i="2"/>
  <c r="C22" i="2"/>
  <c r="D7" i="37"/>
  <c r="C244" i="1"/>
  <c r="C240" i="1"/>
  <c r="D19" i="2" s="1"/>
  <c r="C160" i="1" l="1"/>
  <c r="C162" i="1"/>
  <c r="E158" i="1"/>
  <c r="E1205" i="1"/>
  <c r="D1205" i="1"/>
  <c r="C1211" i="1"/>
  <c r="D180" i="2" s="1"/>
  <c r="E36" i="6"/>
  <c r="D158" i="1"/>
  <c r="C156" i="1"/>
  <c r="C39" i="6"/>
  <c r="D5" i="37"/>
  <c r="E19" i="2"/>
  <c r="D36" i="6"/>
  <c r="C20" i="2"/>
  <c r="B33" i="37"/>
  <c r="F18" i="37"/>
  <c r="F175" i="2"/>
  <c r="E175" i="2"/>
  <c r="C175" i="2"/>
  <c r="F173" i="2"/>
  <c r="E173" i="2"/>
  <c r="D173" i="2"/>
  <c r="C173" i="2"/>
  <c r="F172" i="2"/>
  <c r="C172" i="2"/>
  <c r="B173" i="2"/>
  <c r="B171" i="2"/>
  <c r="C175" i="6"/>
  <c r="E173" i="6"/>
  <c r="D173" i="6"/>
  <c r="C173" i="6"/>
  <c r="C172" i="6"/>
  <c r="B173" i="6"/>
  <c r="B171" i="6"/>
  <c r="J148" i="4"/>
  <c r="C148" i="4"/>
  <c r="F148" i="4"/>
  <c r="I148" i="4"/>
  <c r="G149" i="4"/>
  <c r="G148" i="4"/>
  <c r="F149" i="4"/>
  <c r="C142" i="4"/>
  <c r="A148" i="4"/>
  <c r="D148" i="4"/>
  <c r="E148" i="4"/>
  <c r="F17" i="36"/>
  <c r="C17" i="36"/>
  <c r="F13" i="36"/>
  <c r="D13" i="36"/>
  <c r="C13" i="36"/>
  <c r="F12" i="36"/>
  <c r="D12" i="36"/>
  <c r="C12" i="36"/>
  <c r="F7" i="36"/>
  <c r="C7" i="36"/>
  <c r="F5" i="36"/>
  <c r="C5" i="36"/>
  <c r="C30" i="8"/>
  <c r="F3" i="36"/>
  <c r="D3" i="36"/>
  <c r="B2" i="36"/>
  <c r="B30" i="8" s="1"/>
  <c r="B2" i="35"/>
  <c r="B29" i="8" s="1"/>
  <c r="G45" i="36"/>
  <c r="G44" i="36"/>
  <c r="G42" i="36"/>
  <c r="F10" i="36"/>
  <c r="D10" i="36"/>
  <c r="C10" i="36"/>
  <c r="B10" i="36"/>
  <c r="D1187" i="1"/>
  <c r="C1177" i="1"/>
  <c r="F20" i="36"/>
  <c r="C20" i="36"/>
  <c r="D7" i="36"/>
  <c r="C1169" i="1"/>
  <c r="E172" i="2"/>
  <c r="C1165" i="1"/>
  <c r="D172" i="6" s="1"/>
  <c r="F3" i="35"/>
  <c r="D3" i="35"/>
  <c r="C29" i="8"/>
  <c r="F167" i="2"/>
  <c r="E167" i="2"/>
  <c r="D167" i="2"/>
  <c r="C167" i="2"/>
  <c r="F168" i="2"/>
  <c r="E168" i="2"/>
  <c r="D168" i="2"/>
  <c r="C168" i="2"/>
  <c r="F166" i="2"/>
  <c r="C166" i="2"/>
  <c r="B167" i="2"/>
  <c r="B168" i="2"/>
  <c r="B165" i="2"/>
  <c r="D167" i="6"/>
  <c r="E167" i="6"/>
  <c r="C167" i="6"/>
  <c r="E168" i="6"/>
  <c r="D168" i="6"/>
  <c r="C168" i="6"/>
  <c r="B167" i="6"/>
  <c r="B168" i="6"/>
  <c r="C166" i="6"/>
  <c r="B165" i="6"/>
  <c r="C30" i="35"/>
  <c r="F30" i="35"/>
  <c r="D30" i="35"/>
  <c r="F29" i="35"/>
  <c r="D29" i="35"/>
  <c r="C29" i="35"/>
  <c r="C28" i="35"/>
  <c r="F23" i="35"/>
  <c r="B12" i="35"/>
  <c r="C12" i="35"/>
  <c r="F12" i="35"/>
  <c r="F7" i="35"/>
  <c r="C7" i="35"/>
  <c r="F5" i="35"/>
  <c r="C5" i="35"/>
  <c r="H146" i="4"/>
  <c r="H145" i="4"/>
  <c r="H144" i="4"/>
  <c r="H143" i="4"/>
  <c r="H142" i="4"/>
  <c r="G143" i="4"/>
  <c r="G144" i="4"/>
  <c r="G145" i="4"/>
  <c r="G146" i="4"/>
  <c r="G142" i="4"/>
  <c r="D142" i="4"/>
  <c r="B142" i="4"/>
  <c r="B10" i="35"/>
  <c r="F1156" i="1"/>
  <c r="F1153" i="1"/>
  <c r="D16" i="35" s="1"/>
  <c r="F1152" i="1"/>
  <c r="D15" i="35" s="1"/>
  <c r="F1151" i="1"/>
  <c r="F1150" i="1"/>
  <c r="D13" i="35" s="1"/>
  <c r="F1149" i="1"/>
  <c r="D12" i="35" s="1"/>
  <c r="E1141" i="1"/>
  <c r="F167" i="6" s="1"/>
  <c r="E1142" i="1"/>
  <c r="B1135" i="1"/>
  <c r="C31" i="35" s="1"/>
  <c r="D7" i="35"/>
  <c r="C1125" i="1"/>
  <c r="E166" i="6"/>
  <c r="C1121" i="1"/>
  <c r="D166" i="6" s="1"/>
  <c r="C164" i="1" l="1"/>
  <c r="D27" i="6" s="1"/>
  <c r="F27" i="6" s="1"/>
  <c r="F143" i="4"/>
  <c r="F145" i="4"/>
  <c r="F142" i="4"/>
  <c r="F146" i="4"/>
  <c r="F144" i="4"/>
  <c r="H180" i="2"/>
  <c r="G180" i="2"/>
  <c r="E1143" i="1"/>
  <c r="C1127" i="1" s="1"/>
  <c r="F168" i="6"/>
  <c r="H168" i="2"/>
  <c r="G168" i="2"/>
  <c r="G167" i="2"/>
  <c r="H167" i="2"/>
  <c r="D109" i="6"/>
  <c r="F109" i="6" s="1"/>
  <c r="C1171" i="1"/>
  <c r="F173" i="6"/>
  <c r="D26" i="6"/>
  <c r="F26" i="6" s="1"/>
  <c r="D37" i="2"/>
  <c r="C21" i="2"/>
  <c r="C38" i="6"/>
  <c r="C1179" i="1"/>
  <c r="D5" i="36"/>
  <c r="E172" i="6"/>
  <c r="D172" i="2"/>
  <c r="C169" i="2"/>
  <c r="D5" i="35"/>
  <c r="C169" i="6"/>
  <c r="D166" i="2"/>
  <c r="E166" i="2"/>
  <c r="E52" i="4"/>
  <c r="D38" i="2" l="1"/>
  <c r="D1127" i="1"/>
  <c r="D1129" i="1" s="1"/>
  <c r="C1131" i="1"/>
  <c r="E1175" i="1"/>
  <c r="C1173" i="1"/>
  <c r="C1181" i="1"/>
  <c r="D1175" i="1"/>
  <c r="D175" i="6"/>
  <c r="F175" i="6" s="1"/>
  <c r="C1133" i="1"/>
  <c r="D175" i="2"/>
  <c r="H38" i="2"/>
  <c r="G38" i="2"/>
  <c r="H37" i="2"/>
  <c r="G37" i="2"/>
  <c r="D1135" i="1" l="1"/>
  <c r="J142" i="4" s="1"/>
  <c r="D28" i="35"/>
  <c r="C1135" i="1"/>
  <c r="D169" i="6" s="1"/>
  <c r="D174" i="6"/>
  <c r="F174" i="6" s="1"/>
  <c r="D174" i="2"/>
  <c r="H175" i="2"/>
  <c r="G175" i="2"/>
  <c r="D22" i="19"/>
  <c r="H233" i="1"/>
  <c r="F28" i="19" s="1"/>
  <c r="H544" i="1"/>
  <c r="G491" i="1"/>
  <c r="G492" i="1" s="1"/>
  <c r="J500" i="1"/>
  <c r="J499" i="1"/>
  <c r="J498" i="1"/>
  <c r="D40" i="14" s="1"/>
  <c r="J497" i="1"/>
  <c r="J496" i="1"/>
  <c r="J495" i="1"/>
  <c r="J493" i="1"/>
  <c r="J491" i="1"/>
  <c r="F46" i="22"/>
  <c r="C46" i="22"/>
  <c r="B46" i="22"/>
  <c r="F27" i="22"/>
  <c r="C27" i="22"/>
  <c r="B27" i="22"/>
  <c r="F26" i="25"/>
  <c r="F27" i="25"/>
  <c r="F28" i="25"/>
  <c r="F29" i="25"/>
  <c r="F25" i="25"/>
  <c r="C26" i="25"/>
  <c r="C27" i="25"/>
  <c r="C28" i="25"/>
  <c r="C29" i="25"/>
  <c r="C25" i="25"/>
  <c r="B26" i="25"/>
  <c r="B27" i="25"/>
  <c r="B28" i="25"/>
  <c r="B29" i="25"/>
  <c r="B25" i="25"/>
  <c r="G47" i="34"/>
  <c r="G45" i="34"/>
  <c r="G35" i="34"/>
  <c r="G75" i="21"/>
  <c r="G77" i="21"/>
  <c r="G76" i="21"/>
  <c r="G74" i="21"/>
  <c r="G71" i="21"/>
  <c r="G70" i="21"/>
  <c r="G69" i="21"/>
  <c r="G57" i="21"/>
  <c r="G56" i="21"/>
  <c r="G55" i="21"/>
  <c r="G52" i="21"/>
  <c r="G51" i="21"/>
  <c r="G50" i="21"/>
  <c r="G46" i="33"/>
  <c r="G62" i="22"/>
  <c r="G30" i="28"/>
  <c r="G51" i="25"/>
  <c r="G50" i="25"/>
  <c r="G49" i="25"/>
  <c r="G46" i="25"/>
  <c r="G45" i="25"/>
  <c r="G44" i="25"/>
  <c r="G42" i="25"/>
  <c r="G41" i="25"/>
  <c r="G40" i="25"/>
  <c r="G39" i="25"/>
  <c r="G71" i="24"/>
  <c r="G70" i="24"/>
  <c r="G69" i="24"/>
  <c r="G67" i="24"/>
  <c r="G42" i="18"/>
  <c r="G60" i="13"/>
  <c r="G175" i="31"/>
  <c r="G174" i="31"/>
  <c r="G173" i="31"/>
  <c r="G172" i="31"/>
  <c r="G171" i="31"/>
  <c r="G170" i="31"/>
  <c r="G169" i="31"/>
  <c r="G168" i="31"/>
  <c r="G167" i="31"/>
  <c r="G166" i="31"/>
  <c r="G165" i="31"/>
  <c r="G162" i="31"/>
  <c r="G161" i="31"/>
  <c r="G160" i="31"/>
  <c r="G159" i="31"/>
  <c r="G139" i="31"/>
  <c r="G116" i="31"/>
  <c r="G101" i="31"/>
  <c r="G37" i="20"/>
  <c r="G84" i="14"/>
  <c r="G46" i="15"/>
  <c r="G44" i="16"/>
  <c r="G36" i="17"/>
  <c r="G37" i="19"/>
  <c r="F13" i="20"/>
  <c r="F12" i="20"/>
  <c r="F11" i="20"/>
  <c r="F29" i="16"/>
  <c r="D29" i="16"/>
  <c r="C29" i="16"/>
  <c r="F26" i="16"/>
  <c r="D26" i="16"/>
  <c r="C26" i="16"/>
  <c r="F20" i="16"/>
  <c r="C20" i="16"/>
  <c r="D31" i="35" l="1"/>
  <c r="E169" i="2"/>
  <c r="E169" i="6"/>
  <c r="F169" i="6" s="1"/>
  <c r="E1135" i="1"/>
  <c r="F28" i="35"/>
  <c r="E1129" i="1"/>
  <c r="D169" i="2"/>
  <c r="G174" i="2"/>
  <c r="H174" i="2"/>
  <c r="D28" i="37"/>
  <c r="F28" i="37" s="1"/>
  <c r="D27" i="60"/>
  <c r="F27" i="60" s="1"/>
  <c r="F30" i="14"/>
  <c r="D30" i="14"/>
  <c r="F55" i="14"/>
  <c r="D55" i="14"/>
  <c r="F22" i="14"/>
  <c r="D22" i="14"/>
  <c r="F35" i="14"/>
  <c r="D35" i="14"/>
  <c r="F60" i="14"/>
  <c r="D60" i="14"/>
  <c r="F45" i="14"/>
  <c r="D45" i="14"/>
  <c r="F65" i="14"/>
  <c r="D65" i="14"/>
  <c r="F25" i="14"/>
  <c r="D50" i="14"/>
  <c r="F50" i="14"/>
  <c r="F70" i="14"/>
  <c r="D70" i="14"/>
  <c r="F169" i="2" l="1"/>
  <c r="H169" i="2" s="1"/>
  <c r="F31" i="35"/>
  <c r="G169" i="2"/>
  <c r="G113" i="4"/>
  <c r="G112" i="4"/>
  <c r="G111" i="4"/>
  <c r="G110" i="4"/>
  <c r="G109" i="4"/>
  <c r="E109" i="4"/>
  <c r="D109" i="4"/>
  <c r="C109" i="4"/>
  <c r="B109" i="4"/>
  <c r="A109" i="4"/>
  <c r="H141" i="4"/>
  <c r="G141" i="4"/>
  <c r="F141" i="4"/>
  <c r="H140" i="4"/>
  <c r="G140" i="4"/>
  <c r="F140" i="4"/>
  <c r="H139" i="4"/>
  <c r="G139" i="4"/>
  <c r="F139" i="4"/>
  <c r="G138" i="4"/>
  <c r="G137" i="4"/>
  <c r="G136" i="4"/>
  <c r="G135" i="4"/>
  <c r="J134" i="4"/>
  <c r="G134" i="4"/>
  <c r="E134" i="4"/>
  <c r="C134" i="4"/>
  <c r="B134" i="4"/>
  <c r="A134" i="4"/>
  <c r="G133" i="4"/>
  <c r="G132" i="4"/>
  <c r="G131" i="4"/>
  <c r="G130" i="4"/>
  <c r="G129" i="4"/>
  <c r="G128" i="4"/>
  <c r="G127" i="4"/>
  <c r="G126" i="4"/>
  <c r="E126" i="4"/>
  <c r="D126" i="4"/>
  <c r="C126" i="4"/>
  <c r="B126" i="4"/>
  <c r="A126" i="4"/>
  <c r="G125" i="4"/>
  <c r="G124" i="4"/>
  <c r="G123" i="4"/>
  <c r="G122" i="4"/>
  <c r="G121" i="4"/>
  <c r="G120" i="4"/>
  <c r="G119" i="4"/>
  <c r="G118" i="4"/>
  <c r="G116" i="4"/>
  <c r="G115" i="4"/>
  <c r="G114" i="4"/>
  <c r="E114" i="4"/>
  <c r="D114" i="4"/>
  <c r="C114" i="4"/>
  <c r="B114" i="4"/>
  <c r="A114" i="4"/>
  <c r="G105" i="4"/>
  <c r="G106" i="4"/>
  <c r="G104" i="4"/>
  <c r="G102" i="4"/>
  <c r="G101" i="4"/>
  <c r="G100" i="4"/>
  <c r="J99" i="4"/>
  <c r="G99" i="4"/>
  <c r="F99" i="4"/>
  <c r="E99" i="4"/>
  <c r="D99" i="4"/>
  <c r="C99" i="4"/>
  <c r="B99" i="4"/>
  <c r="A99" i="4"/>
  <c r="G98" i="4"/>
  <c r="G97" i="4"/>
  <c r="J96" i="4"/>
  <c r="G96" i="4"/>
  <c r="E96" i="4"/>
  <c r="D96" i="4"/>
  <c r="C96" i="4"/>
  <c r="B96" i="4"/>
  <c r="A96" i="4"/>
  <c r="G95" i="4"/>
  <c r="J94" i="4"/>
  <c r="G94" i="4"/>
  <c r="E94" i="4"/>
  <c r="D94" i="4"/>
  <c r="C94" i="4"/>
  <c r="B94" i="4"/>
  <c r="A94" i="4"/>
  <c r="G8" i="4"/>
  <c r="E7" i="4"/>
  <c r="D7" i="4"/>
  <c r="C7" i="4"/>
  <c r="B7" i="4"/>
  <c r="A7" i="4"/>
  <c r="G49" i="4"/>
  <c r="G48" i="4"/>
  <c r="F48" i="4"/>
  <c r="G47" i="4"/>
  <c r="F47" i="4"/>
  <c r="I46" i="4"/>
  <c r="G46" i="4"/>
  <c r="F46" i="4"/>
  <c r="E46" i="4"/>
  <c r="D46" i="4"/>
  <c r="C46" i="4"/>
  <c r="B46" i="4"/>
  <c r="A46" i="4"/>
  <c r="H91" i="4"/>
  <c r="H90" i="4"/>
  <c r="H89" i="4"/>
  <c r="H88" i="4"/>
  <c r="I87" i="4"/>
  <c r="H87" i="4"/>
  <c r="G87" i="4"/>
  <c r="G86" i="4"/>
  <c r="F86" i="4"/>
  <c r="G85" i="4"/>
  <c r="F85" i="4"/>
  <c r="G84" i="4"/>
  <c r="F84" i="4"/>
  <c r="G83" i="4"/>
  <c r="F83" i="4"/>
  <c r="G82" i="4"/>
  <c r="F82" i="4"/>
  <c r="G81" i="4"/>
  <c r="F81" i="4"/>
  <c r="G80" i="4"/>
  <c r="F80" i="4"/>
  <c r="G79" i="4"/>
  <c r="F79" i="4"/>
  <c r="G78" i="4"/>
  <c r="F78" i="4"/>
  <c r="G77" i="4"/>
  <c r="F77" i="4"/>
  <c r="G76" i="4"/>
  <c r="F76" i="4"/>
  <c r="G75" i="4"/>
  <c r="F75" i="4"/>
  <c r="G74" i="4"/>
  <c r="F74" i="4"/>
  <c r="G73" i="4"/>
  <c r="F73" i="4"/>
  <c r="G72" i="4"/>
  <c r="F72" i="4"/>
  <c r="G71" i="4"/>
  <c r="F71" i="4"/>
  <c r="I70" i="4"/>
  <c r="H70" i="4"/>
  <c r="G70" i="4"/>
  <c r="F70" i="4"/>
  <c r="F69" i="4"/>
  <c r="G68" i="4"/>
  <c r="F68" i="4"/>
  <c r="G67" i="4"/>
  <c r="F67" i="4"/>
  <c r="H66" i="4"/>
  <c r="G66" i="4"/>
  <c r="F66" i="4"/>
  <c r="F65" i="4"/>
  <c r="H63" i="4"/>
  <c r="G63" i="4"/>
  <c r="F63" i="4"/>
  <c r="F62" i="4"/>
  <c r="F61" i="4"/>
  <c r="H60" i="4"/>
  <c r="G60" i="4"/>
  <c r="F60" i="4"/>
  <c r="F59" i="4"/>
  <c r="G58" i="4"/>
  <c r="F58" i="4"/>
  <c r="G57" i="4"/>
  <c r="F57" i="4"/>
  <c r="G56" i="4"/>
  <c r="F56" i="4"/>
  <c r="G55" i="4"/>
  <c r="F55" i="4"/>
  <c r="G54" i="4"/>
  <c r="F54" i="4"/>
  <c r="H53" i="4"/>
  <c r="G53" i="4"/>
  <c r="F53" i="4"/>
  <c r="F52" i="4"/>
  <c r="D52" i="4"/>
  <c r="C52" i="4"/>
  <c r="B52" i="4"/>
  <c r="A52" i="4"/>
  <c r="G45" i="4"/>
  <c r="F45" i="4"/>
  <c r="I44" i="4"/>
  <c r="H44" i="4"/>
  <c r="G44" i="4"/>
  <c r="F44" i="4"/>
  <c r="E44" i="4"/>
  <c r="D44" i="4"/>
  <c r="C44" i="4"/>
  <c r="B44" i="4"/>
  <c r="A44" i="4"/>
  <c r="G43" i="4"/>
  <c r="F43" i="4"/>
  <c r="I42" i="4"/>
  <c r="H42" i="4"/>
  <c r="G42" i="4"/>
  <c r="F42" i="4"/>
  <c r="E42" i="4"/>
  <c r="D42" i="4"/>
  <c r="C42" i="4"/>
  <c r="B42" i="4"/>
  <c r="A42" i="4"/>
  <c r="G41" i="4"/>
  <c r="G40" i="4"/>
  <c r="G38" i="4"/>
  <c r="G37" i="4"/>
  <c r="G36" i="4"/>
  <c r="H35" i="4"/>
  <c r="G35" i="4"/>
  <c r="H34" i="4"/>
  <c r="G34" i="4"/>
  <c r="H33" i="4"/>
  <c r="G33" i="4"/>
  <c r="H32" i="4"/>
  <c r="G32" i="4"/>
  <c r="G31" i="4"/>
  <c r="E31" i="4"/>
  <c r="E8" i="40" s="1"/>
  <c r="D31" i="4"/>
  <c r="D8" i="40" s="1"/>
  <c r="C31" i="4"/>
  <c r="C8" i="40" s="1"/>
  <c r="B31" i="4"/>
  <c r="A31" i="4"/>
  <c r="B8" i="40" s="1"/>
  <c r="G26" i="4"/>
  <c r="F26" i="4"/>
  <c r="G25" i="4"/>
  <c r="F25" i="4"/>
  <c r="G24" i="4"/>
  <c r="F24" i="4"/>
  <c r="H23" i="4"/>
  <c r="G23" i="4"/>
  <c r="E23" i="4"/>
  <c r="E6" i="40" s="1"/>
  <c r="D23" i="4"/>
  <c r="D6" i="40" s="1"/>
  <c r="C23" i="4"/>
  <c r="C6" i="40" s="1"/>
  <c r="B23" i="4"/>
  <c r="A23" i="4"/>
  <c r="B6" i="40" s="1"/>
  <c r="G22" i="4"/>
  <c r="G21" i="4"/>
  <c r="G20" i="4"/>
  <c r="G19" i="4"/>
  <c r="G18" i="4"/>
  <c r="G17" i="4"/>
  <c r="G16" i="4"/>
  <c r="G15" i="4"/>
  <c r="E15" i="4"/>
  <c r="D15" i="4"/>
  <c r="C15" i="4"/>
  <c r="B15" i="4"/>
  <c r="A15" i="4"/>
  <c r="G12" i="4"/>
  <c r="F12" i="4"/>
  <c r="J11" i="4"/>
  <c r="H11" i="4"/>
  <c r="G11" i="4"/>
  <c r="F11" i="4"/>
  <c r="E11" i="4"/>
  <c r="D11" i="4"/>
  <c r="C11" i="4"/>
  <c r="B11" i="4"/>
  <c r="A11" i="4"/>
  <c r="G6" i="4"/>
  <c r="F6" i="4"/>
  <c r="H5" i="4"/>
  <c r="G5" i="4"/>
  <c r="F5" i="4"/>
  <c r="D5" i="4"/>
  <c r="B5" i="4"/>
  <c r="A5" i="4"/>
  <c r="B1" i="4"/>
  <c r="A1" i="4"/>
  <c r="C25" i="8"/>
  <c r="C28" i="8"/>
  <c r="C27" i="8"/>
  <c r="C26" i="8"/>
  <c r="C17" i="8"/>
  <c r="B17" i="8"/>
  <c r="C16" i="8"/>
  <c r="B16" i="8"/>
  <c r="C14" i="8"/>
  <c r="C13" i="8"/>
  <c r="C11" i="8"/>
  <c r="C10" i="8"/>
  <c r="F25" i="34"/>
  <c r="D25" i="34"/>
  <c r="C25" i="34"/>
  <c r="F24" i="34"/>
  <c r="D24" i="34"/>
  <c r="C24" i="34"/>
  <c r="F23" i="34"/>
  <c r="D23" i="34"/>
  <c r="C23" i="34"/>
  <c r="F21" i="34"/>
  <c r="C21" i="34"/>
  <c r="B21" i="34"/>
  <c r="F20" i="34"/>
  <c r="C20" i="34"/>
  <c r="B20" i="34"/>
  <c r="F19" i="34"/>
  <c r="C19" i="34"/>
  <c r="B19" i="34"/>
  <c r="F18" i="34"/>
  <c r="C18" i="34"/>
  <c r="B18" i="34"/>
  <c r="F17" i="34"/>
  <c r="C17" i="34"/>
  <c r="B17" i="34"/>
  <c r="F15" i="34"/>
  <c r="C15" i="34"/>
  <c r="B15" i="34"/>
  <c r="F14" i="34"/>
  <c r="C14" i="34"/>
  <c r="B14" i="34"/>
  <c r="F13" i="34"/>
  <c r="C13" i="34"/>
  <c r="B13" i="34"/>
  <c r="F12" i="34"/>
  <c r="C12" i="34"/>
  <c r="B12" i="34"/>
  <c r="C11" i="34"/>
  <c r="B11" i="34"/>
  <c r="F9" i="34"/>
  <c r="D9" i="34"/>
  <c r="C9" i="34"/>
  <c r="B9" i="34"/>
  <c r="F7" i="34"/>
  <c r="C7" i="34"/>
  <c r="F5" i="34"/>
  <c r="C5" i="34"/>
  <c r="F3" i="34"/>
  <c r="D3" i="34"/>
  <c r="B2" i="34"/>
  <c r="B25" i="8" s="1"/>
  <c r="F38" i="21"/>
  <c r="F39" i="21" s="1"/>
  <c r="D38" i="21"/>
  <c r="C38" i="21"/>
  <c r="F21" i="21"/>
  <c r="C21" i="21"/>
  <c r="F20" i="21"/>
  <c r="C20" i="21"/>
  <c r="F19" i="21"/>
  <c r="C19" i="21"/>
  <c r="F18" i="21"/>
  <c r="B18" i="21"/>
  <c r="F13" i="21"/>
  <c r="C13" i="21"/>
  <c r="F10" i="21"/>
  <c r="D10" i="21"/>
  <c r="C10" i="21"/>
  <c r="B10" i="21"/>
  <c r="F7" i="21"/>
  <c r="C7" i="21"/>
  <c r="F5" i="21"/>
  <c r="C5" i="21"/>
  <c r="F3" i="21"/>
  <c r="D3" i="21"/>
  <c r="B2" i="21"/>
  <c r="B28" i="8" s="1"/>
  <c r="F36" i="33"/>
  <c r="D36" i="33"/>
  <c r="C36" i="33"/>
  <c r="F35" i="33"/>
  <c r="D35" i="33"/>
  <c r="C35" i="33"/>
  <c r="F34" i="33"/>
  <c r="D34" i="33"/>
  <c r="C34" i="33"/>
  <c r="F23" i="33"/>
  <c r="F19" i="33"/>
  <c r="C19" i="33"/>
  <c r="B19" i="33"/>
  <c r="F18" i="33"/>
  <c r="C18" i="33"/>
  <c r="B18" i="33"/>
  <c r="F17" i="33"/>
  <c r="C17" i="33"/>
  <c r="B17" i="33"/>
  <c r="F16" i="33"/>
  <c r="C16" i="33"/>
  <c r="B16" i="33"/>
  <c r="F15" i="33"/>
  <c r="C15" i="33"/>
  <c r="B15" i="33"/>
  <c r="F14" i="33"/>
  <c r="C14" i="33"/>
  <c r="B14" i="33"/>
  <c r="F13" i="33"/>
  <c r="C13" i="33"/>
  <c r="B13" i="33"/>
  <c r="F12" i="33"/>
  <c r="C12" i="33"/>
  <c r="B12" i="33"/>
  <c r="F10" i="33"/>
  <c r="D10" i="33"/>
  <c r="C10" i="33"/>
  <c r="B10" i="33"/>
  <c r="F7" i="33"/>
  <c r="C7" i="33"/>
  <c r="F5" i="33"/>
  <c r="C5" i="33"/>
  <c r="F3" i="33"/>
  <c r="D3" i="33"/>
  <c r="B2" i="33"/>
  <c r="B27" i="8" s="1"/>
  <c r="F52" i="22"/>
  <c r="D52" i="22"/>
  <c r="C52" i="22"/>
  <c r="F51" i="22"/>
  <c r="D51" i="22"/>
  <c r="C51" i="22"/>
  <c r="F50" i="22"/>
  <c r="D50" i="22"/>
  <c r="C50" i="22"/>
  <c r="F45" i="22"/>
  <c r="C45" i="22"/>
  <c r="B45" i="22"/>
  <c r="F44" i="22"/>
  <c r="C44" i="22"/>
  <c r="B44" i="22"/>
  <c r="F43" i="22"/>
  <c r="C43" i="22"/>
  <c r="B43" i="22"/>
  <c r="F42" i="22"/>
  <c r="C42" i="22"/>
  <c r="B42" i="22"/>
  <c r="F41" i="22"/>
  <c r="C41" i="22"/>
  <c r="B41" i="22"/>
  <c r="F40" i="22"/>
  <c r="C40" i="22"/>
  <c r="B40" i="22"/>
  <c r="F38" i="22"/>
  <c r="C38" i="22"/>
  <c r="B38" i="22"/>
  <c r="F36" i="22"/>
  <c r="C36" i="22"/>
  <c r="B36" i="22"/>
  <c r="F35" i="22"/>
  <c r="C35" i="22"/>
  <c r="B35" i="22"/>
  <c r="B31" i="22"/>
  <c r="F26" i="22"/>
  <c r="C26" i="22"/>
  <c r="B26" i="22"/>
  <c r="F25" i="22"/>
  <c r="F24" i="22"/>
  <c r="F23" i="22"/>
  <c r="F22" i="22"/>
  <c r="C22" i="22"/>
  <c r="B22" i="22"/>
  <c r="F21" i="22"/>
  <c r="C21" i="22"/>
  <c r="B21" i="22"/>
  <c r="F19" i="22"/>
  <c r="C19" i="22"/>
  <c r="B19" i="22"/>
  <c r="F16" i="22"/>
  <c r="C16" i="22"/>
  <c r="B16" i="22"/>
  <c r="F14" i="22"/>
  <c r="C14" i="22"/>
  <c r="B14" i="22"/>
  <c r="F12" i="22"/>
  <c r="C12" i="22"/>
  <c r="B12" i="22"/>
  <c r="F10" i="22"/>
  <c r="D10" i="22"/>
  <c r="C10" i="22"/>
  <c r="B10" i="22"/>
  <c r="F7" i="22"/>
  <c r="C7" i="22"/>
  <c r="F5" i="22"/>
  <c r="C5" i="22"/>
  <c r="F3" i="22"/>
  <c r="D3" i="22"/>
  <c r="B2" i="22"/>
  <c r="B26" i="8" s="1"/>
  <c r="F32" i="27"/>
  <c r="C32" i="27"/>
  <c r="B32" i="27"/>
  <c r="F31" i="27"/>
  <c r="C31" i="27"/>
  <c r="B31" i="27"/>
  <c r="F29" i="27"/>
  <c r="C29" i="27"/>
  <c r="B29" i="27"/>
  <c r="F30" i="27"/>
  <c r="C30" i="27"/>
  <c r="B30" i="27"/>
  <c r="F28" i="27"/>
  <c r="C28" i="27"/>
  <c r="B28" i="27"/>
  <c r="F26" i="27"/>
  <c r="C26" i="27"/>
  <c r="B26" i="27"/>
  <c r="F25" i="27"/>
  <c r="F24" i="27"/>
  <c r="F23" i="27"/>
  <c r="F21" i="27"/>
  <c r="C21" i="27"/>
  <c r="B21" i="27"/>
  <c r="F20" i="27"/>
  <c r="C20" i="27"/>
  <c r="B20" i="27"/>
  <c r="F18" i="27"/>
  <c r="C18" i="27"/>
  <c r="B18" i="27"/>
  <c r="F19" i="27"/>
  <c r="C19" i="27"/>
  <c r="B19" i="27"/>
  <c r="F17" i="27"/>
  <c r="C17" i="27"/>
  <c r="B17" i="27"/>
  <c r="F15" i="27"/>
  <c r="C15" i="27"/>
  <c r="B15" i="27"/>
  <c r="F14" i="27"/>
  <c r="C14" i="27"/>
  <c r="B14" i="27"/>
  <c r="F13" i="27"/>
  <c r="C13" i="27"/>
  <c r="B13" i="27"/>
  <c r="F12" i="27"/>
  <c r="C12" i="27"/>
  <c r="B12" i="27"/>
  <c r="F10" i="27"/>
  <c r="D10" i="27"/>
  <c r="C10" i="27"/>
  <c r="B10" i="27"/>
  <c r="F7" i="27"/>
  <c r="C7" i="27"/>
  <c r="F5" i="27"/>
  <c r="C5" i="27"/>
  <c r="F3" i="27"/>
  <c r="D3" i="27"/>
  <c r="B2" i="27"/>
  <c r="B24" i="8" s="1"/>
  <c r="F18" i="28"/>
  <c r="D18" i="28"/>
  <c r="C18" i="28"/>
  <c r="F16" i="28"/>
  <c r="C16" i="28"/>
  <c r="B16" i="28"/>
  <c r="F15" i="28"/>
  <c r="C15" i="28"/>
  <c r="B15" i="28"/>
  <c r="F11" i="28"/>
  <c r="C11" i="28"/>
  <c r="F10" i="28"/>
  <c r="C10" i="28"/>
  <c r="F9" i="28"/>
  <c r="D9" i="28"/>
  <c r="C9" i="28"/>
  <c r="B9" i="28"/>
  <c r="F7" i="28"/>
  <c r="C7" i="28"/>
  <c r="F5" i="28"/>
  <c r="C5" i="28"/>
  <c r="F3" i="28"/>
  <c r="D3" i="28"/>
  <c r="B2" i="28"/>
  <c r="F18" i="26"/>
  <c r="C18" i="26"/>
  <c r="F16" i="26"/>
  <c r="C16" i="26"/>
  <c r="F15" i="26"/>
  <c r="C15" i="26"/>
  <c r="F13" i="26"/>
  <c r="C13" i="26"/>
  <c r="F12" i="26"/>
  <c r="C12" i="26"/>
  <c r="F10" i="26"/>
  <c r="D10" i="26"/>
  <c r="C10" i="26"/>
  <c r="B10" i="26"/>
  <c r="F7" i="26"/>
  <c r="C7" i="26"/>
  <c r="C5" i="26"/>
  <c r="F3" i="26"/>
  <c r="D3" i="26"/>
  <c r="F23" i="25"/>
  <c r="C23" i="25"/>
  <c r="B23" i="25"/>
  <c r="F22" i="25"/>
  <c r="C22" i="25"/>
  <c r="B22" i="25"/>
  <c r="F21" i="25"/>
  <c r="C21" i="25"/>
  <c r="B21" i="25"/>
  <c r="F20" i="25"/>
  <c r="C20" i="25"/>
  <c r="B20" i="25"/>
  <c r="F19" i="25"/>
  <c r="C19" i="25"/>
  <c r="B19" i="25"/>
  <c r="F18" i="25"/>
  <c r="C18" i="25"/>
  <c r="B18" i="25"/>
  <c r="F17" i="25"/>
  <c r="C17" i="25"/>
  <c r="B17" i="25"/>
  <c r="F16" i="25"/>
  <c r="C16" i="25"/>
  <c r="B16" i="25"/>
  <c r="F15" i="25"/>
  <c r="C15" i="25"/>
  <c r="B15" i="25"/>
  <c r="F14" i="25"/>
  <c r="C14" i="25"/>
  <c r="B14" i="25"/>
  <c r="F13" i="25"/>
  <c r="C13" i="25"/>
  <c r="B13" i="25"/>
  <c r="F12" i="25"/>
  <c r="C12" i="25"/>
  <c r="B12" i="25"/>
  <c r="F11" i="25"/>
  <c r="C11" i="25"/>
  <c r="B11" i="25"/>
  <c r="B10" i="25"/>
  <c r="F8" i="25"/>
  <c r="D8" i="25"/>
  <c r="C8" i="25"/>
  <c r="B8" i="25"/>
  <c r="F6" i="25"/>
  <c r="C6" i="25"/>
  <c r="F5" i="25"/>
  <c r="C5" i="25"/>
  <c r="F3" i="25"/>
  <c r="D3" i="25"/>
  <c r="F44" i="24"/>
  <c r="D44" i="24"/>
  <c r="C44" i="24"/>
  <c r="F43" i="24"/>
  <c r="D43" i="24"/>
  <c r="C43" i="24"/>
  <c r="F42" i="24"/>
  <c r="D42" i="24"/>
  <c r="C42" i="24"/>
  <c r="F32" i="24"/>
  <c r="C32" i="24"/>
  <c r="B32" i="24"/>
  <c r="F31" i="24"/>
  <c r="C31" i="24"/>
  <c r="B31" i="24"/>
  <c r="F30" i="24"/>
  <c r="C30" i="24"/>
  <c r="B30" i="24"/>
  <c r="F29" i="24"/>
  <c r="C29" i="24"/>
  <c r="B29" i="24"/>
  <c r="F28" i="24"/>
  <c r="C28" i="24"/>
  <c r="B28" i="24"/>
  <c r="F26" i="24"/>
  <c r="B26" i="24"/>
  <c r="F25" i="24"/>
  <c r="B25" i="24"/>
  <c r="F24" i="24"/>
  <c r="B24" i="24"/>
  <c r="F23" i="24"/>
  <c r="B23" i="24"/>
  <c r="F22" i="24"/>
  <c r="B22" i="24"/>
  <c r="F21" i="24"/>
  <c r="B21" i="24"/>
  <c r="F20" i="24"/>
  <c r="B20" i="24"/>
  <c r="F19" i="24"/>
  <c r="B19" i="24"/>
  <c r="F18" i="24"/>
  <c r="B18" i="24"/>
  <c r="F17" i="24"/>
  <c r="B17" i="24"/>
  <c r="F16" i="24"/>
  <c r="B16" i="24"/>
  <c r="F15" i="24"/>
  <c r="B15" i="24"/>
  <c r="F14" i="24"/>
  <c r="B14" i="24"/>
  <c r="F13" i="24"/>
  <c r="B13" i="24"/>
  <c r="B12" i="24"/>
  <c r="B11" i="24"/>
  <c r="B10" i="24"/>
  <c r="F8" i="24"/>
  <c r="D8" i="24"/>
  <c r="C8" i="24"/>
  <c r="B8" i="24"/>
  <c r="F6" i="24"/>
  <c r="C6" i="24"/>
  <c r="F5" i="24"/>
  <c r="C5" i="24"/>
  <c r="F3" i="24"/>
  <c r="D3" i="24"/>
  <c r="F24" i="23"/>
  <c r="F28" i="23" s="1"/>
  <c r="D28" i="23"/>
  <c r="C28" i="23"/>
  <c r="F22" i="23"/>
  <c r="C22" i="23"/>
  <c r="B22" i="23"/>
  <c r="F21" i="23"/>
  <c r="C21" i="23"/>
  <c r="B21" i="23"/>
  <c r="F18" i="23"/>
  <c r="C18" i="23"/>
  <c r="B18" i="23"/>
  <c r="F17" i="23"/>
  <c r="C17" i="23"/>
  <c r="B17" i="23"/>
  <c r="F16" i="23"/>
  <c r="C16" i="23"/>
  <c r="B16" i="23"/>
  <c r="F15" i="23"/>
  <c r="C15" i="23"/>
  <c r="B15" i="23"/>
  <c r="F14" i="23"/>
  <c r="C14" i="23"/>
  <c r="B14" i="23"/>
  <c r="F13" i="23"/>
  <c r="C13" i="23"/>
  <c r="B13" i="23"/>
  <c r="F12" i="23"/>
  <c r="C12" i="23"/>
  <c r="B12" i="23"/>
  <c r="F10" i="23"/>
  <c r="D10" i="23"/>
  <c r="C10" i="23"/>
  <c r="B10" i="23"/>
  <c r="F7" i="23"/>
  <c r="C7" i="23"/>
  <c r="F5" i="23"/>
  <c r="C5" i="23"/>
  <c r="F3" i="23"/>
  <c r="D3" i="23"/>
  <c r="F32" i="18"/>
  <c r="C32" i="18"/>
  <c r="B32" i="18"/>
  <c r="F31" i="18"/>
  <c r="C31" i="18"/>
  <c r="B31" i="18"/>
  <c r="F30" i="18"/>
  <c r="C30" i="18"/>
  <c r="B30" i="18"/>
  <c r="F29" i="18"/>
  <c r="C29" i="18"/>
  <c r="B29" i="18"/>
  <c r="F28" i="18"/>
  <c r="C28" i="18"/>
  <c r="B28" i="18"/>
  <c r="F26" i="18"/>
  <c r="C26" i="18"/>
  <c r="B26" i="18"/>
  <c r="F25" i="18"/>
  <c r="C25" i="18"/>
  <c r="B25" i="18"/>
  <c r="F24" i="18"/>
  <c r="C24" i="18"/>
  <c r="B24" i="18"/>
  <c r="F23" i="18"/>
  <c r="C23" i="18"/>
  <c r="B23" i="18"/>
  <c r="F22" i="18"/>
  <c r="C22" i="18"/>
  <c r="B22" i="18"/>
  <c r="F21" i="18"/>
  <c r="C21" i="18"/>
  <c r="B21" i="18"/>
  <c r="F20" i="18"/>
  <c r="C20" i="18"/>
  <c r="B20" i="18"/>
  <c r="F19" i="18"/>
  <c r="C19" i="18"/>
  <c r="B19" i="18"/>
  <c r="F18" i="18"/>
  <c r="C18" i="18"/>
  <c r="B18" i="18"/>
  <c r="F17" i="18"/>
  <c r="C17" i="18"/>
  <c r="B17" i="18"/>
  <c r="F16" i="18"/>
  <c r="C16" i="18"/>
  <c r="B16" i="18"/>
  <c r="F15" i="18"/>
  <c r="C15" i="18"/>
  <c r="B15" i="18"/>
  <c r="F14" i="18"/>
  <c r="C14" i="18"/>
  <c r="B14" i="18"/>
  <c r="F13" i="18"/>
  <c r="C13" i="18"/>
  <c r="B13" i="18"/>
  <c r="F12" i="18"/>
  <c r="C12" i="18"/>
  <c r="B12" i="18"/>
  <c r="B11" i="18"/>
  <c r="F9" i="18"/>
  <c r="D9" i="18"/>
  <c r="C9" i="18"/>
  <c r="B9" i="18"/>
  <c r="F7" i="18"/>
  <c r="C7" i="18"/>
  <c r="F5" i="18"/>
  <c r="C5" i="18"/>
  <c r="F3" i="18"/>
  <c r="D3" i="18"/>
  <c r="F50" i="13"/>
  <c r="D50" i="13"/>
  <c r="C50" i="13"/>
  <c r="F49" i="13"/>
  <c r="D49" i="13"/>
  <c r="C49" i="13"/>
  <c r="F48" i="13"/>
  <c r="D48" i="13"/>
  <c r="C48" i="13"/>
  <c r="F36" i="13"/>
  <c r="C36" i="13"/>
  <c r="B36" i="13"/>
  <c r="F35" i="13"/>
  <c r="C35" i="13"/>
  <c r="B35" i="13"/>
  <c r="F34" i="13"/>
  <c r="C34" i="13"/>
  <c r="B34" i="13"/>
  <c r="F33" i="13"/>
  <c r="B33" i="13"/>
  <c r="F32" i="13"/>
  <c r="C32" i="13"/>
  <c r="B32" i="13"/>
  <c r="F26" i="13"/>
  <c r="C26" i="13"/>
  <c r="B26" i="13"/>
  <c r="F25" i="13"/>
  <c r="F24" i="13"/>
  <c r="F23" i="13"/>
  <c r="F22" i="13"/>
  <c r="C22" i="13"/>
  <c r="B22" i="13"/>
  <c r="F21" i="13"/>
  <c r="C21" i="13"/>
  <c r="F20" i="13"/>
  <c r="C20" i="13"/>
  <c r="B20" i="13"/>
  <c r="F19" i="13"/>
  <c r="C19" i="13"/>
  <c r="B19" i="13"/>
  <c r="F18" i="13"/>
  <c r="C18" i="13"/>
  <c r="B18" i="13"/>
  <c r="F17" i="13"/>
  <c r="C17" i="13"/>
  <c r="B17" i="13"/>
  <c r="F16" i="13"/>
  <c r="C16" i="13"/>
  <c r="B16" i="13"/>
  <c r="F15" i="13"/>
  <c r="C15" i="13"/>
  <c r="B15" i="13"/>
  <c r="B14" i="13"/>
  <c r="B13" i="13"/>
  <c r="B12" i="13"/>
  <c r="F10" i="13"/>
  <c r="D10" i="13"/>
  <c r="C10" i="13"/>
  <c r="B10" i="13"/>
  <c r="F7" i="13"/>
  <c r="C7" i="13"/>
  <c r="F5" i="13"/>
  <c r="C5" i="13"/>
  <c r="F3" i="13"/>
  <c r="D3" i="13"/>
  <c r="F91" i="31"/>
  <c r="D91" i="31"/>
  <c r="C91" i="31"/>
  <c r="F90" i="31"/>
  <c r="D90" i="31"/>
  <c r="C90" i="31"/>
  <c r="F89" i="31"/>
  <c r="D89" i="31"/>
  <c r="C89" i="31"/>
  <c r="F87" i="31"/>
  <c r="C87" i="31"/>
  <c r="B87" i="31"/>
  <c r="F86" i="31"/>
  <c r="C86" i="31"/>
  <c r="B86" i="31"/>
  <c r="F85" i="31"/>
  <c r="C85" i="31"/>
  <c r="B85" i="31"/>
  <c r="F84" i="31"/>
  <c r="C84" i="31"/>
  <c r="B84" i="31"/>
  <c r="F83" i="31"/>
  <c r="C83" i="31"/>
  <c r="B83" i="31"/>
  <c r="F81" i="31"/>
  <c r="C81" i="31"/>
  <c r="B81" i="31"/>
  <c r="F80" i="31"/>
  <c r="C80" i="31"/>
  <c r="B80" i="31"/>
  <c r="F79" i="31"/>
  <c r="C79" i="31"/>
  <c r="B79" i="31"/>
  <c r="F78" i="31"/>
  <c r="C78" i="31"/>
  <c r="B78" i="31"/>
  <c r="F77" i="31"/>
  <c r="C77" i="31"/>
  <c r="B77" i="31"/>
  <c r="F76" i="31"/>
  <c r="C76" i="31"/>
  <c r="B76" i="31"/>
  <c r="F75" i="31"/>
  <c r="C75" i="31"/>
  <c r="B75" i="31"/>
  <c r="F74" i="31"/>
  <c r="C74" i="31"/>
  <c r="B74" i="31"/>
  <c r="F73" i="31"/>
  <c r="C73" i="31"/>
  <c r="B73" i="31"/>
  <c r="F72" i="31"/>
  <c r="C72" i="31"/>
  <c r="B72" i="31"/>
  <c r="F71" i="31"/>
  <c r="C71" i="31"/>
  <c r="B71" i="31"/>
  <c r="F67" i="31"/>
  <c r="C67" i="31"/>
  <c r="B67" i="31"/>
  <c r="B66" i="31"/>
  <c r="F58" i="31"/>
  <c r="C58" i="31"/>
  <c r="B58" i="31"/>
  <c r="F56" i="31"/>
  <c r="C56" i="31"/>
  <c r="B56" i="31"/>
  <c r="F55" i="31"/>
  <c r="C55" i="31"/>
  <c r="B55" i="31"/>
  <c r="F54" i="31"/>
  <c r="C54" i="31"/>
  <c r="B54" i="31"/>
  <c r="F53" i="31"/>
  <c r="C53" i="31"/>
  <c r="B53" i="31"/>
  <c r="F52" i="31"/>
  <c r="C52" i="31"/>
  <c r="B52" i="31"/>
  <c r="F50" i="31"/>
  <c r="C50" i="31"/>
  <c r="B50" i="31"/>
  <c r="F49" i="31"/>
  <c r="C49" i="31"/>
  <c r="B49" i="31"/>
  <c r="F48" i="31"/>
  <c r="C48" i="31"/>
  <c r="B48" i="31"/>
  <c r="F47" i="31"/>
  <c r="C47" i="31"/>
  <c r="B47" i="31"/>
  <c r="F46" i="31"/>
  <c r="C46" i="31"/>
  <c r="B46" i="31"/>
  <c r="F45" i="31"/>
  <c r="C45" i="31"/>
  <c r="B45" i="31"/>
  <c r="F44" i="31"/>
  <c r="C44" i="31"/>
  <c r="B44" i="31"/>
  <c r="F43" i="31"/>
  <c r="C43" i="31"/>
  <c r="B43" i="31"/>
  <c r="F42" i="31"/>
  <c r="C42" i="31"/>
  <c r="B42" i="31"/>
  <c r="F41" i="31"/>
  <c r="C41" i="31"/>
  <c r="B41" i="31"/>
  <c r="F40" i="31"/>
  <c r="C40" i="31"/>
  <c r="B40" i="31"/>
  <c r="F39" i="31"/>
  <c r="C39" i="31"/>
  <c r="B39" i="31"/>
  <c r="F38" i="31"/>
  <c r="C38" i="31"/>
  <c r="B38" i="31"/>
  <c r="F37" i="31"/>
  <c r="C37" i="31"/>
  <c r="B37" i="31"/>
  <c r="B36" i="31"/>
  <c r="B35" i="31"/>
  <c r="B34" i="31"/>
  <c r="F32" i="31"/>
  <c r="C32" i="31"/>
  <c r="B32" i="31"/>
  <c r="F31" i="31"/>
  <c r="C31" i="31"/>
  <c r="B31" i="31"/>
  <c r="F30" i="31"/>
  <c r="C30" i="31"/>
  <c r="B30" i="31"/>
  <c r="F29" i="31"/>
  <c r="C29" i="31"/>
  <c r="B29" i="31"/>
  <c r="B28" i="31"/>
  <c r="F25" i="31"/>
  <c r="F24" i="31"/>
  <c r="F22" i="31"/>
  <c r="C22" i="31"/>
  <c r="B22" i="31"/>
  <c r="F21" i="31"/>
  <c r="C21" i="31"/>
  <c r="B21" i="31"/>
  <c r="F20" i="31"/>
  <c r="C20" i="31"/>
  <c r="B20" i="31"/>
  <c r="F18" i="31"/>
  <c r="C18" i="31"/>
  <c r="B18" i="31"/>
  <c r="F17" i="31"/>
  <c r="C17" i="31"/>
  <c r="B17" i="31"/>
  <c r="F16" i="31"/>
  <c r="C16" i="31"/>
  <c r="B16" i="31"/>
  <c r="F15" i="31"/>
  <c r="C15" i="31"/>
  <c r="B15" i="31"/>
  <c r="F14" i="31"/>
  <c r="C14" i="31"/>
  <c r="B14" i="31"/>
  <c r="F13" i="31"/>
  <c r="C13" i="31"/>
  <c r="B13" i="31"/>
  <c r="F12" i="31"/>
  <c r="C12" i="31"/>
  <c r="B12" i="31"/>
  <c r="F10" i="31"/>
  <c r="D10" i="31"/>
  <c r="C10" i="31"/>
  <c r="B10" i="31"/>
  <c r="F7" i="31"/>
  <c r="C7" i="31"/>
  <c r="F5" i="31"/>
  <c r="C5" i="31"/>
  <c r="F3" i="31"/>
  <c r="D3" i="31"/>
  <c r="B2" i="31"/>
  <c r="B18" i="8" s="1"/>
  <c r="B28" i="20"/>
  <c r="B27" i="20"/>
  <c r="B26" i="20"/>
  <c r="B22" i="20"/>
  <c r="B21" i="20"/>
  <c r="B20" i="20"/>
  <c r="F17" i="20"/>
  <c r="C17" i="20"/>
  <c r="F16" i="20"/>
  <c r="D16" i="20"/>
  <c r="C16" i="20"/>
  <c r="F15" i="20"/>
  <c r="D15" i="20"/>
  <c r="C15" i="20"/>
  <c r="D13" i="20"/>
  <c r="C13" i="20"/>
  <c r="D12" i="20"/>
  <c r="C12" i="20"/>
  <c r="D11" i="20"/>
  <c r="C11" i="20"/>
  <c r="F10" i="20"/>
  <c r="D10" i="20"/>
  <c r="C10" i="20"/>
  <c r="B10" i="20"/>
  <c r="F7" i="20"/>
  <c r="C7" i="20"/>
  <c r="F5" i="20"/>
  <c r="C5" i="20"/>
  <c r="F3" i="20"/>
  <c r="D3" i="20"/>
  <c r="B2" i="20"/>
  <c r="B15" i="8" s="1"/>
  <c r="B70" i="14"/>
  <c r="B69" i="14"/>
  <c r="B68" i="14"/>
  <c r="B67" i="14"/>
  <c r="B66" i="14"/>
  <c r="B65" i="14"/>
  <c r="B64" i="14"/>
  <c r="B63" i="14"/>
  <c r="B62" i="14"/>
  <c r="B61" i="14"/>
  <c r="B60" i="14"/>
  <c r="B59" i="14"/>
  <c r="B58" i="14"/>
  <c r="B57" i="14"/>
  <c r="B56" i="14"/>
  <c r="B55" i="14"/>
  <c r="B54" i="14"/>
  <c r="B53" i="14"/>
  <c r="B52" i="14"/>
  <c r="B51" i="14"/>
  <c r="B50" i="14"/>
  <c r="B49" i="14"/>
  <c r="B48" i="14"/>
  <c r="B47" i="14"/>
  <c r="B46" i="14"/>
  <c r="B45" i="14"/>
  <c r="B44" i="14"/>
  <c r="B43" i="14"/>
  <c r="B42" i="14"/>
  <c r="B41" i="14"/>
  <c r="B35" i="14"/>
  <c r="B34" i="14"/>
  <c r="B33" i="14"/>
  <c r="B32" i="14"/>
  <c r="B31" i="14"/>
  <c r="B30" i="14"/>
  <c r="B29" i="14"/>
  <c r="B28" i="14"/>
  <c r="B27" i="14"/>
  <c r="B26" i="14"/>
  <c r="B22" i="14"/>
  <c r="B21" i="14"/>
  <c r="B20" i="14"/>
  <c r="F17" i="14"/>
  <c r="C17" i="14"/>
  <c r="F16" i="14"/>
  <c r="D16" i="14"/>
  <c r="C16" i="14"/>
  <c r="F15" i="14"/>
  <c r="D15" i="14"/>
  <c r="C15" i="14"/>
  <c r="F13" i="14"/>
  <c r="D13" i="14"/>
  <c r="C13" i="14"/>
  <c r="F12" i="14"/>
  <c r="D12" i="14"/>
  <c r="C12" i="14"/>
  <c r="F11" i="14"/>
  <c r="D11" i="14"/>
  <c r="C11" i="14"/>
  <c r="F10" i="14"/>
  <c r="D10" i="14"/>
  <c r="C10" i="14"/>
  <c r="B10" i="14"/>
  <c r="F7" i="14"/>
  <c r="C7" i="14"/>
  <c r="F5" i="14"/>
  <c r="C5" i="14"/>
  <c r="F3" i="14"/>
  <c r="D3" i="14"/>
  <c r="B2" i="14"/>
  <c r="B14" i="8" s="1"/>
  <c r="F36" i="15"/>
  <c r="D36" i="15"/>
  <c r="C36" i="15"/>
  <c r="F35" i="15"/>
  <c r="D35" i="15"/>
  <c r="C35" i="15"/>
  <c r="F34" i="15"/>
  <c r="D34" i="15"/>
  <c r="C34" i="15"/>
  <c r="F32" i="15"/>
  <c r="C32" i="15"/>
  <c r="B32" i="15"/>
  <c r="F31" i="15"/>
  <c r="C31" i="15"/>
  <c r="B31" i="15"/>
  <c r="F29" i="15"/>
  <c r="C29" i="15"/>
  <c r="B29" i="15"/>
  <c r="F28" i="15"/>
  <c r="C28" i="15"/>
  <c r="B28" i="15"/>
  <c r="F27" i="15"/>
  <c r="C27" i="15"/>
  <c r="B27" i="15"/>
  <c r="B22" i="15"/>
  <c r="B21" i="15"/>
  <c r="B20" i="15"/>
  <c r="F18" i="15"/>
  <c r="C18" i="15"/>
  <c r="B16" i="15"/>
  <c r="B15" i="15"/>
  <c r="B14" i="15"/>
  <c r="B13" i="15"/>
  <c r="B12" i="15"/>
  <c r="F10" i="15"/>
  <c r="D10" i="15"/>
  <c r="C10" i="15"/>
  <c r="B10" i="15"/>
  <c r="F5" i="15"/>
  <c r="C5" i="15"/>
  <c r="F3" i="15"/>
  <c r="D3" i="15"/>
  <c r="B2" i="15"/>
  <c r="B13" i="8" s="1"/>
  <c r="F34" i="16"/>
  <c r="D34" i="16"/>
  <c r="C34" i="16"/>
  <c r="F33" i="16"/>
  <c r="D33" i="16"/>
  <c r="C33" i="16"/>
  <c r="F32" i="16"/>
  <c r="D32" i="16"/>
  <c r="C32" i="16"/>
  <c r="F18" i="16"/>
  <c r="C18" i="16"/>
  <c r="C17" i="16"/>
  <c r="B17" i="16"/>
  <c r="C16" i="16"/>
  <c r="B16" i="16"/>
  <c r="C15" i="16"/>
  <c r="B15" i="16"/>
  <c r="C14" i="16"/>
  <c r="B14" i="16"/>
  <c r="C13" i="16"/>
  <c r="B13" i="16"/>
  <c r="D12" i="16"/>
  <c r="C12" i="16"/>
  <c r="B12" i="16"/>
  <c r="C11" i="16"/>
  <c r="B11" i="16"/>
  <c r="F10" i="16"/>
  <c r="D10" i="16"/>
  <c r="C10" i="16"/>
  <c r="B10" i="16"/>
  <c r="F7" i="16"/>
  <c r="C7" i="16"/>
  <c r="F5" i="16"/>
  <c r="C5" i="16"/>
  <c r="F3" i="16"/>
  <c r="D3" i="16"/>
  <c r="B2" i="16"/>
  <c r="B11" i="8" s="1"/>
  <c r="F26" i="17"/>
  <c r="D26" i="17"/>
  <c r="C26" i="17"/>
  <c r="F25" i="17"/>
  <c r="F24" i="17"/>
  <c r="F22" i="17"/>
  <c r="C22" i="17"/>
  <c r="B22" i="17"/>
  <c r="F21" i="17"/>
  <c r="C21" i="17"/>
  <c r="B21" i="17"/>
  <c r="F19" i="17"/>
  <c r="C19" i="17"/>
  <c r="B19" i="17"/>
  <c r="F18" i="17"/>
  <c r="C18" i="17"/>
  <c r="B18" i="17"/>
  <c r="F17" i="17"/>
  <c r="C17" i="17"/>
  <c r="B17" i="17"/>
  <c r="F16" i="17"/>
  <c r="C16" i="17"/>
  <c r="B16" i="17"/>
  <c r="F15" i="17"/>
  <c r="C15" i="17"/>
  <c r="B15" i="17"/>
  <c r="F14" i="17"/>
  <c r="C14" i="17"/>
  <c r="B14" i="17"/>
  <c r="F13" i="17"/>
  <c r="C13" i="17"/>
  <c r="B13" i="17"/>
  <c r="F12" i="17"/>
  <c r="C12" i="17"/>
  <c r="B12" i="17"/>
  <c r="F10" i="17"/>
  <c r="D10" i="17"/>
  <c r="C10" i="17"/>
  <c r="B10" i="17"/>
  <c r="F7" i="17"/>
  <c r="C7" i="17"/>
  <c r="F5" i="17"/>
  <c r="C5" i="17"/>
  <c r="F3" i="17"/>
  <c r="D3" i="17"/>
  <c r="B2" i="17"/>
  <c r="B10" i="8" s="1"/>
  <c r="D28" i="19"/>
  <c r="B28" i="19"/>
  <c r="B27" i="19"/>
  <c r="B26" i="19"/>
  <c r="B22" i="19"/>
  <c r="B21" i="19"/>
  <c r="B20" i="19"/>
  <c r="F16" i="19"/>
  <c r="C15" i="19"/>
  <c r="C16" i="19" s="1"/>
  <c r="F13" i="19"/>
  <c r="D13" i="19"/>
  <c r="C13" i="19"/>
  <c r="F12" i="19"/>
  <c r="D12" i="19"/>
  <c r="C12" i="19"/>
  <c r="F11" i="19"/>
  <c r="D11" i="19"/>
  <c r="C11" i="19"/>
  <c r="F10" i="19"/>
  <c r="D10" i="19"/>
  <c r="C10" i="19"/>
  <c r="B10" i="19"/>
  <c r="F7" i="19"/>
  <c r="C7" i="19"/>
  <c r="F5" i="19"/>
  <c r="C5" i="19"/>
  <c r="F3" i="19"/>
  <c r="D3" i="19"/>
  <c r="B2" i="19"/>
  <c r="B8" i="8" s="1"/>
  <c r="F18" i="7"/>
  <c r="C18" i="7"/>
  <c r="F12" i="7"/>
  <c r="D12" i="7"/>
  <c r="C12" i="7"/>
  <c r="F11" i="7"/>
  <c r="D11" i="7"/>
  <c r="C11" i="7"/>
  <c r="F10" i="7"/>
  <c r="D10" i="7"/>
  <c r="C10" i="7"/>
  <c r="B10" i="7"/>
  <c r="F7" i="7"/>
  <c r="C7" i="7"/>
  <c r="F5" i="7"/>
  <c r="C5" i="7"/>
  <c r="F3" i="7"/>
  <c r="D3" i="7"/>
  <c r="B2" i="7"/>
  <c r="B5" i="8" s="1"/>
  <c r="C23" i="8" s="1"/>
  <c r="F140" i="2"/>
  <c r="E140" i="2"/>
  <c r="D140" i="2"/>
  <c r="C140" i="2"/>
  <c r="B140" i="2"/>
  <c r="F139" i="2"/>
  <c r="C139" i="2"/>
  <c r="B138" i="2"/>
  <c r="B162" i="2"/>
  <c r="F161" i="2"/>
  <c r="E161" i="2"/>
  <c r="D161" i="2"/>
  <c r="C161" i="2"/>
  <c r="B161" i="2"/>
  <c r="F160" i="2"/>
  <c r="C160" i="2"/>
  <c r="B159" i="2"/>
  <c r="F154" i="2"/>
  <c r="E154" i="2"/>
  <c r="D154" i="2"/>
  <c r="C154" i="2"/>
  <c r="B154" i="2"/>
  <c r="F153" i="2"/>
  <c r="C153" i="2"/>
  <c r="B152" i="2"/>
  <c r="F149" i="2"/>
  <c r="E149" i="2"/>
  <c r="D149" i="2"/>
  <c r="C149" i="2"/>
  <c r="B149" i="2"/>
  <c r="F148" i="2"/>
  <c r="E148" i="2"/>
  <c r="D148" i="2"/>
  <c r="C148" i="2"/>
  <c r="B148" i="2"/>
  <c r="F146" i="2"/>
  <c r="E146" i="2"/>
  <c r="D146" i="2"/>
  <c r="C146" i="2"/>
  <c r="B146" i="2"/>
  <c r="F145" i="2"/>
  <c r="C145" i="2"/>
  <c r="B144" i="2"/>
  <c r="F136" i="2"/>
  <c r="E136" i="2"/>
  <c r="C136" i="2"/>
  <c r="F131" i="2"/>
  <c r="E131" i="2"/>
  <c r="D131" i="2"/>
  <c r="C131" i="2"/>
  <c r="B131" i="2"/>
  <c r="F130" i="2"/>
  <c r="C130" i="2"/>
  <c r="B129" i="2"/>
  <c r="F126" i="2"/>
  <c r="E126" i="2"/>
  <c r="D126" i="2"/>
  <c r="C126" i="2"/>
  <c r="B126" i="2"/>
  <c r="F125" i="2"/>
  <c r="E125" i="2"/>
  <c r="D125" i="2"/>
  <c r="C125" i="2"/>
  <c r="B125" i="2"/>
  <c r="F124" i="2"/>
  <c r="E124" i="2"/>
  <c r="D124" i="2"/>
  <c r="C124" i="2"/>
  <c r="B124" i="2"/>
  <c r="F123" i="2"/>
  <c r="C123" i="2"/>
  <c r="B122" i="2"/>
  <c r="B119" i="2"/>
  <c r="F118" i="2"/>
  <c r="E118" i="2"/>
  <c r="D118" i="2"/>
  <c r="C118" i="2"/>
  <c r="B118" i="2"/>
  <c r="C117" i="2"/>
  <c r="B116" i="2"/>
  <c r="F31" i="2"/>
  <c r="E31" i="2"/>
  <c r="C31" i="2"/>
  <c r="B30" i="2"/>
  <c r="B29" i="2"/>
  <c r="F28" i="2"/>
  <c r="E28" i="2"/>
  <c r="C28" i="2"/>
  <c r="B27" i="2"/>
  <c r="F26" i="2"/>
  <c r="E26" i="2"/>
  <c r="D26" i="2"/>
  <c r="C26" i="2"/>
  <c r="F25" i="2"/>
  <c r="C25" i="2"/>
  <c r="B24" i="2"/>
  <c r="B94" i="2"/>
  <c r="B93" i="2"/>
  <c r="F92" i="2"/>
  <c r="C92" i="2"/>
  <c r="B91" i="2"/>
  <c r="B100" i="2"/>
  <c r="B99" i="2"/>
  <c r="F98" i="2"/>
  <c r="C98" i="2"/>
  <c r="B97" i="2"/>
  <c r="B88" i="2"/>
  <c r="B87" i="2"/>
  <c r="F86" i="2"/>
  <c r="C86" i="2"/>
  <c r="B85" i="2"/>
  <c r="B82" i="2"/>
  <c r="B81" i="2"/>
  <c r="F80" i="2"/>
  <c r="C80" i="2"/>
  <c r="B79" i="2"/>
  <c r="B69" i="2"/>
  <c r="F68" i="2"/>
  <c r="E68" i="2"/>
  <c r="D68" i="2"/>
  <c r="C68" i="2"/>
  <c r="B68" i="2"/>
  <c r="F67" i="2"/>
  <c r="C67" i="2"/>
  <c r="B66" i="2"/>
  <c r="B57" i="2"/>
  <c r="F56" i="2"/>
  <c r="E56" i="2"/>
  <c r="D56" i="2"/>
  <c r="C56" i="2"/>
  <c r="B56" i="2"/>
  <c r="F55" i="2"/>
  <c r="C55" i="2"/>
  <c r="B54" i="2"/>
  <c r="B51" i="2"/>
  <c r="F50" i="2"/>
  <c r="E50" i="2"/>
  <c r="D50" i="2"/>
  <c r="C50" i="2"/>
  <c r="F49" i="2"/>
  <c r="C49" i="2"/>
  <c r="B48" i="2"/>
  <c r="B15" i="2"/>
  <c r="B14" i="2"/>
  <c r="F13" i="2"/>
  <c r="C13" i="2"/>
  <c r="B12" i="2"/>
  <c r="B9" i="2"/>
  <c r="B8" i="2"/>
  <c r="F7" i="2"/>
  <c r="C7" i="2"/>
  <c r="B6" i="2"/>
  <c r="E140" i="6"/>
  <c r="D140" i="6"/>
  <c r="C140" i="6"/>
  <c r="B140" i="6"/>
  <c r="C139" i="6"/>
  <c r="B138" i="6"/>
  <c r="B162" i="6"/>
  <c r="E161" i="6"/>
  <c r="D161" i="6"/>
  <c r="C161" i="6"/>
  <c r="B161" i="6"/>
  <c r="C160" i="6"/>
  <c r="B159" i="6"/>
  <c r="E154" i="6"/>
  <c r="D154" i="6"/>
  <c r="C154" i="6"/>
  <c r="B154" i="6"/>
  <c r="E156" i="6"/>
  <c r="D156" i="6"/>
  <c r="C156" i="6"/>
  <c r="B156" i="6"/>
  <c r="E155" i="6"/>
  <c r="D155" i="6"/>
  <c r="C155" i="6"/>
  <c r="B155" i="6"/>
  <c r="C153" i="6"/>
  <c r="B152" i="6"/>
  <c r="E149" i="6"/>
  <c r="D149" i="6"/>
  <c r="C149" i="6"/>
  <c r="E148" i="6"/>
  <c r="D148" i="6"/>
  <c r="C148" i="6"/>
  <c r="E146" i="6"/>
  <c r="D146" i="6"/>
  <c r="C146" i="6"/>
  <c r="B146" i="6"/>
  <c r="C145" i="6"/>
  <c r="B144" i="6"/>
  <c r="E104" i="6"/>
  <c r="C104" i="6"/>
  <c r="E99" i="6"/>
  <c r="D99" i="6"/>
  <c r="C99" i="6"/>
  <c r="B99" i="6"/>
  <c r="C98" i="6"/>
  <c r="B97" i="6"/>
  <c r="E94" i="6"/>
  <c r="D94" i="6"/>
  <c r="C94" i="6"/>
  <c r="B94" i="6"/>
  <c r="E93" i="6"/>
  <c r="D93" i="6"/>
  <c r="C93" i="6"/>
  <c r="B93" i="6"/>
  <c r="E92" i="6"/>
  <c r="D92" i="6"/>
  <c r="C92" i="6"/>
  <c r="B92" i="6"/>
  <c r="C91" i="6"/>
  <c r="B90" i="6"/>
  <c r="B87" i="6"/>
  <c r="E86" i="6"/>
  <c r="D86" i="6"/>
  <c r="C86" i="6"/>
  <c r="B86" i="6"/>
  <c r="C85" i="6"/>
  <c r="B84" i="6"/>
  <c r="E20" i="6"/>
  <c r="C20" i="6"/>
  <c r="B19" i="6"/>
  <c r="B18" i="6"/>
  <c r="E17" i="6"/>
  <c r="C17" i="6"/>
  <c r="B16" i="6"/>
  <c r="E15" i="6"/>
  <c r="D15" i="6"/>
  <c r="C15" i="6"/>
  <c r="C14" i="6"/>
  <c r="B13" i="6"/>
  <c r="B115" i="6"/>
  <c r="B114" i="6"/>
  <c r="C113" i="6"/>
  <c r="B112" i="6"/>
  <c r="B121" i="6"/>
  <c r="B120" i="6"/>
  <c r="C119" i="6"/>
  <c r="B118" i="6"/>
  <c r="B81" i="6"/>
  <c r="B80" i="6"/>
  <c r="C79" i="6"/>
  <c r="B78" i="6"/>
  <c r="C73" i="6"/>
  <c r="B72" i="6"/>
  <c r="B64" i="6"/>
  <c r="E63" i="6"/>
  <c r="D63" i="6"/>
  <c r="C63" i="6"/>
  <c r="B63" i="6"/>
  <c r="C62" i="6"/>
  <c r="B61" i="6"/>
  <c r="B52" i="6"/>
  <c r="E51" i="6"/>
  <c r="D51" i="6"/>
  <c r="C51" i="6"/>
  <c r="B51" i="6"/>
  <c r="C50" i="6"/>
  <c r="B49" i="6"/>
  <c r="B46" i="6"/>
  <c r="E45" i="6"/>
  <c r="D45" i="6"/>
  <c r="C45" i="6"/>
  <c r="C44" i="6"/>
  <c r="B43" i="6"/>
  <c r="B32" i="6"/>
  <c r="B31" i="6"/>
  <c r="C30" i="6"/>
  <c r="B29" i="6"/>
  <c r="B10" i="6"/>
  <c r="B8" i="6"/>
  <c r="C7" i="6"/>
  <c r="B6" i="6"/>
  <c r="F913" i="1"/>
  <c r="D21" i="34" s="1"/>
  <c r="E913" i="1"/>
  <c r="D15" i="34" s="1"/>
  <c r="F912" i="1"/>
  <c r="D20" i="34" s="1"/>
  <c r="E912" i="1"/>
  <c r="D14" i="34" s="1"/>
  <c r="F911" i="1"/>
  <c r="D19" i="34" s="1"/>
  <c r="E911" i="1"/>
  <c r="D13" i="34" s="1"/>
  <c r="F910" i="1"/>
  <c r="D18" i="34" s="1"/>
  <c r="E910" i="1"/>
  <c r="D12" i="34" s="1"/>
  <c r="F909" i="1"/>
  <c r="D17" i="34" s="1"/>
  <c r="E909" i="1"/>
  <c r="F109" i="4" s="1"/>
  <c r="E897" i="1"/>
  <c r="D897" i="1"/>
  <c r="J109" i="4" s="1"/>
  <c r="B897" i="1"/>
  <c r="D7" i="34"/>
  <c r="C887" i="1"/>
  <c r="C883" i="1"/>
  <c r="H138" i="4"/>
  <c r="E1055" i="1"/>
  <c r="D21" i="21"/>
  <c r="E1053" i="1"/>
  <c r="D16" i="21" s="1"/>
  <c r="E1052" i="1"/>
  <c r="D15" i="21" s="1"/>
  <c r="E1051" i="1"/>
  <c r="E1050" i="1"/>
  <c r="D13" i="21" s="1"/>
  <c r="D1044" i="1"/>
  <c r="C41" i="21"/>
  <c r="F162" i="2"/>
  <c r="E162" i="2"/>
  <c r="B1028" i="1"/>
  <c r="D7" i="21"/>
  <c r="C1024" i="1"/>
  <c r="C1020" i="1"/>
  <c r="F133" i="4"/>
  <c r="F132" i="4"/>
  <c r="F131" i="4"/>
  <c r="D27" i="33"/>
  <c r="F130" i="4"/>
  <c r="F129" i="4"/>
  <c r="F128" i="4"/>
  <c r="F127" i="4"/>
  <c r="H126" i="4"/>
  <c r="F126" i="4"/>
  <c r="E996" i="1"/>
  <c r="F154" i="6" s="1"/>
  <c r="E998" i="1"/>
  <c r="F156" i="6" s="1"/>
  <c r="E997" i="1"/>
  <c r="F155" i="6" s="1"/>
  <c r="E990" i="1"/>
  <c r="F157" i="2" s="1"/>
  <c r="D990" i="1"/>
  <c r="B990" i="1"/>
  <c r="C157" i="2" s="1"/>
  <c r="C980" i="1"/>
  <c r="C976" i="1"/>
  <c r="D153" i="2" s="1"/>
  <c r="F967" i="1"/>
  <c r="D46" i="22" s="1"/>
  <c r="E967" i="1"/>
  <c r="D27" i="22" s="1"/>
  <c r="F966" i="1"/>
  <c r="D45" i="22" s="1"/>
  <c r="E966" i="1"/>
  <c r="D26" i="22" s="1"/>
  <c r="F965" i="1"/>
  <c r="D44" i="22" s="1"/>
  <c r="E965" i="1"/>
  <c r="F964" i="1"/>
  <c r="D43" i="22" s="1"/>
  <c r="E964" i="1"/>
  <c r="F963" i="1"/>
  <c r="D42" i="22" s="1"/>
  <c r="E963" i="1"/>
  <c r="F962" i="1"/>
  <c r="D41" i="22" s="1"/>
  <c r="E962" i="1"/>
  <c r="D22" i="22" s="1"/>
  <c r="F961" i="1"/>
  <c r="D40" i="22" s="1"/>
  <c r="E961" i="1"/>
  <c r="D21" i="22" s="1"/>
  <c r="F959" i="1"/>
  <c r="D38" i="22" s="1"/>
  <c r="E959" i="1"/>
  <c r="D36" i="22"/>
  <c r="E956" i="1"/>
  <c r="D16" i="22" s="1"/>
  <c r="D35" i="22"/>
  <c r="E954" i="1"/>
  <c r="E949" i="1"/>
  <c r="D12" i="22" s="1"/>
  <c r="E943" i="1"/>
  <c r="F149" i="6" s="1"/>
  <c r="E942" i="1"/>
  <c r="F148" i="6" s="1"/>
  <c r="E941" i="1"/>
  <c r="F147" i="6" s="1"/>
  <c r="E940" i="1"/>
  <c r="F146" i="6" s="1"/>
  <c r="E150" i="2"/>
  <c r="B934" i="1"/>
  <c r="D7" i="22"/>
  <c r="C924" i="1"/>
  <c r="C920" i="1"/>
  <c r="D145" i="2" s="1"/>
  <c r="D29" i="27"/>
  <c r="H498" i="1"/>
  <c r="D30" i="27"/>
  <c r="D28" i="27"/>
  <c r="D26" i="27"/>
  <c r="H499" i="1"/>
  <c r="D63" i="14" s="1"/>
  <c r="F63" i="14" s="1"/>
  <c r="H497" i="1"/>
  <c r="D53" i="14" s="1"/>
  <c r="F53" i="14" s="1"/>
  <c r="H496" i="1"/>
  <c r="D48" i="14" s="1"/>
  <c r="F48" i="14" s="1"/>
  <c r="F103" i="6"/>
  <c r="D862" i="1"/>
  <c r="F861" i="1"/>
  <c r="D861" i="1"/>
  <c r="F860" i="1"/>
  <c r="F101" i="6" s="1"/>
  <c r="D860" i="1"/>
  <c r="F100" i="6"/>
  <c r="D859" i="1"/>
  <c r="D858" i="1"/>
  <c r="D7" i="27"/>
  <c r="C844" i="1"/>
  <c r="I496" i="1"/>
  <c r="D49" i="14" s="1"/>
  <c r="F49" i="14" s="1"/>
  <c r="C840" i="1"/>
  <c r="F833" i="1"/>
  <c r="D16" i="28" s="1"/>
  <c r="F832" i="1"/>
  <c r="D15" i="28" s="1"/>
  <c r="F828" i="1"/>
  <c r="D11" i="28" s="1"/>
  <c r="F827" i="1"/>
  <c r="D10" i="28" s="1"/>
  <c r="D823" i="1"/>
  <c r="F822" i="1"/>
  <c r="F93" i="6" s="1"/>
  <c r="D822" i="1"/>
  <c r="F821" i="1"/>
  <c r="F92" i="6" s="1"/>
  <c r="D821" i="1"/>
  <c r="D7" i="28"/>
  <c r="C805" i="1"/>
  <c r="D5" i="28"/>
  <c r="C801" i="1"/>
  <c r="D123" i="2" s="1"/>
  <c r="F794" i="1"/>
  <c r="D16" i="26" s="1"/>
  <c r="E794" i="1"/>
  <c r="D15" i="26"/>
  <c r="E793" i="1"/>
  <c r="D12" i="26" s="1"/>
  <c r="H118" i="2"/>
  <c r="D788" i="1"/>
  <c r="D21" i="26"/>
  <c r="F119" i="2"/>
  <c r="E119" i="2"/>
  <c r="C119" i="2"/>
  <c r="D7" i="26"/>
  <c r="C770" i="1"/>
  <c r="D69" i="14"/>
  <c r="F69" i="14" s="1"/>
  <c r="C766" i="1"/>
  <c r="F5" i="26" s="1"/>
  <c r="D29" i="25"/>
  <c r="D32" i="24"/>
  <c r="D28" i="25"/>
  <c r="D31" i="24"/>
  <c r="D27" i="25"/>
  <c r="D30" i="24"/>
  <c r="D26" i="25"/>
  <c r="D29" i="24"/>
  <c r="D25" i="25"/>
  <c r="D28" i="24"/>
  <c r="D23" i="25"/>
  <c r="D22" i="25"/>
  <c r="D21" i="25"/>
  <c r="D20" i="25"/>
  <c r="D19" i="25"/>
  <c r="D18" i="25"/>
  <c r="D17" i="25"/>
  <c r="D16" i="25"/>
  <c r="D15" i="25"/>
  <c r="D14" i="25"/>
  <c r="D13" i="25"/>
  <c r="D12" i="25"/>
  <c r="F12" i="24"/>
  <c r="D11" i="25"/>
  <c r="I111" i="1"/>
  <c r="F10" i="25" s="1"/>
  <c r="H111" i="1"/>
  <c r="D10" i="25" s="1"/>
  <c r="G111" i="1"/>
  <c r="C10" i="25" s="1"/>
  <c r="F10" i="24"/>
  <c r="E107" i="1"/>
  <c r="D64" i="1" s="1"/>
  <c r="D107" i="1"/>
  <c r="C107" i="1"/>
  <c r="D106" i="1"/>
  <c r="D105" i="1"/>
  <c r="D104" i="1"/>
  <c r="D103" i="1"/>
  <c r="D102" i="1"/>
  <c r="D101" i="1"/>
  <c r="D22" i="23"/>
  <c r="D21" i="23"/>
  <c r="D16" i="23"/>
  <c r="D15" i="23"/>
  <c r="D13" i="23"/>
  <c r="D12" i="23"/>
  <c r="E83" i="1"/>
  <c r="H26" i="2" s="1"/>
  <c r="D82" i="1"/>
  <c r="E76" i="1"/>
  <c r="F46" i="24" s="1"/>
  <c r="D76" i="1"/>
  <c r="J7" i="4" s="1"/>
  <c r="B76" i="1"/>
  <c r="C21" i="6" s="1"/>
  <c r="E58" i="1"/>
  <c r="F27" i="2" s="1"/>
  <c r="E27" i="2"/>
  <c r="C27" i="2"/>
  <c r="C54" i="1"/>
  <c r="C50" i="1"/>
  <c r="D14" i="6" s="1"/>
  <c r="H607" i="1"/>
  <c r="H606" i="1"/>
  <c r="H605" i="1"/>
  <c r="D36" i="13"/>
  <c r="H604" i="1"/>
  <c r="D606" i="1"/>
  <c r="D35" i="13" s="1"/>
  <c r="H603" i="1"/>
  <c r="D605" i="1"/>
  <c r="D34" i="13" s="1"/>
  <c r="D604" i="1"/>
  <c r="D603" i="1"/>
  <c r="H46" i="4" s="1"/>
  <c r="D28" i="13"/>
  <c r="H598" i="1"/>
  <c r="D26" i="18" s="1"/>
  <c r="H597" i="1"/>
  <c r="D25" i="18" s="1"/>
  <c r="D26" i="13"/>
  <c r="H596" i="1"/>
  <c r="D24" i="18" s="1"/>
  <c r="H595" i="1"/>
  <c r="D23" i="18" s="1"/>
  <c r="H594" i="1"/>
  <c r="D22" i="18" s="1"/>
  <c r="H593" i="1"/>
  <c r="D21" i="18" s="1"/>
  <c r="D22" i="13"/>
  <c r="H592" i="1"/>
  <c r="D20" i="18" s="1"/>
  <c r="H591" i="1"/>
  <c r="D19" i="18" s="1"/>
  <c r="H590" i="1"/>
  <c r="D18" i="18" s="1"/>
  <c r="H589" i="1"/>
  <c r="D17" i="18" s="1"/>
  <c r="H588" i="1"/>
  <c r="D16" i="18" s="1"/>
  <c r="H587" i="1"/>
  <c r="D15" i="18" s="1"/>
  <c r="H586" i="1"/>
  <c r="D14" i="18" s="1"/>
  <c r="D15" i="13"/>
  <c r="H585" i="1"/>
  <c r="D13" i="18" s="1"/>
  <c r="F14" i="13"/>
  <c r="C14" i="13"/>
  <c r="D12" i="18"/>
  <c r="D13" i="13"/>
  <c r="C13" i="13"/>
  <c r="I583" i="1"/>
  <c r="F11" i="18" s="1"/>
  <c r="H583" i="1"/>
  <c r="C11" i="18"/>
  <c r="F12" i="13"/>
  <c r="D12" i="13"/>
  <c r="C12" i="13"/>
  <c r="E579" i="1"/>
  <c r="E745" i="1" s="1"/>
  <c r="D579" i="1"/>
  <c r="C105" i="2"/>
  <c r="D578" i="1"/>
  <c r="D577" i="1"/>
  <c r="D576" i="1"/>
  <c r="D575" i="1"/>
  <c r="D574" i="1"/>
  <c r="D573" i="1"/>
  <c r="E567" i="1"/>
  <c r="D567" i="1"/>
  <c r="J46" i="4" s="1"/>
  <c r="B567" i="1"/>
  <c r="C51" i="13" s="1"/>
  <c r="C555" i="1"/>
  <c r="C551" i="1"/>
  <c r="D92" i="2" s="1"/>
  <c r="D710" i="1"/>
  <c r="D58" i="31" s="1"/>
  <c r="D87" i="31"/>
  <c r="D708" i="1"/>
  <c r="D56" i="31" s="1"/>
  <c r="D86" i="31"/>
  <c r="D707" i="1"/>
  <c r="D55" i="31" s="1"/>
  <c r="D85" i="31"/>
  <c r="D706" i="1"/>
  <c r="D54" i="31" s="1"/>
  <c r="D84" i="31"/>
  <c r="D705" i="1"/>
  <c r="D53" i="31" s="1"/>
  <c r="D83" i="31"/>
  <c r="D704" i="1"/>
  <c r="D52" i="31" s="1"/>
  <c r="D702" i="1"/>
  <c r="D50" i="31" s="1"/>
  <c r="D701" i="1"/>
  <c r="D49" i="31" s="1"/>
  <c r="D700" i="1"/>
  <c r="D48" i="31" s="1"/>
  <c r="D81" i="31"/>
  <c r="D699" i="1"/>
  <c r="D47" i="31" s="1"/>
  <c r="D80" i="31"/>
  <c r="D698" i="1"/>
  <c r="D46" i="31" s="1"/>
  <c r="D79" i="31"/>
  <c r="D697" i="1"/>
  <c r="D45" i="31" s="1"/>
  <c r="D78" i="31"/>
  <c r="D696" i="1"/>
  <c r="D44" i="31" s="1"/>
  <c r="D77" i="31"/>
  <c r="D695" i="1"/>
  <c r="D43" i="31" s="1"/>
  <c r="D76" i="31"/>
  <c r="D694" i="1"/>
  <c r="D42" i="31" s="1"/>
  <c r="D75" i="31"/>
  <c r="D693" i="1"/>
  <c r="D41" i="31" s="1"/>
  <c r="D74" i="31"/>
  <c r="D692" i="1"/>
  <c r="D40" i="31" s="1"/>
  <c r="D73" i="31"/>
  <c r="D691" i="1"/>
  <c r="D39" i="31" s="1"/>
  <c r="D72" i="31"/>
  <c r="D690" i="1"/>
  <c r="D38" i="31" s="1"/>
  <c r="D71" i="31"/>
  <c r="D689" i="1"/>
  <c r="D37" i="31" s="1"/>
  <c r="D69" i="31"/>
  <c r="F36" i="31"/>
  <c r="D36" i="31"/>
  <c r="C36" i="31"/>
  <c r="D67" i="31"/>
  <c r="F35" i="31"/>
  <c r="C35" i="31"/>
  <c r="I686" i="1"/>
  <c r="D66" i="31"/>
  <c r="G686" i="1"/>
  <c r="C66" i="31" s="1"/>
  <c r="F34" i="31"/>
  <c r="D34" i="31"/>
  <c r="C34" i="31"/>
  <c r="D682" i="1"/>
  <c r="D32" i="31" s="1"/>
  <c r="D681" i="1"/>
  <c r="D31" i="31" s="1"/>
  <c r="D680" i="1"/>
  <c r="D30" i="31" s="1"/>
  <c r="D679" i="1"/>
  <c r="D29" i="31" s="1"/>
  <c r="D673" i="1"/>
  <c r="D672" i="1"/>
  <c r="D668" i="1"/>
  <c r="D22" i="31" s="1"/>
  <c r="D667" i="1"/>
  <c r="D21" i="31" s="1"/>
  <c r="D666" i="1"/>
  <c r="D662" i="1"/>
  <c r="D661" i="1"/>
  <c r="D660" i="1"/>
  <c r="D16" i="31" s="1"/>
  <c r="D659" i="1"/>
  <c r="D15" i="31" s="1"/>
  <c r="D658" i="1"/>
  <c r="D657" i="1"/>
  <c r="D13" i="31" s="1"/>
  <c r="D656" i="1"/>
  <c r="D12" i="31" s="1"/>
  <c r="E652" i="1"/>
  <c r="D652" i="1"/>
  <c r="C652" i="1"/>
  <c r="B632" i="1" s="1"/>
  <c r="D651" i="1"/>
  <c r="D650" i="1"/>
  <c r="D649" i="1"/>
  <c r="D648" i="1"/>
  <c r="D647" i="1"/>
  <c r="D646" i="1"/>
  <c r="E640" i="1"/>
  <c r="J87" i="4" s="1"/>
  <c r="D640" i="1"/>
  <c r="E101" i="2" s="1"/>
  <c r="B640" i="1"/>
  <c r="D7" i="31"/>
  <c r="C628" i="1"/>
  <c r="C624" i="1"/>
  <c r="E543" i="1"/>
  <c r="D543" i="1"/>
  <c r="B516" i="1"/>
  <c r="C88" i="2" s="1"/>
  <c r="E524" i="1"/>
  <c r="D524" i="1"/>
  <c r="E82" i="6" s="1"/>
  <c r="B524" i="1"/>
  <c r="C82" i="6" s="1"/>
  <c r="D7" i="20"/>
  <c r="C512" i="1"/>
  <c r="C508" i="1"/>
  <c r="D86" i="2" s="1"/>
  <c r="G495" i="1"/>
  <c r="D478" i="1"/>
  <c r="E76" i="6" s="1"/>
  <c r="D7" i="14"/>
  <c r="C466" i="1"/>
  <c r="G544" i="1"/>
  <c r="D27" i="20" s="1"/>
  <c r="F27" i="20" s="1"/>
  <c r="C462" i="1"/>
  <c r="D80" i="2" s="1"/>
  <c r="D32" i="15"/>
  <c r="F41" i="4"/>
  <c r="D31" i="15"/>
  <c r="F40" i="4"/>
  <c r="D29" i="15"/>
  <c r="D22" i="15"/>
  <c r="D28" i="15"/>
  <c r="F37" i="4"/>
  <c r="D27" i="15"/>
  <c r="F36" i="4"/>
  <c r="F35" i="4"/>
  <c r="F34" i="4"/>
  <c r="F33" i="4"/>
  <c r="F32" i="4"/>
  <c r="H495" i="1"/>
  <c r="D43" i="14" s="1"/>
  <c r="F43" i="14" s="1"/>
  <c r="D435" i="1"/>
  <c r="E429" i="1"/>
  <c r="D429" i="1"/>
  <c r="B429" i="1"/>
  <c r="F69" i="2"/>
  <c r="E69" i="2"/>
  <c r="C69" i="2"/>
  <c r="C417" i="1"/>
  <c r="I495" i="1"/>
  <c r="D44" i="14" s="1"/>
  <c r="F44" i="14" s="1"/>
  <c r="C413" i="1"/>
  <c r="D67" i="2" s="1"/>
  <c r="I366" i="1"/>
  <c r="I363" i="1"/>
  <c r="H493" i="1"/>
  <c r="D33" i="14" s="1"/>
  <c r="F33" i="14" s="1"/>
  <c r="I357" i="1"/>
  <c r="I356" i="1"/>
  <c r="D352" i="1"/>
  <c r="D346" i="1"/>
  <c r="J23" i="4" s="1"/>
  <c r="B346" i="1"/>
  <c r="F57" i="2"/>
  <c r="E57" i="2"/>
  <c r="B338" i="1"/>
  <c r="C57" i="2" s="1"/>
  <c r="C334" i="1"/>
  <c r="I493" i="1"/>
  <c r="D34" i="14" s="1"/>
  <c r="F34" i="14" s="1"/>
  <c r="C330" i="1"/>
  <c r="D323" i="1"/>
  <c r="D322" i="1"/>
  <c r="D21" i="17" s="1"/>
  <c r="D16" i="17"/>
  <c r="D15" i="17"/>
  <c r="D13" i="17"/>
  <c r="F15" i="4"/>
  <c r="E309" i="1"/>
  <c r="F45" i="6" s="1"/>
  <c r="D308" i="1"/>
  <c r="E302" i="1"/>
  <c r="D302" i="1"/>
  <c r="B302" i="1"/>
  <c r="F51" i="2"/>
  <c r="D7" i="17"/>
  <c r="C290" i="1"/>
  <c r="F24" i="14"/>
  <c r="C286" i="1"/>
  <c r="D49" i="2" s="1"/>
  <c r="E232" i="1"/>
  <c r="D232" i="1"/>
  <c r="C14" i="2"/>
  <c r="D7" i="19"/>
  <c r="C200" i="1"/>
  <c r="G279" i="1"/>
  <c r="C196" i="1"/>
  <c r="D30" i="6" s="1"/>
  <c r="F22" i="7"/>
  <c r="J5" i="4"/>
  <c r="D7" i="7"/>
  <c r="C17" i="1"/>
  <c r="D7" i="6"/>
  <c r="F23" i="4" l="1"/>
  <c r="D58" i="14"/>
  <c r="F58" i="14" s="1"/>
  <c r="D38" i="14"/>
  <c r="J15" i="4"/>
  <c r="F66" i="31"/>
  <c r="F87" i="4"/>
  <c r="F7" i="4"/>
  <c r="H7" i="4"/>
  <c r="F8" i="4"/>
  <c r="F102" i="6"/>
  <c r="C846" i="1"/>
  <c r="C852" i="1" s="1"/>
  <c r="F19" i="7"/>
  <c r="F20" i="7"/>
  <c r="C19" i="7"/>
  <c r="C20" i="7"/>
  <c r="F117" i="2"/>
  <c r="F95" i="4"/>
  <c r="H500" i="1"/>
  <c r="D68" i="14" s="1"/>
  <c r="F68" i="14" s="1"/>
  <c r="J126" i="4"/>
  <c r="E157" i="2"/>
  <c r="J31" i="4"/>
  <c r="F97" i="4"/>
  <c r="F101" i="4"/>
  <c r="F137" i="4"/>
  <c r="H48" i="4"/>
  <c r="F96" i="4"/>
  <c r="F105" i="4"/>
  <c r="H135" i="4"/>
  <c r="F110" i="4"/>
  <c r="H112" i="4"/>
  <c r="H40" i="4"/>
  <c r="F94" i="4"/>
  <c r="H115" i="4"/>
  <c r="H134" i="4"/>
  <c r="H104" i="4"/>
  <c r="D11" i="18"/>
  <c r="F49" i="4"/>
  <c r="F50" i="4" s="1"/>
  <c r="D32" i="13"/>
  <c r="F759" i="1"/>
  <c r="D25" i="60" s="1"/>
  <c r="F25" i="60" s="1"/>
  <c r="D38" i="13"/>
  <c r="H51" i="4"/>
  <c r="F107" i="4"/>
  <c r="H15" i="4"/>
  <c r="F17" i="4"/>
  <c r="F19" i="4"/>
  <c r="F21" i="4"/>
  <c r="F31" i="4"/>
  <c r="H38" i="4"/>
  <c r="J42" i="4"/>
  <c r="J44" i="4"/>
  <c r="H47" i="4"/>
  <c r="F100" i="4"/>
  <c r="H102" i="4"/>
  <c r="F106" i="4"/>
  <c r="H120" i="4"/>
  <c r="H130" i="4"/>
  <c r="F136" i="4"/>
  <c r="H111" i="4"/>
  <c r="F113" i="4"/>
  <c r="D32" i="27"/>
  <c r="H108" i="4"/>
  <c r="F118" i="4"/>
  <c r="D31" i="27"/>
  <c r="H107" i="4"/>
  <c r="H37" i="4"/>
  <c r="H49" i="4"/>
  <c r="H94" i="4"/>
  <c r="H95" i="4"/>
  <c r="H96" i="4"/>
  <c r="F98" i="4"/>
  <c r="H101" i="4"/>
  <c r="F104" i="4"/>
  <c r="H105" i="4"/>
  <c r="J114" i="4"/>
  <c r="F134" i="4"/>
  <c r="F135" i="4"/>
  <c r="H137" i="4"/>
  <c r="H109" i="4"/>
  <c r="H110" i="4"/>
  <c r="F112" i="4"/>
  <c r="D22" i="17"/>
  <c r="H21" i="4"/>
  <c r="D21" i="27"/>
  <c r="F108" i="4"/>
  <c r="F16" i="4"/>
  <c r="F18" i="4"/>
  <c r="F20" i="4"/>
  <c r="F22" i="4"/>
  <c r="H31" i="4"/>
  <c r="H36" i="4"/>
  <c r="F38" i="4"/>
  <c r="H41" i="4"/>
  <c r="H50" i="4"/>
  <c r="H99" i="4"/>
  <c r="H100" i="4"/>
  <c r="F102" i="4"/>
  <c r="H106" i="4"/>
  <c r="F122" i="4"/>
  <c r="H124" i="4"/>
  <c r="H136" i="4"/>
  <c r="F138" i="4"/>
  <c r="F111" i="4"/>
  <c r="H113" i="4"/>
  <c r="G126" i="2"/>
  <c r="H127" i="4"/>
  <c r="H129" i="4"/>
  <c r="D26" i="33"/>
  <c r="H131" i="4"/>
  <c r="D28" i="33"/>
  <c r="H133" i="4"/>
  <c r="D30" i="33"/>
  <c r="H128" i="4"/>
  <c r="H132" i="4"/>
  <c r="D29" i="33"/>
  <c r="E999" i="1"/>
  <c r="C986" i="1" s="1"/>
  <c r="B17" i="22"/>
  <c r="E944" i="1"/>
  <c r="C926" i="1" s="1"/>
  <c r="E928" i="1" s="1"/>
  <c r="F824" i="1"/>
  <c r="C807" i="1" s="1"/>
  <c r="E559" i="1"/>
  <c r="F94" i="2" s="1"/>
  <c r="D559" i="1"/>
  <c r="E115" i="6" s="1"/>
  <c r="F105" i="2"/>
  <c r="E580" i="1"/>
  <c r="C565" i="1" s="1"/>
  <c r="D35" i="37"/>
  <c r="F35" i="37"/>
  <c r="D13" i="15"/>
  <c r="D15" i="15"/>
  <c r="H491" i="1"/>
  <c r="H492" i="1" s="1"/>
  <c r="D28" i="14" s="1"/>
  <c r="F28" i="14" s="1"/>
  <c r="D21" i="15"/>
  <c r="C37" i="15"/>
  <c r="D16" i="15"/>
  <c r="D12" i="15"/>
  <c r="C300" i="1"/>
  <c r="C298" i="1"/>
  <c r="C292" i="1"/>
  <c r="F116" i="4"/>
  <c r="H119" i="4"/>
  <c r="F125" i="4"/>
  <c r="F114" i="4"/>
  <c r="F115" i="4"/>
  <c r="H118" i="4"/>
  <c r="F120" i="4"/>
  <c r="H122" i="4"/>
  <c r="F124" i="4"/>
  <c r="F121" i="4"/>
  <c r="H123" i="4"/>
  <c r="H116" i="4"/>
  <c r="F119" i="4"/>
  <c r="H121" i="4"/>
  <c r="F123" i="4"/>
  <c r="H125" i="4"/>
  <c r="B731" i="1"/>
  <c r="C126" i="6"/>
  <c r="E126" i="6"/>
  <c r="B23" i="60"/>
  <c r="B24" i="60"/>
  <c r="D16" i="13"/>
  <c r="D21" i="13"/>
  <c r="D31" i="21"/>
  <c r="D11" i="34"/>
  <c r="G909" i="1"/>
  <c r="F11" i="34" s="1"/>
  <c r="D29" i="14"/>
  <c r="F29" i="14" s="1"/>
  <c r="C99" i="2"/>
  <c r="E47" i="6"/>
  <c r="F16" i="16"/>
  <c r="F12" i="16"/>
  <c r="D15" i="16"/>
  <c r="D35" i="16"/>
  <c r="D11" i="16"/>
  <c r="F15" i="16"/>
  <c r="F17" i="16"/>
  <c r="D7" i="16"/>
  <c r="C58" i="2"/>
  <c r="F11" i="16"/>
  <c r="F14" i="16"/>
  <c r="D16" i="16"/>
  <c r="F67" i="14"/>
  <c r="D67" i="14"/>
  <c r="F42" i="14"/>
  <c r="D42" i="14"/>
  <c r="F47" i="14"/>
  <c r="D47" i="14"/>
  <c r="F27" i="14"/>
  <c r="D27" i="14"/>
  <c r="B64" i="1"/>
  <c r="C30" i="2" s="1"/>
  <c r="C1026" i="1"/>
  <c r="D13" i="27"/>
  <c r="D5" i="15"/>
  <c r="D5" i="16"/>
  <c r="D15" i="27"/>
  <c r="F13" i="16"/>
  <c r="D12" i="17"/>
  <c r="H50" i="2"/>
  <c r="F27" i="17"/>
  <c r="F99" i="2"/>
  <c r="E632" i="1"/>
  <c r="F100" i="2" s="1"/>
  <c r="D632" i="1"/>
  <c r="E100" i="2" s="1"/>
  <c r="D423" i="1"/>
  <c r="E64" i="1"/>
  <c r="F30" i="2" s="1"/>
  <c r="D114" i="6"/>
  <c r="E8" i="2"/>
  <c r="F9" i="2"/>
  <c r="F37" i="33"/>
  <c r="D16" i="33"/>
  <c r="D7" i="33"/>
  <c r="D12" i="33"/>
  <c r="D13" i="33"/>
  <c r="D15" i="33"/>
  <c r="C5" i="4"/>
  <c r="H154" i="2"/>
  <c r="C56" i="1"/>
  <c r="C32" i="6"/>
  <c r="G26" i="2"/>
  <c r="H149" i="2"/>
  <c r="D13" i="2"/>
  <c r="C95" i="2"/>
  <c r="G125" i="2"/>
  <c r="C16" i="6"/>
  <c r="D91" i="6"/>
  <c r="G118" i="2"/>
  <c r="H126" i="2"/>
  <c r="C31" i="6"/>
  <c r="D7" i="2"/>
  <c r="H131" i="2"/>
  <c r="C163" i="2"/>
  <c r="D44" i="6"/>
  <c r="C68" i="1"/>
  <c r="C780" i="1"/>
  <c r="D153" i="6"/>
  <c r="H146" i="2"/>
  <c r="G148" i="2"/>
  <c r="G140" i="2"/>
  <c r="C120" i="6"/>
  <c r="D5" i="26"/>
  <c r="F52" i="2"/>
  <c r="H124" i="2"/>
  <c r="H140" i="2"/>
  <c r="F13" i="13"/>
  <c r="C52" i="6"/>
  <c r="D113" i="6"/>
  <c r="C116" i="6"/>
  <c r="E16" i="6"/>
  <c r="E162" i="6"/>
  <c r="E67" i="2"/>
  <c r="C70" i="2"/>
  <c r="H125" i="2"/>
  <c r="C45" i="24"/>
  <c r="F45" i="24"/>
  <c r="E64" i="6"/>
  <c r="D79" i="6"/>
  <c r="C336" i="1"/>
  <c r="F11" i="24"/>
  <c r="C87" i="6"/>
  <c r="F10" i="2"/>
  <c r="E123" i="2"/>
  <c r="H148" i="2"/>
  <c r="D92" i="31"/>
  <c r="E653" i="1"/>
  <c r="F120" i="6" s="1"/>
  <c r="C772" i="1"/>
  <c r="E8" i="6"/>
  <c r="E53" i="6"/>
  <c r="C64" i="6"/>
  <c r="E122" i="6"/>
  <c r="C163" i="6"/>
  <c r="F8" i="2"/>
  <c r="D35" i="31"/>
  <c r="E95" i="2"/>
  <c r="E116" i="6"/>
  <c r="C93" i="2"/>
  <c r="C114" i="6"/>
  <c r="F29" i="2"/>
  <c r="E29" i="2"/>
  <c r="E18" i="6"/>
  <c r="D5" i="27"/>
  <c r="E98" i="6"/>
  <c r="E130" i="2"/>
  <c r="E13" i="2"/>
  <c r="D5" i="19"/>
  <c r="F35" i="16"/>
  <c r="F58" i="2"/>
  <c r="D29" i="18"/>
  <c r="D31" i="18"/>
  <c r="D13" i="26"/>
  <c r="C53" i="22"/>
  <c r="C150" i="2"/>
  <c r="C150" i="6"/>
  <c r="D5" i="34"/>
  <c r="E139" i="6"/>
  <c r="E139" i="2"/>
  <c r="C10" i="2"/>
  <c r="C11" i="6"/>
  <c r="D5" i="17"/>
  <c r="E49" i="2"/>
  <c r="E44" i="6"/>
  <c r="C51" i="2"/>
  <c r="C46" i="6"/>
  <c r="E423" i="1"/>
  <c r="D98" i="2"/>
  <c r="D119" i="6"/>
  <c r="D7" i="13"/>
  <c r="D7" i="18"/>
  <c r="F93" i="2"/>
  <c r="D93" i="2"/>
  <c r="E114" i="6"/>
  <c r="C29" i="2"/>
  <c r="C18" i="6"/>
  <c r="E108" i="1"/>
  <c r="C21" i="26"/>
  <c r="C120" i="2"/>
  <c r="C88" i="6"/>
  <c r="D21" i="28"/>
  <c r="E95" i="6"/>
  <c r="E127" i="2"/>
  <c r="D53" i="22"/>
  <c r="E150" i="6"/>
  <c r="D5" i="33"/>
  <c r="E153" i="6"/>
  <c r="E153" i="2"/>
  <c r="C26" i="34"/>
  <c r="C142" i="2"/>
  <c r="C142" i="6"/>
  <c r="C8" i="6"/>
  <c r="D62" i="6"/>
  <c r="D73" i="6"/>
  <c r="E88" i="6"/>
  <c r="D29" i="2"/>
  <c r="D51" i="13"/>
  <c r="C27" i="17"/>
  <c r="C52" i="2"/>
  <c r="D5" i="18"/>
  <c r="D5" i="13"/>
  <c r="E92" i="2"/>
  <c r="E113" i="6"/>
  <c r="D46" i="24"/>
  <c r="E32" i="2"/>
  <c r="E145" i="6"/>
  <c r="D5" i="22"/>
  <c r="E145" i="2"/>
  <c r="D37" i="33"/>
  <c r="E157" i="6"/>
  <c r="C10" i="6"/>
  <c r="C9" i="2"/>
  <c r="D27" i="17"/>
  <c r="E52" i="2"/>
  <c r="D13" i="16"/>
  <c r="C21" i="28"/>
  <c r="C127" i="2"/>
  <c r="D160" i="2"/>
  <c r="D160" i="6"/>
  <c r="C895" i="1"/>
  <c r="C889" i="1"/>
  <c r="D22" i="7"/>
  <c r="E10" i="2"/>
  <c r="E11" i="6"/>
  <c r="F16" i="2"/>
  <c r="E51" i="2"/>
  <c r="E46" i="6"/>
  <c r="D55" i="2"/>
  <c r="D50" i="6"/>
  <c r="F37" i="15"/>
  <c r="F70" i="2"/>
  <c r="F18" i="14"/>
  <c r="F83" i="2"/>
  <c r="F18" i="20"/>
  <c r="F89" i="2"/>
  <c r="F92" i="31"/>
  <c r="F101" i="2"/>
  <c r="D28" i="18"/>
  <c r="D30" i="18"/>
  <c r="D25" i="2"/>
  <c r="C46" i="24"/>
  <c r="C32" i="2"/>
  <c r="D117" i="2"/>
  <c r="D85" i="6"/>
  <c r="C37" i="33"/>
  <c r="C157" i="6"/>
  <c r="C1036" i="1"/>
  <c r="F163" i="2"/>
  <c r="F41" i="21"/>
  <c r="D26" i="34"/>
  <c r="E142" i="2"/>
  <c r="E142" i="6"/>
  <c r="E30" i="6"/>
  <c r="C47" i="6"/>
  <c r="F51" i="6"/>
  <c r="E21" i="6"/>
  <c r="C95" i="6"/>
  <c r="F161" i="6"/>
  <c r="C8" i="2"/>
  <c r="E93" i="2"/>
  <c r="G154" i="2"/>
  <c r="C16" i="2"/>
  <c r="C33" i="6"/>
  <c r="E55" i="2"/>
  <c r="E50" i="6"/>
  <c r="D5" i="14"/>
  <c r="E73" i="6"/>
  <c r="C18" i="14"/>
  <c r="C83" i="2"/>
  <c r="D5" i="20"/>
  <c r="E86" i="2"/>
  <c r="C18" i="20"/>
  <c r="C89" i="2"/>
  <c r="C80" i="6"/>
  <c r="C87" i="2"/>
  <c r="D5" i="31"/>
  <c r="E98" i="2"/>
  <c r="E119" i="6"/>
  <c r="C101" i="2"/>
  <c r="C122" i="6"/>
  <c r="C92" i="31"/>
  <c r="D99" i="2"/>
  <c r="D120" i="6"/>
  <c r="F51" i="13"/>
  <c r="F95" i="2"/>
  <c r="D5" i="25"/>
  <c r="D5" i="23"/>
  <c r="D5" i="24"/>
  <c r="E117" i="2"/>
  <c r="E85" i="6"/>
  <c r="F21" i="28"/>
  <c r="F127" i="2"/>
  <c r="D130" i="2"/>
  <c r="D98" i="6"/>
  <c r="D41" i="21"/>
  <c r="E163" i="2"/>
  <c r="C53" i="6"/>
  <c r="C65" i="6"/>
  <c r="E79" i="6"/>
  <c r="E14" i="6"/>
  <c r="F15" i="6"/>
  <c r="E87" i="6"/>
  <c r="E91" i="6"/>
  <c r="D145" i="6"/>
  <c r="E163" i="6"/>
  <c r="D8" i="2"/>
  <c r="G50" i="2"/>
  <c r="E80" i="2"/>
  <c r="E99" i="2"/>
  <c r="F32" i="2"/>
  <c r="G149" i="2"/>
  <c r="C35" i="16"/>
  <c r="E70" i="2"/>
  <c r="D37" i="15"/>
  <c r="E83" i="2"/>
  <c r="E89" i="2"/>
  <c r="D32" i="18"/>
  <c r="D6" i="24"/>
  <c r="D7" i="23"/>
  <c r="D6" i="25"/>
  <c r="F21" i="26"/>
  <c r="F120" i="2"/>
  <c r="F53" i="22"/>
  <c r="F150" i="2"/>
  <c r="D5" i="21"/>
  <c r="E160" i="2"/>
  <c r="C162" i="2"/>
  <c r="C162" i="6"/>
  <c r="D139" i="2"/>
  <c r="D139" i="6"/>
  <c r="F142" i="2"/>
  <c r="F26" i="34"/>
  <c r="D8" i="6"/>
  <c r="E52" i="6"/>
  <c r="E62" i="6"/>
  <c r="E65" i="6"/>
  <c r="C76" i="6"/>
  <c r="C81" i="6"/>
  <c r="E120" i="6"/>
  <c r="E160" i="6"/>
  <c r="E58" i="2"/>
  <c r="E25" i="2"/>
  <c r="G124" i="2"/>
  <c r="G131" i="2"/>
  <c r="G146" i="2"/>
  <c r="D45" i="24"/>
  <c r="C41" i="6" l="1"/>
  <c r="C72" i="1"/>
  <c r="C58" i="1"/>
  <c r="C74" i="1"/>
  <c r="C177" i="6"/>
  <c r="E177" i="6"/>
  <c r="E67" i="6"/>
  <c r="E130" i="6" s="1"/>
  <c r="C67" i="6"/>
  <c r="C130" i="6" s="1"/>
  <c r="E72" i="2"/>
  <c r="E109" i="2" s="1"/>
  <c r="C72" i="2"/>
  <c r="C109" i="2" s="1"/>
  <c r="J152" i="4"/>
  <c r="F72" i="2"/>
  <c r="F109" i="2" s="1"/>
  <c r="C182" i="2"/>
  <c r="F182" i="2"/>
  <c r="E182" i="2"/>
  <c r="F40" i="2"/>
  <c r="C40" i="2"/>
  <c r="C1032" i="1"/>
  <c r="C1038" i="1" s="1"/>
  <c r="D163" i="6" s="1"/>
  <c r="F163" i="6" s="1"/>
  <c r="C988" i="1"/>
  <c r="B470" i="1"/>
  <c r="C982" i="1"/>
  <c r="C932" i="1"/>
  <c r="E1030" i="1"/>
  <c r="D1030" i="1"/>
  <c r="C930" i="1"/>
  <c r="C813" i="1"/>
  <c r="D20" i="28" s="1"/>
  <c r="C897" i="1"/>
  <c r="E891" i="1"/>
  <c r="D891" i="1"/>
  <c r="D928" i="1"/>
  <c r="E809" i="1"/>
  <c r="C782" i="1"/>
  <c r="D88" i="6" s="1"/>
  <c r="C774" i="1"/>
  <c r="D105" i="2"/>
  <c r="D126" i="6"/>
  <c r="E105" i="2"/>
  <c r="F23" i="14"/>
  <c r="C338" i="1"/>
  <c r="E340" i="1"/>
  <c r="D340" i="1"/>
  <c r="E296" i="1"/>
  <c r="D296" i="1"/>
  <c r="C294" i="1"/>
  <c r="D51" i="2" s="1"/>
  <c r="C127" i="6"/>
  <c r="C106" i="2"/>
  <c r="E731" i="1"/>
  <c r="F106" i="2" s="1"/>
  <c r="E746" i="1"/>
  <c r="C737" i="1" s="1"/>
  <c r="D731" i="1"/>
  <c r="D848" i="1"/>
  <c r="D136" i="2"/>
  <c r="G136" i="2" s="1"/>
  <c r="E848" i="1"/>
  <c r="D104" i="6"/>
  <c r="F104" i="6" s="1"/>
  <c r="F62" i="14"/>
  <c r="D62" i="14"/>
  <c r="F52" i="14"/>
  <c r="D52" i="14"/>
  <c r="F57" i="14"/>
  <c r="D57" i="14"/>
  <c r="C19" i="6"/>
  <c r="C1028" i="1"/>
  <c r="D162" i="6" s="1"/>
  <c r="F162" i="6" s="1"/>
  <c r="E60" i="1"/>
  <c r="D60" i="1"/>
  <c r="D776" i="1"/>
  <c r="E94" i="2"/>
  <c r="D27" i="2"/>
  <c r="G27" i="2" s="1"/>
  <c r="F17" i="6"/>
  <c r="E121" i="6"/>
  <c r="D28" i="2"/>
  <c r="H28" i="2" s="1"/>
  <c r="D809" i="1"/>
  <c r="C15" i="2"/>
  <c r="C630" i="1"/>
  <c r="C638" i="1"/>
  <c r="C346" i="1"/>
  <c r="D53" i="6" s="1"/>
  <c r="C429" i="1"/>
  <c r="C636" i="1"/>
  <c r="G99" i="2"/>
  <c r="H99" i="2"/>
  <c r="E776" i="1"/>
  <c r="C302" i="1"/>
  <c r="I498" i="1"/>
  <c r="I497" i="1"/>
  <c r="D54" i="14" s="1"/>
  <c r="F54" i="14" s="1"/>
  <c r="I499" i="1"/>
  <c r="H29" i="2"/>
  <c r="F18" i="6"/>
  <c r="C121" i="6"/>
  <c r="C100" i="2"/>
  <c r="E10" i="6"/>
  <c r="E9" i="2"/>
  <c r="C94" i="2"/>
  <c r="C115" i="6"/>
  <c r="G93" i="2"/>
  <c r="F114" i="6"/>
  <c r="H93" i="2"/>
  <c r="C557" i="1"/>
  <c r="C563" i="1"/>
  <c r="G29" i="2"/>
  <c r="D69" i="2"/>
  <c r="D64" i="6"/>
  <c r="F64" i="6" s="1"/>
  <c r="F8" i="6"/>
  <c r="C31" i="1"/>
  <c r="E30" i="2"/>
  <c r="E19" i="6"/>
  <c r="C76" i="1" l="1"/>
  <c r="C179" i="6"/>
  <c r="F53" i="6"/>
  <c r="D59" i="14"/>
  <c r="F59" i="14" s="1"/>
  <c r="D39" i="14"/>
  <c r="F184" i="2"/>
  <c r="C184" i="2"/>
  <c r="C815" i="1"/>
  <c r="D95" i="6" s="1"/>
  <c r="F95" i="6" s="1"/>
  <c r="C990" i="1"/>
  <c r="D157" i="2" s="1"/>
  <c r="H157" i="2" s="1"/>
  <c r="C21" i="1"/>
  <c r="C934" i="1"/>
  <c r="D150" i="6" s="1"/>
  <c r="D984" i="1"/>
  <c r="E984" i="1"/>
  <c r="F88" i="6"/>
  <c r="G69" i="2"/>
  <c r="H69" i="2"/>
  <c r="C559" i="1"/>
  <c r="C567" i="1"/>
  <c r="D46" i="6"/>
  <c r="F46" i="6" s="1"/>
  <c r="E23" i="1"/>
  <c r="E127" i="6"/>
  <c r="E106" i="2"/>
  <c r="F126" i="6"/>
  <c r="H105" i="2"/>
  <c r="G105" i="2"/>
  <c r="C729" i="1"/>
  <c r="H136" i="2"/>
  <c r="C81" i="2"/>
  <c r="D64" i="14"/>
  <c r="F64" i="14" s="1"/>
  <c r="D162" i="2"/>
  <c r="C64" i="1"/>
  <c r="E66" i="1"/>
  <c r="D66" i="1"/>
  <c r="E634" i="1"/>
  <c r="C632" i="1"/>
  <c r="D121" i="6" s="1"/>
  <c r="F121" i="6" s="1"/>
  <c r="H27" i="2"/>
  <c r="D16" i="6"/>
  <c r="F16" i="6" s="1"/>
  <c r="G28" i="2"/>
  <c r="D120" i="2"/>
  <c r="D65" i="6"/>
  <c r="F65" i="6" s="1"/>
  <c r="D58" i="2"/>
  <c r="D634" i="1"/>
  <c r="C640" i="1"/>
  <c r="D122" i="6" s="1"/>
  <c r="F122" i="6" s="1"/>
  <c r="D70" i="2"/>
  <c r="D163" i="2"/>
  <c r="D47" i="6"/>
  <c r="F47" i="6" s="1"/>
  <c r="D52" i="2"/>
  <c r="D52" i="6"/>
  <c r="F52" i="6" s="1"/>
  <c r="D57" i="2"/>
  <c r="D87" i="6"/>
  <c r="F87" i="6" s="1"/>
  <c r="D119" i="2"/>
  <c r="E561" i="1"/>
  <c r="D561" i="1"/>
  <c r="H51" i="2"/>
  <c r="G51" i="2"/>
  <c r="D142" i="2"/>
  <c r="D142" i="6"/>
  <c r="F142" i="6" s="1"/>
  <c r="D31" i="2"/>
  <c r="F150" i="6" l="1"/>
  <c r="D67" i="6"/>
  <c r="F20" i="6"/>
  <c r="D72" i="2"/>
  <c r="D127" i="2"/>
  <c r="G127" i="2" s="1"/>
  <c r="D150" i="2"/>
  <c r="H150" i="2" s="1"/>
  <c r="G157" i="2"/>
  <c r="D157" i="6"/>
  <c r="F157" i="6" s="1"/>
  <c r="H119" i="2"/>
  <c r="G119" i="2"/>
  <c r="H162" i="2"/>
  <c r="G162" i="2"/>
  <c r="G163" i="2"/>
  <c r="H163" i="2"/>
  <c r="G120" i="2"/>
  <c r="H120" i="2"/>
  <c r="G70" i="2"/>
  <c r="H70" i="2"/>
  <c r="D733" i="1"/>
  <c r="E733" i="1"/>
  <c r="C212" i="1"/>
  <c r="D470" i="1"/>
  <c r="E82" i="2" s="1"/>
  <c r="H58" i="2"/>
  <c r="G58" i="2"/>
  <c r="H57" i="2"/>
  <c r="G57" i="2"/>
  <c r="C731" i="1"/>
  <c r="C739" i="1"/>
  <c r="E221" i="1"/>
  <c r="C202" i="1" s="1"/>
  <c r="F81" i="2"/>
  <c r="E470" i="1"/>
  <c r="F82" i="2" s="1"/>
  <c r="E81" i="2"/>
  <c r="F15" i="2"/>
  <c r="D100" i="2"/>
  <c r="G100" i="2" s="1"/>
  <c r="D101" i="2"/>
  <c r="H101" i="2" s="1"/>
  <c r="C82" i="2"/>
  <c r="G52" i="2"/>
  <c r="H52" i="2"/>
  <c r="D32" i="2"/>
  <c r="D21" i="6"/>
  <c r="F21" i="6" s="1"/>
  <c r="D30" i="2"/>
  <c r="F19" i="6"/>
  <c r="D10" i="2"/>
  <c r="D11" i="6"/>
  <c r="D94" i="2"/>
  <c r="D115" i="6"/>
  <c r="F115" i="6" s="1"/>
  <c r="G142" i="2"/>
  <c r="H142" i="2"/>
  <c r="D9" i="2"/>
  <c r="D10" i="6"/>
  <c r="F10" i="6" s="1"/>
  <c r="D95" i="2"/>
  <c r="D116" i="6"/>
  <c r="F116" i="6" s="1"/>
  <c r="G31" i="2"/>
  <c r="H31" i="2"/>
  <c r="D177" i="6" l="1"/>
  <c r="F177" i="6" s="1"/>
  <c r="C204" i="1"/>
  <c r="D182" i="2"/>
  <c r="C214" i="1"/>
  <c r="G150" i="2"/>
  <c r="H127" i="2"/>
  <c r="H94" i="2"/>
  <c r="G94" i="2"/>
  <c r="H95" i="2"/>
  <c r="G95" i="2"/>
  <c r="H10" i="2"/>
  <c r="G10" i="2"/>
  <c r="G9" i="2"/>
  <c r="H9" i="2"/>
  <c r="D128" i="6"/>
  <c r="F128" i="6" s="1"/>
  <c r="D107" i="2"/>
  <c r="D127" i="6"/>
  <c r="F127" i="6" s="1"/>
  <c r="D106" i="2"/>
  <c r="D81" i="2"/>
  <c r="G101" i="2"/>
  <c r="H100" i="2"/>
  <c r="H30" i="2"/>
  <c r="G30" i="2"/>
  <c r="H14" i="2"/>
  <c r="G14" i="2"/>
  <c r="F31" i="6"/>
  <c r="F11" i="6"/>
  <c r="H32" i="2"/>
  <c r="G32" i="2"/>
  <c r="D214" i="1" l="1"/>
  <c r="G264" i="1"/>
  <c r="D15" i="19"/>
  <c r="D16" i="19" s="1"/>
  <c r="G182" i="2"/>
  <c r="H182" i="2"/>
  <c r="D206" i="1"/>
  <c r="E206" i="1"/>
  <c r="E264" i="1"/>
  <c r="H107" i="2"/>
  <c r="G107" i="2"/>
  <c r="G106" i="2"/>
  <c r="H106" i="2"/>
  <c r="G81" i="2"/>
  <c r="H81" i="2"/>
  <c r="E15" i="2" l="1"/>
  <c r="E32" i="6"/>
  <c r="E16" i="2"/>
  <c r="E33" i="6"/>
  <c r="C470" i="1"/>
  <c r="D82" i="2" s="1"/>
  <c r="G265" i="1"/>
  <c r="E265" i="1"/>
  <c r="C246" i="1" s="1"/>
  <c r="D472" i="1"/>
  <c r="E472" i="1"/>
  <c r="E80" i="6"/>
  <c r="C478" i="1"/>
  <c r="D76" i="6" s="1"/>
  <c r="D20" i="2"/>
  <c r="D37" i="6"/>
  <c r="E248" i="1"/>
  <c r="F21" i="2" s="1"/>
  <c r="E37" i="6"/>
  <c r="E20" i="2"/>
  <c r="F20" i="2"/>
  <c r="D32" i="6"/>
  <c r="D15" i="2"/>
  <c r="D16" i="2"/>
  <c r="D33" i="6"/>
  <c r="C254" i="1" l="1"/>
  <c r="C252" i="1"/>
  <c r="F32" i="6"/>
  <c r="F67" i="6"/>
  <c r="D258" i="1"/>
  <c r="D18" i="37" s="1"/>
  <c r="D15" i="37"/>
  <c r="D248" i="1"/>
  <c r="E38" i="6" s="1"/>
  <c r="C248" i="1"/>
  <c r="F33" i="6"/>
  <c r="C256" i="1"/>
  <c r="H82" i="2"/>
  <c r="G82" i="2"/>
  <c r="F37" i="6"/>
  <c r="H15" i="2"/>
  <c r="G15" i="2"/>
  <c r="H16" i="2"/>
  <c r="G16" i="2"/>
  <c r="F76" i="6"/>
  <c r="D83" i="2"/>
  <c r="D516" i="1"/>
  <c r="E88" i="2" s="1"/>
  <c r="E87" i="2"/>
  <c r="F87" i="2"/>
  <c r="H87" i="2"/>
  <c r="D87" i="2"/>
  <c r="D80" i="6"/>
  <c r="E516" i="1"/>
  <c r="F88" i="2" s="1"/>
  <c r="G20" i="2"/>
  <c r="H20" i="2"/>
  <c r="C258" i="1" l="1"/>
  <c r="E21" i="2"/>
  <c r="E22" i="2"/>
  <c r="E40" i="2" s="1"/>
  <c r="E184" i="2" s="1"/>
  <c r="E39" i="6"/>
  <c r="H83" i="2"/>
  <c r="D250" i="1"/>
  <c r="E250" i="1"/>
  <c r="G83" i="2"/>
  <c r="C520" i="1"/>
  <c r="E81" i="6"/>
  <c r="C514" i="1"/>
  <c r="D518" i="1" s="1"/>
  <c r="G87" i="2"/>
  <c r="C522" i="1"/>
  <c r="F80" i="6"/>
  <c r="E41" i="6" l="1"/>
  <c r="E179" i="6" s="1"/>
  <c r="E518" i="1"/>
  <c r="C516" i="1"/>
  <c r="D88" i="2" s="1"/>
  <c r="G88" i="2" s="1"/>
  <c r="C524" i="1"/>
  <c r="D82" i="6" s="1"/>
  <c r="D130" i="6" s="1"/>
  <c r="D21" i="2"/>
  <c r="D38" i="6"/>
  <c r="F38" i="6" s="1"/>
  <c r="D22" i="2"/>
  <c r="D40" i="2" s="1"/>
  <c r="D39" i="6"/>
  <c r="F39" i="6" l="1"/>
  <c r="H88" i="2"/>
  <c r="D81" i="6"/>
  <c r="F81" i="6" s="1"/>
  <c r="H21" i="2"/>
  <c r="G21" i="2"/>
  <c r="G22" i="2"/>
  <c r="H22" i="2"/>
  <c r="F82" i="6"/>
  <c r="F130" i="6"/>
  <c r="D41" i="6"/>
  <c r="D89" i="2"/>
  <c r="D109" i="2" s="1"/>
  <c r="D184" i="2" s="1"/>
  <c r="F41" i="6" l="1"/>
  <c r="D179" i="6"/>
  <c r="F179" i="6" s="1"/>
  <c r="H72" i="2"/>
  <c r="G72" i="2"/>
  <c r="G184" i="2"/>
  <c r="H184" i="2"/>
  <c r="G89" i="2"/>
  <c r="H89" i="2"/>
  <c r="H40" i="2"/>
  <c r="G40" i="2"/>
  <c r="H109" i="2" l="1"/>
  <c r="G109" i="2"/>
  <c r="C26" i="24"/>
  <c r="C13" i="24"/>
  <c r="C21" i="24"/>
  <c r="C16" i="24"/>
  <c r="C24" i="24"/>
  <c r="C18" i="24"/>
  <c r="C20" i="24"/>
  <c r="C14" i="24"/>
  <c r="C22" i="24"/>
  <c r="C15" i="24"/>
  <c r="C19" i="24"/>
  <c r="C23" i="24"/>
  <c r="C17" i="24"/>
  <c r="C25" i="24"/>
  <c r="C10" i="24"/>
  <c r="C11" i="24"/>
  <c r="C12" i="24"/>
  <c r="D17" i="24"/>
  <c r="D23" i="24"/>
  <c r="D15" i="24"/>
  <c r="D14" i="24"/>
  <c r="D13" i="24"/>
  <c r="D24" i="24"/>
  <c r="D22" i="24"/>
  <c r="D21" i="24"/>
  <c r="D20" i="24"/>
  <c r="D12" i="24"/>
  <c r="D11" i="24"/>
  <c r="D25" i="24"/>
  <c r="D16" i="24"/>
  <c r="D19" i="24"/>
  <c r="D26" i="24"/>
  <c r="D18" i="24"/>
  <c r="D10" i="24"/>
  <c r="G233" i="1" l="1"/>
  <c r="G278" i="1"/>
  <c r="F27" i="37" s="1"/>
  <c r="E7" i="2"/>
  <c r="D5" i="7"/>
  <c r="E7" i="6"/>
  <c r="D27" i="19" l="1"/>
  <c r="D27" i="37"/>
  <c r="F27" i="19"/>
</calcChain>
</file>

<file path=xl/sharedStrings.xml><?xml version="1.0" encoding="utf-8"?>
<sst xmlns="http://schemas.openxmlformats.org/spreadsheetml/2006/main" count="7785" uniqueCount="1787">
  <si>
    <t>Description</t>
  </si>
  <si>
    <t>Policy Number</t>
  </si>
  <si>
    <t>Expiring Premium</t>
  </si>
  <si>
    <t>Expiring Adjusted</t>
  </si>
  <si>
    <t>Renewal</t>
  </si>
  <si>
    <t>% Change Exp. Adj. vs. Option I</t>
  </si>
  <si>
    <t>% Change Exp. Adj. vs. Option II</t>
  </si>
  <si>
    <t>Exposure Base</t>
  </si>
  <si>
    <t>Option I</t>
  </si>
  <si>
    <t>Option II</t>
  </si>
  <si>
    <t>Policy Limits</t>
  </si>
  <si>
    <t>Expiring</t>
  </si>
  <si>
    <t>Each Claim</t>
  </si>
  <si>
    <t>Aggregate</t>
  </si>
  <si>
    <t>% Change</t>
  </si>
  <si>
    <t>Total Expiring</t>
  </si>
  <si>
    <t>Total Exp. Adjusted</t>
  </si>
  <si>
    <t>General Liability</t>
  </si>
  <si>
    <t>Coverage applies to third party bodily injury or property damage losses arising from non-professional activities.</t>
  </si>
  <si>
    <t>Each Occurrence Limit</t>
  </si>
  <si>
    <t>Personal and Advertising Injury Limit</t>
  </si>
  <si>
    <t>General Aggregate Limit</t>
  </si>
  <si>
    <t>Damage to Premises Rented to You Limit</t>
  </si>
  <si>
    <t>Medical Payments Limit</t>
  </si>
  <si>
    <t>Deductible</t>
  </si>
  <si>
    <t>Workers Compensation</t>
  </si>
  <si>
    <t>Statutory Benefit</t>
  </si>
  <si>
    <t>EMR Change</t>
  </si>
  <si>
    <t>AOS</t>
  </si>
  <si>
    <t>CA</t>
  </si>
  <si>
    <t>NJ</t>
  </si>
  <si>
    <t>PA</t>
  </si>
  <si>
    <t>State</t>
  </si>
  <si>
    <t>Coverage applies to third-party liability and physical damage arising from operating autos.</t>
  </si>
  <si>
    <t>Uninsured Motorist</t>
  </si>
  <si>
    <t>Underinsured Motorist</t>
  </si>
  <si>
    <t>Personal Injury Protection</t>
  </si>
  <si>
    <t>Rental Reimbursement</t>
  </si>
  <si>
    <t>Policy Deductibles</t>
  </si>
  <si>
    <t>Coverage applies to claims in excess of the limits of underlying primary policies.</t>
  </si>
  <si>
    <t>Expiring Calculation</t>
  </si>
  <si>
    <t>Renewal Calculation</t>
  </si>
  <si>
    <t>Building</t>
  </si>
  <si>
    <t>Business Personal Property</t>
  </si>
  <si>
    <t>Business Income &amp; Extra Expense</t>
  </si>
  <si>
    <t>Valuable Papers</t>
  </si>
  <si>
    <t>Accounts Receivable</t>
  </si>
  <si>
    <t>Utility Service - Direct Damage</t>
  </si>
  <si>
    <t>Utility Service - Time Element</t>
  </si>
  <si>
    <t>Overhead Transmission Lines</t>
  </si>
  <si>
    <t xml:space="preserve">Civil Authority </t>
  </si>
  <si>
    <t>Ingress / Egress</t>
  </si>
  <si>
    <t>Ordinance or Law</t>
  </si>
  <si>
    <t>Newly Acquired Building</t>
  </si>
  <si>
    <t>Flood</t>
  </si>
  <si>
    <t>Earthquake</t>
  </si>
  <si>
    <t>Windstorm</t>
  </si>
  <si>
    <t>Named Storm</t>
  </si>
  <si>
    <t>Deductibles</t>
  </si>
  <si>
    <t>Renewal Summary</t>
  </si>
  <si>
    <t>Coverage</t>
  </si>
  <si>
    <t>Insurer</t>
  </si>
  <si>
    <t>Notes:</t>
  </si>
  <si>
    <t>Expiring Program</t>
  </si>
  <si>
    <t>Renewal Program</t>
  </si>
  <si>
    <t>Total Premium</t>
  </si>
  <si>
    <t>Commercial General Liability</t>
  </si>
  <si>
    <t>Coverages and Limits of Liability</t>
  </si>
  <si>
    <t>Renewal Option I</t>
  </si>
  <si>
    <t>Renewal Option II</t>
  </si>
  <si>
    <t>AM Best Rating</t>
  </si>
  <si>
    <t>Each Claim Limit</t>
  </si>
  <si>
    <t>Annual Aggregate Limit</t>
  </si>
  <si>
    <t>Key Terms &amp; Conditions</t>
  </si>
  <si>
    <t>Admitted or non-admitted coverage?</t>
  </si>
  <si>
    <t>Policy Form</t>
  </si>
  <si>
    <t>Retroactive Date</t>
  </si>
  <si>
    <t>Minimum Earned Premium</t>
  </si>
  <si>
    <t>Is policy subject to audit?</t>
  </si>
  <si>
    <t>Waiver of subrogation clause to apply to any entity</t>
  </si>
  <si>
    <t>Worldwide coverage</t>
  </si>
  <si>
    <t>Unintentional Errors &amp; Omissions</t>
  </si>
  <si>
    <t>Pre-claims assistance</t>
  </si>
  <si>
    <t>Extended Reporting Period options</t>
  </si>
  <si>
    <t>Automatic coverage for acquired entities up to 90 days</t>
  </si>
  <si>
    <t>Liability from any act, error or omission (delete “negligence”)</t>
  </si>
  <si>
    <t>Liability for defense costs arising from indemnity agreements</t>
  </si>
  <si>
    <t>Insured’s choice of defense counsel</t>
  </si>
  <si>
    <t>Non-owned disposal sites coverage</t>
  </si>
  <si>
    <t>Transportation of waste coverage</t>
  </si>
  <si>
    <t>Notable Exclusions</t>
  </si>
  <si>
    <t>Fraudulent, criminal, malicious act or omission, intentional omissions</t>
  </si>
  <si>
    <t>Knowing, willful, deliberate noncompliance with statutes, regulations</t>
  </si>
  <si>
    <t>Insured vs. Insured</t>
  </si>
  <si>
    <t>Discrimination</t>
  </si>
  <si>
    <t>Civil, administrative, or criminal fines or penalties</t>
  </si>
  <si>
    <t>Note:</t>
  </si>
  <si>
    <t>Total Values Insured</t>
  </si>
  <si>
    <t>Each Occurrence</t>
  </si>
  <si>
    <t>Insurance Company</t>
  </si>
  <si>
    <t>Insurer Expiring Program</t>
  </si>
  <si>
    <t>Insurer Expiring Adjusted</t>
  </si>
  <si>
    <t>Insurer Renewal Option I</t>
  </si>
  <si>
    <t>Insurer Renewal Option II</t>
  </si>
  <si>
    <t>AM Best Expiring Program</t>
  </si>
  <si>
    <t>AM Best Expiring Adjusted</t>
  </si>
  <si>
    <t>AM Best Renewal Option I</t>
  </si>
  <si>
    <t>Renewal Option I: Incumbents</t>
  </si>
  <si>
    <t>Renewal Option II: Alternative</t>
  </si>
  <si>
    <t>AM Best Renewal Option II</t>
  </si>
  <si>
    <t>Renewal Premium Option I</t>
  </si>
  <si>
    <t>Renewal Premium Option II</t>
  </si>
  <si>
    <t>Total Renewal Option I</t>
  </si>
  <si>
    <t>Total Renewal Option II</t>
  </si>
  <si>
    <t>Notes</t>
  </si>
  <si>
    <t>Subjectivities</t>
  </si>
  <si>
    <t>Renewal Option</t>
  </si>
  <si>
    <t>Policy</t>
  </si>
  <si>
    <t>Required Subjectivity</t>
  </si>
  <si>
    <t>Due Date</t>
  </si>
  <si>
    <t>- Zzz</t>
  </si>
  <si>
    <t>Coverage Trigger</t>
  </si>
  <si>
    <t>Excess coverage for Wrap-Ups/OCIPs/CCIPs</t>
  </si>
  <si>
    <t>Contractual Liability Coverage for Personal &amp; Advertising Injury</t>
  </si>
  <si>
    <t>ü</t>
  </si>
  <si>
    <t>Experience Modification Rate (EMR): CA</t>
  </si>
  <si>
    <t>Experience Modification Rate (EMR): NJ</t>
  </si>
  <si>
    <t>Experience Modification Rate (EMR): PA</t>
  </si>
  <si>
    <t>Alternate Employer</t>
  </si>
  <si>
    <t>Unintentional Failure to Disclose Hazards</t>
  </si>
  <si>
    <t>Employee Hired Autos</t>
  </si>
  <si>
    <t>Employees as Insureds</t>
  </si>
  <si>
    <t>Hired Autos Specified as Covered Autos You Own - autos leased by the insured for 180 days or more</t>
  </si>
  <si>
    <t>Foreign Operations Follow Form</t>
  </si>
  <si>
    <t>Employee Benefits Liability Follow Form</t>
  </si>
  <si>
    <t>Defense Cost in Addition to Limits of Insurance</t>
  </si>
  <si>
    <t>Inland Marine</t>
  </si>
  <si>
    <t>Property Policy Limits</t>
  </si>
  <si>
    <t>Property Deductibles</t>
  </si>
  <si>
    <t>Inland Marine Policy Limits</t>
  </si>
  <si>
    <t>Inland Marine Deductibles</t>
  </si>
  <si>
    <t>Scheduled Equipment</t>
  </si>
  <si>
    <t>Unscheduled Equipment</t>
  </si>
  <si>
    <t>Leased or Rented Equipment</t>
  </si>
  <si>
    <t>Contractor’s Employees Property</t>
  </si>
  <si>
    <t>Continuing Lease or Rental Payments</t>
  </si>
  <si>
    <t>Expediting Expense</t>
  </si>
  <si>
    <t xml:space="preserve">Pollutant Clean Up </t>
  </si>
  <si>
    <t xml:space="preserve">Rental Reimbursement </t>
  </si>
  <si>
    <t>Newly Acquired Equipment</t>
  </si>
  <si>
    <t>Waterborne Equipment</t>
  </si>
  <si>
    <t>Coinsurance provision?</t>
  </si>
  <si>
    <t>Property</t>
  </si>
  <si>
    <t>Flood / Quake / Wind Coverage Comparison</t>
  </si>
  <si>
    <t>Address</t>
  </si>
  <si>
    <t>City</t>
  </si>
  <si>
    <t>Quake</t>
  </si>
  <si>
    <t>Wind</t>
  </si>
  <si>
    <t xml:space="preserve">Quake </t>
  </si>
  <si>
    <t>Property Coverage by Location</t>
  </si>
  <si>
    <t>Does policy follow form?</t>
  </si>
  <si>
    <t>Policy Limits and Deductibles</t>
  </si>
  <si>
    <t>Privacy Liability/Network Security/Privacy Injury Liability</t>
  </si>
  <si>
    <t>Media Liability</t>
  </si>
  <si>
    <t>Business Interruption &amp; Extra Expense</t>
  </si>
  <si>
    <t>Cyber Extortion</t>
  </si>
  <si>
    <t>Aggregate Limit</t>
  </si>
  <si>
    <t>Limit</t>
  </si>
  <si>
    <t>First and third-party liability arising from network and privacy breach.</t>
  </si>
  <si>
    <t>Medical Payments</t>
  </si>
  <si>
    <t>Policy Fee - Expiring</t>
  </si>
  <si>
    <t>Policy Fee - Exp. Adj.</t>
  </si>
  <si>
    <t>Policy Fee - Option I</t>
  </si>
  <si>
    <t>Policy Fee - Option II</t>
  </si>
  <si>
    <t>Expiring Exposure</t>
  </si>
  <si>
    <t>Renewal Exposure</t>
  </si>
  <si>
    <t>Overall % Change</t>
  </si>
  <si>
    <t>Employment Practices Liability</t>
  </si>
  <si>
    <t>Fiduciary Liability</t>
  </si>
  <si>
    <t>Crime</t>
  </si>
  <si>
    <t>GL Expiring Adjusted</t>
  </si>
  <si>
    <t>GL Renewal Premium Option I</t>
  </si>
  <si>
    <t>GL Renewal Premium Option II</t>
  </si>
  <si>
    <t>Property Expiring Premium</t>
  </si>
  <si>
    <t>Property Expiring Adjusted</t>
  </si>
  <si>
    <t>Property Renewal Premium Option I</t>
  </si>
  <si>
    <t>Property Renewal Premium Option II</t>
  </si>
  <si>
    <t>GL Premium</t>
  </si>
  <si>
    <t>Property Premium</t>
  </si>
  <si>
    <t>Total Package Premium</t>
  </si>
  <si>
    <t>Package - Inland Marine</t>
  </si>
  <si>
    <t>Hull and Machinery</t>
  </si>
  <si>
    <t>Protection and Indemnity</t>
  </si>
  <si>
    <t>Package - Property</t>
  </si>
  <si>
    <t>Business Travel Accident</t>
  </si>
  <si>
    <t>Principal Sum Class I</t>
  </si>
  <si>
    <t>Principal Sum Class II</t>
  </si>
  <si>
    <t>Foreign Package</t>
  </si>
  <si>
    <t>Automobile Liability</t>
  </si>
  <si>
    <t>Voluntary Compensation</t>
  </si>
  <si>
    <t>Employers Liability</t>
  </si>
  <si>
    <t>Kidnap and Ransom</t>
  </si>
  <si>
    <t>Repatriation</t>
  </si>
  <si>
    <t>Coverage applies to overseas exposures associated with foreign operations.</t>
  </si>
  <si>
    <t>Total Number of Employees</t>
  </si>
  <si>
    <t>Foreign Revenues</t>
  </si>
  <si>
    <t>Number of Trips</t>
  </si>
  <si>
    <t>Foreign Payroll</t>
  </si>
  <si>
    <t>Total Assets</t>
  </si>
  <si>
    <t>Employee Count</t>
  </si>
  <si>
    <t>Plan Assets</t>
  </si>
  <si>
    <t>Railroad Protective Liability</t>
  </si>
  <si>
    <t>Terrorism Coverage</t>
  </si>
  <si>
    <t>Expected or Intended Injury</t>
  </si>
  <si>
    <t>Pollution</t>
  </si>
  <si>
    <t>War</t>
  </si>
  <si>
    <t>Asbestos</t>
  </si>
  <si>
    <t>Coverage provides accidental death and dismemberment benefits for employees while traveling on company business.</t>
  </si>
  <si>
    <t>Value of Contract within 50 feet of railroad</t>
  </si>
  <si>
    <t>Employee Benefits Liability</t>
  </si>
  <si>
    <t>Hired and Non-Owned Auto Liability Limit</t>
  </si>
  <si>
    <t>Self Insured Retention (each occurrence)</t>
  </si>
  <si>
    <t xml:space="preserve">Property </t>
  </si>
  <si>
    <t xml:space="preserve">Employee Benefits Liability </t>
  </si>
  <si>
    <t>Each Employee Limit</t>
  </si>
  <si>
    <t xml:space="preserve">Insurer </t>
  </si>
  <si>
    <t>Projected Revenue</t>
  </si>
  <si>
    <t>General Liability Policy Limits</t>
  </si>
  <si>
    <t>Each Accident</t>
  </si>
  <si>
    <t>Liability for bodily injury or property damage due to operations of designated contractor for named insured Owner.</t>
  </si>
  <si>
    <t>Total Aggregate Days</t>
  </si>
  <si>
    <t>Owners &amp; Contractors Protective Liability</t>
  </si>
  <si>
    <t>Value of Contract</t>
  </si>
  <si>
    <t>Liability for bodily injury or property damage due to operations of designated contractor for named insured Railroad.</t>
  </si>
  <si>
    <t>Full Prior Acts Included?</t>
  </si>
  <si>
    <t>Social Engineering</t>
  </si>
  <si>
    <t>Crisis Management Response Cover</t>
  </si>
  <si>
    <t>N/A</t>
  </si>
  <si>
    <t>Rate as Percentage of Underlying Premium</t>
  </si>
  <si>
    <t>Business Auto</t>
  </si>
  <si>
    <t>Rate as Percentage of Exposure</t>
  </si>
  <si>
    <t># of Employees Who Travel 50+ Days</t>
  </si>
  <si>
    <t>Commercial Crime</t>
  </si>
  <si>
    <t>Revenue</t>
  </si>
  <si>
    <t>Employee Dishonesty</t>
  </si>
  <si>
    <t>Forgery or Alteration</t>
  </si>
  <si>
    <t>Inside the Premises</t>
  </si>
  <si>
    <t>Computer Fraud</t>
  </si>
  <si>
    <t>Money Orders and Counterfeit Paper Currency</t>
  </si>
  <si>
    <t>Funds Transfer Fraud</t>
  </si>
  <si>
    <t>Defense Base Act</t>
  </si>
  <si>
    <t>Liability arising from employee injury at foreign US bases.</t>
  </si>
  <si>
    <t>Supplemental Repatriation Expense</t>
  </si>
  <si>
    <t>Policy Deductible</t>
  </si>
  <si>
    <t>Total Insurance Program Cost</t>
  </si>
  <si>
    <t>Property Values</t>
  </si>
  <si>
    <t>Values Insured</t>
  </si>
  <si>
    <t>Limits of Liability</t>
  </si>
  <si>
    <t>Schedule of Underlying Insurance</t>
  </si>
  <si>
    <t>Foreign General Liability</t>
  </si>
  <si>
    <t>Foreign Employee Benefits Liability</t>
  </si>
  <si>
    <t>Foreign Employer's Liability</t>
  </si>
  <si>
    <t>Liability arising from employee injury during the scope of employment.</t>
  </si>
  <si>
    <t>Primary Policy Exp. Premium</t>
  </si>
  <si>
    <t>Payroll</t>
  </si>
  <si>
    <t>General Liability Premium</t>
  </si>
  <si>
    <t>Total</t>
  </si>
  <si>
    <t>Betterments &amp; Improvements</t>
  </si>
  <si>
    <t>Computer Software/Hardware</t>
  </si>
  <si>
    <t>Business Income/EE</t>
  </si>
  <si>
    <t>Scheduled Field Equipment</t>
  </si>
  <si>
    <t>Policy Period</t>
  </si>
  <si>
    <t>States Scheduled under Part One (WC)</t>
  </si>
  <si>
    <t>Other States Insurance Part Three</t>
  </si>
  <si>
    <t>Part Two - Employer's Liability - Bodily Injury By Accident - Each Accident</t>
  </si>
  <si>
    <t>Part Two - Employer's Liability - Bodily Injury By Disease - Each Employee</t>
  </si>
  <si>
    <t>Part Two - Employer's Liability - Bodily Injury By Disease - Policy Limit</t>
  </si>
  <si>
    <t>Policy Limits: Liability Coverage</t>
  </si>
  <si>
    <t>Symbol</t>
  </si>
  <si>
    <t xml:space="preserve">Liability </t>
  </si>
  <si>
    <t>Policy Limits: Physical Damage Coverage</t>
  </si>
  <si>
    <t>Towing</t>
  </si>
  <si>
    <t>Gross Revenue</t>
  </si>
  <si>
    <t>Premium</t>
  </si>
  <si>
    <t>Definition of Professional Services</t>
  </si>
  <si>
    <t>Technology coverage</t>
  </si>
  <si>
    <t>Privacy coverage</t>
  </si>
  <si>
    <t>Contractors Pollution Additional Insured</t>
  </si>
  <si>
    <t>Mediation deductible credit</t>
  </si>
  <si>
    <t>War or civil war</t>
  </si>
  <si>
    <t>Terrorism</t>
  </si>
  <si>
    <t>Faulty workmanship, construction, installation, or remediation</t>
  </si>
  <si>
    <t>Patent infringement</t>
  </si>
  <si>
    <t>Mold</t>
  </si>
  <si>
    <t>Carveback for Intentional Acts</t>
  </si>
  <si>
    <t>Endorsements</t>
  </si>
  <si>
    <t>Not Covered</t>
  </si>
  <si>
    <t>Covered</t>
  </si>
  <si>
    <t>Policy Review Comments</t>
  </si>
  <si>
    <t>Definition of Covered Operations</t>
  </si>
  <si>
    <t>Policy Fees</t>
  </si>
  <si>
    <t>Surcharges</t>
  </si>
  <si>
    <t>Policy Premium</t>
  </si>
  <si>
    <t>Total Premium Including Surcharges and Fees</t>
  </si>
  <si>
    <t>Total Premium Including Taxes and Fees</t>
  </si>
  <si>
    <t xml:space="preserve">Included in Property Premium </t>
  </si>
  <si>
    <t>Total GL Premium Including Surcharges and Fees</t>
  </si>
  <si>
    <t>Total Property Premium Including Surcharges and Fees</t>
  </si>
  <si>
    <t xml:space="preserve">Included in Total Package Premium </t>
  </si>
  <si>
    <t>Total Package (GL, Property, Inland Marine) Premium Amount</t>
  </si>
  <si>
    <t>Surplus Lines Taxes and Fees</t>
  </si>
  <si>
    <t>All Other Perils</t>
  </si>
  <si>
    <t>Renewal Date</t>
  </si>
  <si>
    <t>Named Insured</t>
  </si>
  <si>
    <t>Expiring Policy Period</t>
  </si>
  <si>
    <t>General Liability Deductible</t>
  </si>
  <si>
    <t>Employee Benefits Liability Limit - Aggregate</t>
  </si>
  <si>
    <t>Contractors Equipment</t>
  </si>
  <si>
    <t>Exposure Base - Underlying PL Premium</t>
  </si>
  <si>
    <t>Exposure Base - Payroll</t>
  </si>
  <si>
    <t>Exposure Base - GL and Auto Premium</t>
  </si>
  <si>
    <t>Exposure Base - Underlying Umbrella Premium</t>
  </si>
  <si>
    <t>Exposure Base - Total Values Insured</t>
  </si>
  <si>
    <t>Property Exposure Base - Total Values Insured</t>
  </si>
  <si>
    <t>Exposure Base - Values Insured</t>
  </si>
  <si>
    <t>Exposure Base - Projected Revenue</t>
  </si>
  <si>
    <t>Unscheduled Equipment - Max Per Item</t>
  </si>
  <si>
    <t>Leased or Rented Equipment - Max Per Item</t>
  </si>
  <si>
    <t>Minimum Premium</t>
  </si>
  <si>
    <r>
      <rPr>
        <sz val="10"/>
        <color rgb="FFFF0000"/>
        <rFont val="Calibri"/>
        <family val="2"/>
        <scheme val="minor"/>
      </rPr>
      <t>(If yes..)</t>
    </r>
    <r>
      <rPr>
        <sz val="10"/>
        <color theme="1"/>
        <rFont val="Calibri"/>
        <family val="2"/>
        <scheme val="minor"/>
      </rPr>
      <t xml:space="preserve">
Rate</t>
    </r>
  </si>
  <si>
    <t>Terrorism Coverage?</t>
  </si>
  <si>
    <t>û</t>
  </si>
  <si>
    <t>Bound</t>
  </si>
  <si>
    <t>Zip Code</t>
  </si>
  <si>
    <t>Experience Modification Rate (EMR): NCCI (AOS)</t>
  </si>
  <si>
    <t>Kidnap &amp; Ransom</t>
  </si>
  <si>
    <t>Reduced deductible agreement</t>
  </si>
  <si>
    <t>Notice of Occurrence</t>
  </si>
  <si>
    <t>Drive Other Car</t>
  </si>
  <si>
    <t>Knowledge by Position or Department</t>
  </si>
  <si>
    <t>MCS-90</t>
  </si>
  <si>
    <t>1st Excess Policy Exp. Premium</t>
  </si>
  <si>
    <t>Professional Liability</t>
  </si>
  <si>
    <t>PL: Third-party liability arising from the rendering or failure to render covered professional services. 
CPL: Pollution liability arising from contracting activities.</t>
  </si>
  <si>
    <t>Aircraft (Drone) Liability</t>
  </si>
  <si>
    <t>Liability</t>
  </si>
  <si>
    <t>Physical Damage</t>
  </si>
  <si>
    <t>Policy Fee</t>
  </si>
  <si>
    <t xml:space="preserve">Coverage applies to third-party liability and physical damage arising from operating scheduled drones. </t>
  </si>
  <si>
    <t>Cover the perils of kidnap, extortion, wrongful detention, and hijacking.</t>
  </si>
  <si>
    <t>Policy No.</t>
  </si>
  <si>
    <t>Contractual Liability - Railroads</t>
  </si>
  <si>
    <t>Renewal Policy Period</t>
  </si>
  <si>
    <t>Maritime Jones Act</t>
  </si>
  <si>
    <t>Premium
(incl. taxes/fees)</t>
  </si>
  <si>
    <t>Option 1: Incumbent</t>
  </si>
  <si>
    <t>Option 2: Hybrid</t>
  </si>
  <si>
    <t>Option 3: Market</t>
  </si>
  <si>
    <t>Description:</t>
  </si>
  <si>
    <t>Negotiate only with the existing insurer to develop a renewal program</t>
  </si>
  <si>
    <t>Negotiate early with the existing insurer based on agreed benchmarks; if benchmarks are not met go to option 3</t>
  </si>
  <si>
    <t>Approach the existing insurer and competing insurers for renewal proposals</t>
  </si>
  <si>
    <t>Recommended Frequency:</t>
  </si>
  <si>
    <t>Applicable to most renewals if insurance program is competitive and insurer is providing good service.</t>
  </si>
  <si>
    <t>Should be used as an alternative approach between options 1 and 3 if needed to maintain competition but insured is not likely to change insurers</t>
  </si>
  <si>
    <t>Once every three to five years.</t>
  </si>
  <si>
    <t>Coverages</t>
  </si>
  <si>
    <t>Status</t>
  </si>
  <si>
    <t>The following pages contain a comparison of the expiring and renewal insurance programs. We have provided several comparisons to help you better understand and compare the results of the renewal negotiations. An explanation of each column on the tables on the following pages is below:</t>
  </si>
  <si>
    <r>
      <t xml:space="preserve">• </t>
    </r>
    <r>
      <rPr>
        <b/>
        <sz val="10"/>
        <color theme="1"/>
        <rFont val="Calibri"/>
        <family val="2"/>
      </rPr>
      <t xml:space="preserve">Expiring Adjusted: </t>
    </r>
    <r>
      <rPr>
        <sz val="10"/>
        <color theme="1"/>
        <rFont val="Calibri"/>
        <family val="2"/>
      </rPr>
      <t>The premiums in this column are for comparison purposes only. They are developed by multiplying the expiring policy rates by the renewal exposure information. The purpose is to provide an adjusted premium that is an apples-to-apples comparison to the renewal premium. For example, if a company’s revenue went down 10 percent and its insurance premium went down five percent, then on an adjusted basis, the company is paying five percent more.</t>
    </r>
  </si>
  <si>
    <t>Throughout this document, we have used symbols to denote the renewal terms as they compare to expiring, which are:</t>
  </si>
  <si>
    <t>Meaning</t>
  </si>
  <si>
    <t>Note: Failure to report known claims or circumstances before the current policy expires may result in loss of coverage under both the current and future policies. Please review this section of the report and the claim and circumstance sections of your expiring and renewal policies carefully.</t>
  </si>
  <si>
    <t xml:space="preserve">For specific details, please refer to conditions and definitions listed on the policies. </t>
  </si>
  <si>
    <t>For a sample claims/circumstances reporting memo, please contact us.</t>
  </si>
  <si>
    <t>The following options are available for paying the premium this renewal:</t>
  </si>
  <si>
    <t>For those members who join between billing dates, the installments are pro-rated to the next quarterly installments.</t>
  </si>
  <si>
    <t>Name</t>
  </si>
  <si>
    <t>FEIN Number</t>
  </si>
  <si>
    <t xml:space="preserve"> -  Rates are shown for analysis purposes only</t>
  </si>
  <si>
    <t xml:space="preserve"> -  Above premiums include surplus lines taxes and fees where applicable</t>
  </si>
  <si>
    <t>Unscheduled Equipment - Max Per Occurrence</t>
  </si>
  <si>
    <t>Leased or Rented Equipment - Max Per Occurrence</t>
  </si>
  <si>
    <t>Hired Automobile Physical Damage</t>
  </si>
  <si>
    <t>Newly Acquired Business Personal Property</t>
  </si>
  <si>
    <t>Products / Completed Operations Aggregate</t>
  </si>
  <si>
    <t>Products / Completed Operations Aggregate Limit</t>
  </si>
  <si>
    <t>Any obligation imposed by a workers compensation, occupational disease, unemployment compensation, or disability benefits law, or any similar law</t>
  </si>
  <si>
    <t xml:space="preserve">Employment Related Practices </t>
  </si>
  <si>
    <t>Fungus</t>
  </si>
  <si>
    <t xml:space="preserve">Asbestos </t>
  </si>
  <si>
    <t xml:space="preserve">Lead Liability </t>
  </si>
  <si>
    <t xml:space="preserve">Inter-company Products Suits </t>
  </si>
  <si>
    <t xml:space="preserve">ERISA </t>
  </si>
  <si>
    <t xml:space="preserve">Pollution </t>
  </si>
  <si>
    <t>Nuclear Hazards</t>
  </si>
  <si>
    <t xml:space="preserve">Punitive Damages </t>
  </si>
  <si>
    <t xml:space="preserve">Crew </t>
  </si>
  <si>
    <t xml:space="preserve">Diving, Snorkeling or Swimming Activities </t>
  </si>
  <si>
    <t xml:space="preserve">Engineers, Architects or Surveyors Professional Liability </t>
  </si>
  <si>
    <t>Rate</t>
  </si>
  <si>
    <t>Expiring Adjusted Calculation</t>
  </si>
  <si>
    <t>Inactive Entities:</t>
  </si>
  <si>
    <t>Blended Rate per $100 of Exposure</t>
  </si>
  <si>
    <t>Owned Autos: Comprehensive</t>
  </si>
  <si>
    <t>Owned Autos: Collision</t>
  </si>
  <si>
    <t>Hired Auto: Comprehensive</t>
  </si>
  <si>
    <t>Hired Auto: Collision</t>
  </si>
  <si>
    <t>A summary of their responses is provided below:</t>
  </si>
  <si>
    <r>
      <t xml:space="preserve">After reviewing each of the alternatives, we agreed to pursue Option </t>
    </r>
    <r>
      <rPr>
        <sz val="10"/>
        <color rgb="FFFF0000"/>
        <rFont val="Calibri"/>
        <family val="2"/>
        <scheme val="minor"/>
      </rPr>
      <t>Zzz</t>
    </r>
    <r>
      <rPr>
        <sz val="10"/>
        <color theme="1"/>
        <rFont val="Calibri"/>
        <family val="2"/>
        <scheme val="minor"/>
      </rPr>
      <t xml:space="preserve">. A summary of the renewal quotes is provided in the balance of the report. </t>
    </r>
  </si>
  <si>
    <t>Team Member</t>
  </si>
  <si>
    <t>Role</t>
  </si>
  <si>
    <t>Contact Information</t>
  </si>
  <si>
    <t>E-Mail: Kent.Collier@greyling.com</t>
  </si>
  <si>
    <t>Kelly Leo</t>
  </si>
  <si>
    <t>Kelly Jackson</t>
  </si>
  <si>
    <t xml:space="preserve">Email: Kelly.Jackson@greyling.com </t>
  </si>
  <si>
    <t>Jerry Noyola</t>
  </si>
  <si>
    <t>Insurance Certificate Specialist</t>
  </si>
  <si>
    <t>E-Mail: Jerry.Noyola@greyling.com</t>
  </si>
  <si>
    <t>Erin Maurer, CIC, CRM</t>
  </si>
  <si>
    <t>E-Mail: Erin.Maurer@greyling.com</t>
  </si>
  <si>
    <t>Accounting</t>
  </si>
  <si>
    <t>Phone:</t>
  </si>
  <si>
    <t>(877) 908-5619</t>
  </si>
  <si>
    <t>Fax:</t>
  </si>
  <si>
    <t>(866) 550-4082</t>
  </si>
  <si>
    <t>Email:</t>
  </si>
  <si>
    <t>info@greyling.com</t>
  </si>
  <si>
    <t>Disclaimer: This report is not a legal contract. The coverage summaries are intended to provide a brief overview of the terms, conditions, limits, and premiums of the insurance coverages described. The information in this report may not be used in adjusting or adjudicating any loss. This report does not grant or bind coverage and is not intended to serve as evidence of coverage in place. It is meant solely to provide you with a brief synopsis. For detailed and accurate information about the coverages provided, you must read the actual policies.
The coverages we have placed for you are based on our understanding of your operations. We rely on you to provide us with the necessary information to provide appropriate policies and coverages. It is your responsibility to advise us of your operations, including any changes, such as (but not limited to) operations in new states, new services provided to your clients, new vehicles or equipment, and new property locations.</t>
  </si>
  <si>
    <t>Limited Knowledge or Notice of Claim</t>
  </si>
  <si>
    <t xml:space="preserve">Other Insurance - Project Specific Placements: </t>
  </si>
  <si>
    <t>Rectification/Mitigation to prevent a problem from becoming a claim</t>
  </si>
  <si>
    <t>Product liability</t>
  </si>
  <si>
    <t>Blended Rate per $1,000 of Exposure</t>
  </si>
  <si>
    <t>Blended Rate as Percentage of Exposure</t>
  </si>
  <si>
    <t>Blended Property Rate per $100 of Exposure</t>
  </si>
  <si>
    <t xml:space="preserve"> -  % change compares expiring vs. renewal exposure and expiring adjusted vs. renewal rates and premiums</t>
  </si>
  <si>
    <t>Travel Accident - Accidental Death &amp; Dismemberment</t>
  </si>
  <si>
    <t>TBD</t>
  </si>
  <si>
    <t>Contractual Liability</t>
  </si>
  <si>
    <t>Client's Property (Third Party Liability)</t>
  </si>
  <si>
    <t>First Named Insured (FNI):</t>
  </si>
  <si>
    <t>While the timing of when we report claims or circumstances is always important, we must report all known matters to</t>
  </si>
  <si>
    <r>
      <t>Employee Benefits Liability Deductible (</t>
    </r>
    <r>
      <rPr>
        <sz val="11"/>
        <color rgb="FFFF0000"/>
        <rFont val="Calibri"/>
        <family val="2"/>
        <scheme val="minor"/>
      </rPr>
      <t>Each Claim</t>
    </r>
    <r>
      <rPr>
        <sz val="11"/>
        <rFont val="Calibri"/>
        <family val="2"/>
        <scheme val="minor"/>
      </rPr>
      <t>)</t>
    </r>
  </si>
  <si>
    <r>
      <t>Deductible (</t>
    </r>
    <r>
      <rPr>
        <sz val="11"/>
        <color rgb="FFFF0000"/>
        <rFont val="Calibri"/>
        <family val="2"/>
      </rPr>
      <t>Each Employee</t>
    </r>
    <r>
      <rPr>
        <sz val="11"/>
        <color theme="1"/>
        <rFont val="Calibri"/>
        <family val="2"/>
      </rPr>
      <t>)</t>
    </r>
  </si>
  <si>
    <t>Waiting Period</t>
  </si>
  <si>
    <t>All Other</t>
  </si>
  <si>
    <t>In the event of a claim emergency after normal business hours, please call the Greyling 24 hour claim reporting hotline at (770) 552-4245.</t>
  </si>
  <si>
    <t>Active Affiliates:</t>
  </si>
  <si>
    <t>Operating Subsidiaries Owned by First Named Insured:</t>
  </si>
  <si>
    <t>Office Phone: 770-220-7692</t>
  </si>
  <si>
    <t>Cell Phone: 404-274-4636</t>
  </si>
  <si>
    <t>Cell Phone: 678-575-4152</t>
  </si>
  <si>
    <t>Office Phone: 770-220-7691</t>
  </si>
  <si>
    <t>Cell Phone: 770-508-0808</t>
  </si>
  <si>
    <t>Office Phone: 770-220-7693</t>
  </si>
  <si>
    <t>Office Phone: 770-220-7694</t>
  </si>
  <si>
    <t>Office Phone: 770-220-7699</t>
  </si>
  <si>
    <t>Failure to report a claim or circumstance on a timely basis could result in coverage disputes with insurers.</t>
  </si>
  <si>
    <t>Aircraft, Auto or Watercraft</t>
  </si>
  <si>
    <t>E-Mail: Kristen.Walker@greyling.com</t>
  </si>
  <si>
    <t>Other:</t>
  </si>
  <si>
    <r>
      <t xml:space="preserve">• </t>
    </r>
    <r>
      <rPr>
        <b/>
        <sz val="10"/>
        <color theme="1"/>
        <rFont val="Calibri"/>
        <family val="2"/>
      </rPr>
      <t>Expiring:</t>
    </r>
    <r>
      <rPr>
        <sz val="10"/>
        <color theme="1"/>
        <rFont val="Calibri"/>
        <family val="2"/>
      </rPr>
      <t xml:space="preserve"> This column shows the initial premium including taxes and fees for the insured’s policies as of the beginning of the current policy year and is based on the exposure data available at that time. Endorsements and mid-year changes are not included.</t>
    </r>
  </si>
  <si>
    <r>
      <t xml:space="preserve">• </t>
    </r>
    <r>
      <rPr>
        <b/>
        <sz val="10"/>
        <color theme="1"/>
        <rFont val="Calibri"/>
        <family val="2"/>
      </rPr>
      <t xml:space="preserve">Renewal: </t>
    </r>
    <r>
      <rPr>
        <sz val="10"/>
        <color theme="1"/>
        <rFont val="Calibri"/>
        <family val="2"/>
      </rPr>
      <t>The premiums in this column are the amounts quoted by insurers including taxes and fees for the renewing policy term.</t>
    </r>
  </si>
  <si>
    <t>Cyber Liability</t>
  </si>
  <si>
    <t>Alan Bressler
Senior Vice President</t>
  </si>
  <si>
    <t>Jeff Connelly
Senior Vice President</t>
  </si>
  <si>
    <t>Client Executive
(main contact with overall account responsibility)</t>
  </si>
  <si>
    <t>Account Specialist 
(Broker Support | Claims Reporting)</t>
  </si>
  <si>
    <t>Policy Manager
(checks policies, verifies documentation, and develops coverage specifications)</t>
  </si>
  <si>
    <t>Taxes and Assessments - Expiring</t>
  </si>
  <si>
    <t>Taxes and Assessments - Exp. Adj.</t>
  </si>
  <si>
    <t>Taxes and Assessments - Option I</t>
  </si>
  <si>
    <t>Taxes and Assessments - Option II</t>
  </si>
  <si>
    <t xml:space="preserve">Self-Insured Retention or Deductible? </t>
  </si>
  <si>
    <t>Maintenance</t>
  </si>
  <si>
    <r>
      <t xml:space="preserve">Employee Benefits Liability Limit - </t>
    </r>
    <r>
      <rPr>
        <sz val="11"/>
        <color rgb="FFFF0000"/>
        <rFont val="Calibri"/>
        <family val="2"/>
        <scheme val="minor"/>
      </rPr>
      <t>Each Claim</t>
    </r>
  </si>
  <si>
    <t>Professional Liabillity</t>
  </si>
  <si>
    <t>Contractors Pollution Liabillity</t>
  </si>
  <si>
    <t>Punitive damages or multiple damages, where insurable by law</t>
  </si>
  <si>
    <t>(Insert Joint Venture wording from policy)</t>
  </si>
  <si>
    <t>- If claim is related to contractors pollution</t>
  </si>
  <si>
    <t>- If claim is related to professional services</t>
  </si>
  <si>
    <t>Third party over action</t>
  </si>
  <si>
    <t>Exposure Basis</t>
  </si>
  <si>
    <t>Exposure</t>
  </si>
  <si>
    <t>Ongoing Operations</t>
  </si>
  <si>
    <t>Completed Operations</t>
  </si>
  <si>
    <t>Waiver of Subrogation where required by written contract</t>
  </si>
  <si>
    <t>Additional Insured where agreed to in a written contract</t>
  </si>
  <si>
    <t>Primary and Non-Contributory for additional insureds</t>
  </si>
  <si>
    <t>Designated Projects - General Aggregate Limit</t>
  </si>
  <si>
    <t>Designated Locations - General Aggregate Limit</t>
  </si>
  <si>
    <t>Cancellation</t>
  </si>
  <si>
    <t>Nonrenewal</t>
  </si>
  <si>
    <t>Material Change</t>
  </si>
  <si>
    <t>Notice to Others (Certificate Holders)</t>
  </si>
  <si>
    <t>Joint Ventures Coverage?</t>
  </si>
  <si>
    <t>Liquor Liability</t>
  </si>
  <si>
    <t>Exclusion applies only if you are in the business of manufacturing, distributing, selling, serving or furnishing alcoholic beverages</t>
  </si>
  <si>
    <t>Experience Modification Rate (EMR): WI</t>
  </si>
  <si>
    <t>Experience Modification Rate (EMR): IN</t>
  </si>
  <si>
    <t>Experience Modification Rate (EMR): NY</t>
  </si>
  <si>
    <t>Experience Modification Rate (EMR): NC</t>
  </si>
  <si>
    <t>Experience Modification Rate (EMR): DE</t>
  </si>
  <si>
    <t>DE</t>
  </si>
  <si>
    <t>IN</t>
  </si>
  <si>
    <t>MA</t>
  </si>
  <si>
    <t>MI</t>
  </si>
  <si>
    <t>MN</t>
  </si>
  <si>
    <t>NY</t>
  </si>
  <si>
    <t>NC</t>
  </si>
  <si>
    <t>WI</t>
  </si>
  <si>
    <t>Independent Bureau States</t>
  </si>
  <si>
    <t>Umbrella/Excess Liability</t>
  </si>
  <si>
    <t>Self-Insured Retention</t>
  </si>
  <si>
    <t>Auto Liability</t>
  </si>
  <si>
    <t>Foreign Auto Liability</t>
  </si>
  <si>
    <t>Follow form and/or umbrella?</t>
  </si>
  <si>
    <t>Follow form?</t>
  </si>
  <si>
    <t>Hired Auto Physical Damage Limit</t>
  </si>
  <si>
    <t xml:space="preserve">Hired Auto Physical Damage Deductible </t>
  </si>
  <si>
    <t xml:space="preserve">Hired and Non-Owned Auto Liability Deductible </t>
  </si>
  <si>
    <t>Protective safeguard provision</t>
  </si>
  <si>
    <t>Protective safeguard provision?</t>
  </si>
  <si>
    <t>Valuation</t>
  </si>
  <si>
    <t>Loss Payee where required by written contract</t>
  </si>
  <si>
    <t>Direct Damage (replacement cost vs. actual cash value)</t>
  </si>
  <si>
    <t>Time Element (actual loss sustained vs. agreed value)</t>
  </si>
  <si>
    <t>Policy Waiting Periods</t>
  </si>
  <si>
    <t>Property Waiting Periods</t>
  </si>
  <si>
    <t>Contractors Equipment (replacement cost vs. actual cash value)</t>
  </si>
  <si>
    <t>Rate per $100 of values</t>
  </si>
  <si>
    <t>Leased, Rented, or Borrowed Equipment</t>
  </si>
  <si>
    <t>Rate per $100 of rental expenditures</t>
  </si>
  <si>
    <t>Installation Floater</t>
  </si>
  <si>
    <t>Rate per $1,000 of contract values</t>
  </si>
  <si>
    <r>
      <t xml:space="preserve">Valuation (replacement cost vs. actual cash value)
</t>
    </r>
    <r>
      <rPr>
        <sz val="10"/>
        <color rgb="FFFF0000"/>
        <rFont val="Calibri"/>
        <family val="2"/>
        <scheme val="minor"/>
      </rPr>
      <t>Check policy to see if a specific timeframe applies changing the valuation from RC to ACV</t>
    </r>
  </si>
  <si>
    <t>Personal and Advertising Injury</t>
  </si>
  <si>
    <t>General Aggregate</t>
  </si>
  <si>
    <t>Damage to Premises Rented to You</t>
  </si>
  <si>
    <t>Employee Benefits Liability - Each Claim</t>
  </si>
  <si>
    <t>Employee Benefits Liability - Aggregate</t>
  </si>
  <si>
    <t>Is coverage subject to audit?</t>
  </si>
  <si>
    <t>Surplus Lines Taxes - Expiring</t>
  </si>
  <si>
    <t>Surplus Lines Taxes - Exp. Adj.</t>
  </si>
  <si>
    <t>Surplus Lines Taxes - Option I</t>
  </si>
  <si>
    <t>Surplus Lines Taxes - Option II</t>
  </si>
  <si>
    <t>Stamping Fee - Expiring</t>
  </si>
  <si>
    <t>Stamping Fee - Exp. Adj.</t>
  </si>
  <si>
    <t>Stamping Fee - Option I</t>
  </si>
  <si>
    <t>Stamping Fee - Option II</t>
  </si>
  <si>
    <t xml:space="preserve">Surplus Lines Taxes </t>
  </si>
  <si>
    <t>Stamping Fee</t>
  </si>
  <si>
    <t>Follows Underlying</t>
  </si>
  <si>
    <r>
      <t>Deductible (</t>
    </r>
    <r>
      <rPr>
        <sz val="11"/>
        <color rgb="FFFF0000"/>
        <rFont val="Calibri"/>
        <family val="2"/>
      </rPr>
      <t>per occurrence</t>
    </r>
    <r>
      <rPr>
        <sz val="11"/>
        <color theme="1"/>
        <rFont val="Calibri"/>
        <family val="2"/>
      </rPr>
      <t>)</t>
    </r>
  </si>
  <si>
    <t>Business Income/Extra Expense</t>
  </si>
  <si>
    <t>Property: First-party insurance that indemnifies the owner or user of property for its loss, or the loss of its income-producing ability, when the loss or damage is caused by a covered peril
Inland Marine: Physical damage to contractor's equipment</t>
  </si>
  <si>
    <t>Number of Auto Rentals</t>
  </si>
  <si>
    <t>Statutory Limits</t>
  </si>
  <si>
    <t>Covers employee theft of corporate assets and/or third party assets.</t>
  </si>
  <si>
    <t>Person-Weeks</t>
  </si>
  <si>
    <t>Remuneration</t>
  </si>
  <si>
    <t>Hull &amp; Protection and Indemnity (Watercraft Liability)</t>
  </si>
  <si>
    <t>Principal Sum Class III</t>
  </si>
  <si>
    <t>Principal Sum Class IV</t>
  </si>
  <si>
    <t>Principal Sum Class V</t>
  </si>
  <si>
    <t>Directors &amp; Officers Liability</t>
  </si>
  <si>
    <t>Outside the Premises (In Transit)</t>
  </si>
  <si>
    <t>Additional Side A Limit</t>
  </si>
  <si>
    <t>Workplace Violence Sublimit</t>
  </si>
  <si>
    <t>Aggregate Liability Limit</t>
  </si>
  <si>
    <t>Telecommunications Fraud</t>
  </si>
  <si>
    <t>Side A | Non-Indemnifiable Claims</t>
  </si>
  <si>
    <t>Side B | Indemnifiable Claims</t>
  </si>
  <si>
    <t>Side C | Entity Claims</t>
  </si>
  <si>
    <t>Extended Reporting Period</t>
  </si>
  <si>
    <t>Duty to Defend?</t>
  </si>
  <si>
    <t>Trading of Money,  Securities or Property</t>
  </si>
  <si>
    <t>Data / Personal Information</t>
  </si>
  <si>
    <t>Trade Secrets</t>
  </si>
  <si>
    <t>Governmental Authority</t>
  </si>
  <si>
    <t>Voluntary Parting</t>
  </si>
  <si>
    <t>3rd Party Liability Coverage</t>
  </si>
  <si>
    <t>Regulatory</t>
  </si>
  <si>
    <t>Breach Response / Breach Costs / Notification &amp; Monitoring</t>
  </si>
  <si>
    <t>Crisis Management Expense</t>
  </si>
  <si>
    <t>Contingent / IT Provider Business Interruption</t>
  </si>
  <si>
    <t>Social Engineering Loss</t>
  </si>
  <si>
    <t>1st Party Coverage</t>
  </si>
  <si>
    <r>
      <t xml:space="preserve">Prior and Pending Date </t>
    </r>
    <r>
      <rPr>
        <sz val="10"/>
        <color rgb="FFFF0000"/>
        <rFont val="Calibri"/>
        <family val="2"/>
        <scheme val="minor"/>
      </rPr>
      <t>(hide what does not apply)</t>
    </r>
  </si>
  <si>
    <r>
      <t xml:space="preserve">Continuity Date </t>
    </r>
    <r>
      <rPr>
        <sz val="10"/>
        <color rgb="FFFF0000"/>
        <rFont val="Calibri"/>
        <family val="2"/>
        <scheme val="minor"/>
      </rPr>
      <t>(hide what does not apply)</t>
    </r>
  </si>
  <si>
    <r>
      <t xml:space="preserve">Retroactive Date </t>
    </r>
    <r>
      <rPr>
        <sz val="10"/>
        <color rgb="FFFF0000"/>
        <rFont val="Calibri"/>
        <family val="2"/>
        <scheme val="minor"/>
      </rPr>
      <t>(hide what does not apply)</t>
    </r>
  </si>
  <si>
    <t>Bodily Injury</t>
  </si>
  <si>
    <t>Fraud</t>
  </si>
  <si>
    <t>Illegal Profit</t>
  </si>
  <si>
    <t>Pollutants</t>
  </si>
  <si>
    <t>Payment Card Industry (PCI) Fines &amp; Costs</t>
  </si>
  <si>
    <t>Fellow Employee</t>
  </si>
  <si>
    <t>Racing</t>
  </si>
  <si>
    <t>Time Element - Business Income</t>
  </si>
  <si>
    <t>Contractors Equipment (replacement cost vs. actual cash value vs. agreed value)</t>
  </si>
  <si>
    <t>Direct Damage (replacement cost vs. actual cash value vs. agreed value)</t>
  </si>
  <si>
    <t>Actual Loss Sustained; however, the most the Insurer will pay is the lessor of the actual loss sustained or the limit of insurance</t>
  </si>
  <si>
    <t xml:space="preserve">Actual Loss Sustained; however, the most the Insurer will pay is the lessor of the actual loss sustained or the limit of insurance </t>
  </si>
  <si>
    <t>Protective Safeguards?</t>
  </si>
  <si>
    <t>Automobile Liability and Physical Damage</t>
  </si>
  <si>
    <t>Voluntary Compensation and Employers Liability</t>
  </si>
  <si>
    <t>Travel Accident and Sickness</t>
  </si>
  <si>
    <t>Workers Compensation and Employers Liability</t>
  </si>
  <si>
    <t>Additional Insured</t>
  </si>
  <si>
    <t>General Liability - Vendors</t>
  </si>
  <si>
    <t xml:space="preserve">General Liability - Where Required Under Written Contract </t>
  </si>
  <si>
    <t xml:space="preserve">Auto Liability and Physical Damage - Where Required Under Written Contract </t>
  </si>
  <si>
    <t>Emergency Security and Political Evacuation</t>
  </si>
  <si>
    <t>ERISA</t>
  </si>
  <si>
    <t>Total Expiring Insured Values</t>
  </si>
  <si>
    <t>Exposure Base - Underlying Total Values Insured</t>
  </si>
  <si>
    <t>Taxes &amp; Assessments</t>
  </si>
  <si>
    <t>Ride Sharing for a Fee</t>
  </si>
  <si>
    <t>Actual Loss Sustained; however, the most the Insurer will pay is the lessor of the actual loss sustained or the limit of insurance whichever is less</t>
  </si>
  <si>
    <t>% Owned</t>
  </si>
  <si>
    <t>Mold Liability</t>
  </si>
  <si>
    <t>Professional Liability and Contractors Pollution Liability Aggregate Limit</t>
  </si>
  <si>
    <t>Blanket Additional Insured with Completed Operations?</t>
  </si>
  <si>
    <t>Blanket Primary and Non-Contributory Wording?</t>
  </si>
  <si>
    <t>Blanket Waiver of Subrogation?</t>
  </si>
  <si>
    <t>Microbial Substance Coverage (mold)</t>
  </si>
  <si>
    <t>Defense Cost Inside the Limits and subject to the deductible for PL?</t>
  </si>
  <si>
    <t>Blanket Non-Owned (Disposal) Site Coverage - On &amp; Off Site</t>
  </si>
  <si>
    <t>Bodily Injury Coverage</t>
  </si>
  <si>
    <t>CPL form definition of “Your Work” includes work “by or on behalf of”</t>
  </si>
  <si>
    <t>PL deductible applies once in relation to each act, error, or omissions regardless of number of claims?</t>
  </si>
  <si>
    <t xml:space="preserve">Waste Brokering </t>
  </si>
  <si>
    <t>Contractual Liability, “insured contract” exception</t>
  </si>
  <si>
    <t>Off-Site Waste Disposal (except as provided by Waste Brokerage endorsement)</t>
  </si>
  <si>
    <t>Damage to Care, Custody, Control Property or Your Work</t>
  </si>
  <si>
    <t>Express Warranties or Guarantees</t>
  </si>
  <si>
    <t>Workers Compensation/Employers Liability</t>
  </si>
  <si>
    <t>Suretyship and Insurance</t>
  </si>
  <si>
    <t>Bankruptcy</t>
  </si>
  <si>
    <t>Project-Specific Coverage</t>
  </si>
  <si>
    <t>Workers Compensation/Employer’s Liability</t>
  </si>
  <si>
    <t>Mobile Equipment</t>
  </si>
  <si>
    <t>Damage to Property</t>
  </si>
  <si>
    <t>Damage to Your Product</t>
  </si>
  <si>
    <t>Damage to Your Work</t>
  </si>
  <si>
    <t>Damage to Impaired Property or Property Not Physically Injured</t>
  </si>
  <si>
    <t>Recall of Products, Work or Impaired Property</t>
  </si>
  <si>
    <t>Electronic Data</t>
  </si>
  <si>
    <t>Nuclear</t>
  </si>
  <si>
    <t>Fungi</t>
  </si>
  <si>
    <t>Fines/Penalties</t>
  </si>
  <si>
    <t>Radioactive Matter</t>
  </si>
  <si>
    <t xml:space="preserve">Commercial General Liability </t>
  </si>
  <si>
    <t xml:space="preserve">- Insurance Company Payment Plans: </t>
  </si>
  <si>
    <t>• Direct Bill - make payments directly to insurance company</t>
  </si>
  <si>
    <t>̶  1st installment (due 4/1): 30% plus surcharges</t>
  </si>
  <si>
    <t>̶  2nd installment (due 7/1): 25%</t>
  </si>
  <si>
    <t>̶  3rd installment (due 10/1): 25%</t>
  </si>
  <si>
    <t>̶  4th installment (due 1/1): 20%</t>
  </si>
  <si>
    <t>• Agency Bill - make payments to Greyling</t>
  </si>
  <si>
    <t>̶  1st installment (due 8/1): 30% plus surcharges</t>
  </si>
  <si>
    <t>̶  2nd installment (due 11/1): 25%</t>
  </si>
  <si>
    <t>̶  3rd installment (due 2/1): 25%</t>
  </si>
  <si>
    <t>̶  4th installment (due 5/1): 20%</t>
  </si>
  <si>
    <t>̶  25% down with 9 equal payments</t>
  </si>
  <si>
    <t>̶  35% down with 9 equal payments</t>
  </si>
  <si>
    <t>̶  40% down with 9 equal payments</t>
  </si>
  <si>
    <t>̶  60% down with 9 equal payments</t>
  </si>
  <si>
    <t>Chubb</t>
  </si>
  <si>
    <t>̶   Full Pay</t>
  </si>
  <si>
    <t>̶  Quarterly Installments</t>
  </si>
  <si>
    <t>̶  25% Down and 9 Installments</t>
  </si>
  <si>
    <t>A surcharge amount is applies to installment plans which is determined depending on the state.</t>
  </si>
  <si>
    <t xml:space="preserve">○ Property &amp; Casualty Only
</t>
  </si>
  <si>
    <t>CNA</t>
  </si>
  <si>
    <t xml:space="preserve">○ Professional Liability Only
</t>
  </si>
  <si>
    <t>A $7 per transaction fee applies to each payment.</t>
  </si>
  <si>
    <t>̶  Semi-Annual (60% down and 1st installment at 180 days)</t>
  </si>
  <si>
    <t>̶  Quarterly (33% down and 3 installments at 90 / 180 / 270 days)</t>
  </si>
  <si>
    <t>̶  Monthly (25% down and 7 monthly installments)</t>
  </si>
  <si>
    <t>̶  Monthly (25% down and 9 monthly installments)</t>
  </si>
  <si>
    <t>Hartford</t>
  </si>
  <si>
    <t>̶  10 Pay</t>
  </si>
  <si>
    <t>̶  4 Pay</t>
  </si>
  <si>
    <t>̶  2 Pay</t>
  </si>
  <si>
    <t>RLI</t>
  </si>
  <si>
    <t>̶  50% down and 1 payment</t>
  </si>
  <si>
    <t>̶  25% down and 3 payments</t>
  </si>
  <si>
    <t>̶  20% down and 9 payments</t>
  </si>
  <si>
    <t>A $9 per transaction fee applies to each payment.</t>
  </si>
  <si>
    <t>Travelers</t>
  </si>
  <si>
    <t xml:space="preserve">○ Executive Risk Only
</t>
  </si>
  <si>
    <t>̶   50% down and 1 payment</t>
  </si>
  <si>
    <t>̶  25% down and 5 payments</t>
  </si>
  <si>
    <t>̶  25% down and 9 payments</t>
  </si>
  <si>
    <t>̶  10 payments</t>
  </si>
  <si>
    <t>A $6 per transaction fee applies to each payment.</t>
  </si>
  <si>
    <t>Evolution Captive</t>
  </si>
  <si>
    <t>REvolution Captive</t>
  </si>
  <si>
    <t>Zurich</t>
  </si>
  <si>
    <t>̶  40/30/30 payment plan</t>
  </si>
  <si>
    <t>̶  3 Pay</t>
  </si>
  <si>
    <t>̶  11 Pay</t>
  </si>
  <si>
    <t>̶  12 Pay</t>
  </si>
  <si>
    <t>- Employee Benefits Liability</t>
  </si>
  <si>
    <t>- Foreign Employee Benefits Liability</t>
  </si>
  <si>
    <t>- Directors &amp; Officers Liability</t>
  </si>
  <si>
    <t xml:space="preserve">- Employment Practices Liability </t>
  </si>
  <si>
    <t>- Fiduciary Liability</t>
  </si>
  <si>
    <t>- Third Party Cyber Liability</t>
  </si>
  <si>
    <t>- Commercial Crime</t>
  </si>
  <si>
    <t>- Excess of Project Specific Policies</t>
  </si>
  <si>
    <t>- Limits drop down if project specific policy limits are reduced or exhausted</t>
  </si>
  <si>
    <t>- Project Policy Difference in Conditions Coverage</t>
  </si>
  <si>
    <t>Nuclear liability:</t>
  </si>
  <si>
    <t>- United States Department of Energy, Price Anderson,  Atomic Energy Acts coverage</t>
  </si>
  <si>
    <t>- Low-level coverage</t>
  </si>
  <si>
    <t>Building Heating Equipment and Hostile Fire Exceptions</t>
  </si>
  <si>
    <t>Hide these rows if your PL policy does include separate Aggregate or Maintenance deductibles</t>
  </si>
  <si>
    <t>As per primary policy</t>
  </si>
  <si>
    <t>Total Property &amp; Casualty Insurance Cost</t>
  </si>
  <si>
    <t>Commission % - Expiring</t>
  </si>
  <si>
    <t>Commission % - Exp. Adj.</t>
  </si>
  <si>
    <t>Commission % - Option I</t>
  </si>
  <si>
    <t>Commission % - Option II</t>
  </si>
  <si>
    <t>Broker Comments</t>
  </si>
  <si>
    <t>Excluded</t>
  </si>
  <si>
    <t>Hiscox</t>
  </si>
  <si>
    <t>Alternate Loss of Earnings</t>
  </si>
  <si>
    <t>If Chubb, try to combine with Exec Risk policy.</t>
  </si>
  <si>
    <t>Ransom</t>
  </si>
  <si>
    <t>Transit</t>
  </si>
  <si>
    <t>Response Fees and Expenses</t>
  </si>
  <si>
    <t>Additional Expenses</t>
  </si>
  <si>
    <t>Legal Liability</t>
  </si>
  <si>
    <t>Personal Accident</t>
  </si>
  <si>
    <t>Per Person</t>
  </si>
  <si>
    <t>Per Insured Event</t>
  </si>
  <si>
    <t>Employment Practices</t>
  </si>
  <si>
    <t>Misappropriation of Ideas or Trade Secrets</t>
  </si>
  <si>
    <t>Disappearance Investigation &amp; Expense</t>
  </si>
  <si>
    <t>ZZZ Hours</t>
  </si>
  <si>
    <t>Joint Ventures</t>
  </si>
  <si>
    <t>Liquidated damages</t>
  </si>
  <si>
    <t>Warranties and guarantees</t>
  </si>
  <si>
    <t>Aircraft</t>
  </si>
  <si>
    <t>Watercraft</t>
  </si>
  <si>
    <t>Owned</t>
  </si>
  <si>
    <t>Scheduled Joint Ventures*:</t>
  </si>
  <si>
    <t>Unscheduled Joint Ventures*:</t>
  </si>
  <si>
    <t>Any other Joint Venture will need to be scheduled in order for it to be fully covered by the policy</t>
  </si>
  <si>
    <t>Be sure to add the Pre-Renewal Meeting Date and amend the policies referenced in this section to only reflect the policies that are applicable to the client</t>
  </si>
  <si>
    <t>Insurers Approached</t>
  </si>
  <si>
    <t>Applicable to most renewals if insurance program is competitive and insurer is providing good service</t>
  </si>
  <si>
    <t>Once every three to five years</t>
  </si>
  <si>
    <t>For smaller renewals, combine the Renewal Strategy and Insurers Approached section to be on one page. For larger programs, continue to use the original, separate "Renewal Strategy" and "Insurers Approached" tabs</t>
  </si>
  <si>
    <t>Renewal Policy Number</t>
  </si>
  <si>
    <r>
      <rPr>
        <sz val="11"/>
        <rFont val="Calibri"/>
        <family val="2"/>
        <scheme val="minor"/>
      </rPr>
      <t xml:space="preserve">Expiring </t>
    </r>
    <r>
      <rPr>
        <sz val="11"/>
        <color theme="1"/>
        <rFont val="Calibri"/>
        <family val="2"/>
        <scheme val="minor"/>
      </rPr>
      <t>Policy Number</t>
    </r>
  </si>
  <si>
    <t>Total All Other Insurance Program Cost</t>
  </si>
  <si>
    <t>1st Excess Liability</t>
  </si>
  <si>
    <t>- Credit Card / ACH: Transaction Fees as follows:
           3.25% for credit card payments
          $3 flat fee for ACH payments
Fees are calculated on the page when payments are made. EPIC’s account will be “net” funded for the exact amount of our invoices.</t>
  </si>
  <si>
    <t xml:space="preserve">- Premium Finance: Installment plans with a negotiated interest rate based on current market rates. The down payment and the installments are paid online to a premium finance company via their portal </t>
  </si>
  <si>
    <t>- Pay Full Premium within 15 Days of Invoice Date: Payment made to EPIC (Greyling Insurance Brokerage)</t>
  </si>
  <si>
    <t>Policy surcharges are billed with the down payment.</t>
  </si>
  <si>
    <t>All have equal down payment and installments.  $7 per transaction fee applies to each payment.</t>
  </si>
  <si>
    <t>Clarify if SIR or deductible on the input page</t>
  </si>
  <si>
    <t>Contractors Pollution Liability</t>
  </si>
  <si>
    <t>Add ANY and ALL additional exclusions listed on the policy here</t>
  </si>
  <si>
    <r>
      <t xml:space="preserve">Add ANY and ALL exceptions as to why the policy is not a complete follow form here. 
</t>
    </r>
    <r>
      <rPr>
        <b/>
        <sz val="10"/>
        <color rgb="FFFF0000"/>
        <rFont val="Calibri"/>
        <family val="2"/>
        <scheme val="minor"/>
      </rPr>
      <t>For example, "Does not follow form to underlying sublimits"</t>
    </r>
  </si>
  <si>
    <t>Primary and Non-Contributory</t>
  </si>
  <si>
    <t>Let Greyling know if you are enrolled in a project that has a Wrap-Up/OCIP/CCIP.</t>
  </si>
  <si>
    <t>Total Premium (including surplus lines taxes and fees)</t>
  </si>
  <si>
    <t>Update to list only the states included on the Stop Gap endorsement</t>
  </si>
  <si>
    <t xml:space="preserve">Foreign Voluntary Compensation and Employers Liability </t>
  </si>
  <si>
    <t xml:space="preserve">Knowledge of Injury </t>
  </si>
  <si>
    <t xml:space="preserve">Longshore &amp; Harbor Workers </t>
  </si>
  <si>
    <t xml:space="preserve">Outer Continental Shelf Lands Act </t>
  </si>
  <si>
    <t xml:space="preserve">Voluntary Compensation and Employers' Liability </t>
  </si>
  <si>
    <t>Waiver of Rights to Recovery from Others as agreed to by Written Contract</t>
  </si>
  <si>
    <t>Contractual liability</t>
  </si>
  <si>
    <t>Employment related practices</t>
  </si>
  <si>
    <t>Fines or penalties</t>
  </si>
  <si>
    <t>Illegal employees</t>
  </si>
  <si>
    <t>Intentional injury</t>
  </si>
  <si>
    <t>Punitive or exemplary damages</t>
  </si>
  <si>
    <t>Additional Insured (Lessor) and Loss Payee</t>
  </si>
  <si>
    <t>Glass Waiver of Deductible</t>
  </si>
  <si>
    <t>Lease or Loan Gap</t>
  </si>
  <si>
    <t>Broadened Coverage for Covered Autos</t>
  </si>
  <si>
    <t>Auto Symbols</t>
  </si>
  <si>
    <t>Any "Auto"</t>
  </si>
  <si>
    <t>Description Of Covered Auto Designation Symbols</t>
  </si>
  <si>
    <t>Mobile Equipment Subject To Compulsory Or Financial Responsibility Or Other Motor Vehicle Insurance Law Only</t>
  </si>
  <si>
    <t>Non-owned "Autos" Only</t>
  </si>
  <si>
    <t>Hired "Autos" Only</t>
  </si>
  <si>
    <t>Specifically Described "Autos"</t>
  </si>
  <si>
    <t>Owned "Autos" Subject To A Compulsory Uninsured Motorists Law</t>
  </si>
  <si>
    <t>Owned "Autos" Subject To No-fault</t>
  </si>
  <si>
    <t>Owned "Autos" Other Than Private Passenger "Autos" Only</t>
  </si>
  <si>
    <t>Owned Private Passenger "Autos" Only</t>
  </si>
  <si>
    <t>Owned "Autos" Only</t>
  </si>
  <si>
    <t>The table below outlines the description of covered auto designation symbols as described in the Business Auto Coverage Form CA 0001 (10/13):</t>
  </si>
  <si>
    <t>Only those "autos" you own (and for Covered Autos Liability Coverage any "trailers" you don't own while attached to power units you own). This includes those "autos" you acquire ownership of after the policy begins.</t>
  </si>
  <si>
    <t>Only the private passenger "autos" you own. This includes those private passenger "autos" you acquire ownership of after the policy begins.</t>
  </si>
  <si>
    <t>Only those "autos" you own that are not of the private passenger type (and for Covered Autos Liability Coverage any "trailers" you don't own while attached to power units you own). This includes those "autos" not of the private passenger type you acquire ownership of after the policy begins.</t>
  </si>
  <si>
    <t>Only those "autos" you own that are required to have no-fault benefits in the state where they are licensed or principally garaged. This includes those "autos" you acquire ownership of after the policy begins provided they are required to have no-fault benefits in the state where they are licensed or principally garaged.</t>
  </si>
  <si>
    <t>Only those "autos" you own that because of the law in the state where they are licensed or principally garaged are required to have and cannot reject Uninsured Motorists Coverage. This includes those "autos" you acquire ownership of after the policy begins provided they are subject to the same state uninsured motorists requirement.</t>
  </si>
  <si>
    <t>Only those "autos" described in Item Three of the Declarations for which a premium charge is shown (and for Covered Autos Liability Coverage any "trailers" you don't own while attached to any power unit described in Item Three).</t>
  </si>
  <si>
    <t>Only those "autos" you lease, hire, rent or borrow. This does not include any "auto" you lease, hire, rent or borrow from any of your "employees", partners (if you are a partnership), members (if you are a limited liability company) or members of their households.</t>
  </si>
  <si>
    <t>Only those "autos" you do not own, lease, hire, rent or borrow that are used in connection with your business. This includes "autos" owned by your "employees", partners (if you are a partnership), members (if you are a limited liability company) or members of their households but only while used in your business or your personal affairs.</t>
  </si>
  <si>
    <t>Only those "autos" that are land vehicles and that would qualify under the definition of "mobile equipment" under this policy if they were not subject to a compulsory or financial responsibility law or other motor vehicle insurance law where they are licensed or principally garaged.</t>
  </si>
  <si>
    <t>Umbrella?</t>
  </si>
  <si>
    <t>As per underlying policies</t>
  </si>
  <si>
    <t>Add ANY and ALL exceptions as to why the policy is not a complete follow form here. For example, "Does not follow form to underlying sublimits"</t>
  </si>
  <si>
    <t>Primary Policy Renewal Premium</t>
  </si>
  <si>
    <t>Writing Company Expiring Program</t>
  </si>
  <si>
    <t>Writing Company Expiring Adjusted</t>
  </si>
  <si>
    <t>Writing Company Renewal Option I</t>
  </si>
  <si>
    <t>Writing Company Renewal Option II</t>
  </si>
  <si>
    <t>Writing Company</t>
  </si>
  <si>
    <t>Berkley</t>
  </si>
  <si>
    <t>̶  30% Down and 3 Equal Installments, paid quarterly</t>
  </si>
  <si>
    <t>̶  60% Down and remaining 40% in 6 months</t>
  </si>
  <si>
    <r>
      <t xml:space="preserve">$5 charge per installment which does </t>
    </r>
    <r>
      <rPr>
        <i/>
        <u/>
        <sz val="10"/>
        <color theme="1"/>
        <rFont val="Calibri"/>
        <family val="2"/>
      </rPr>
      <t>not</t>
    </r>
    <r>
      <rPr>
        <i/>
        <sz val="10"/>
        <color theme="1"/>
        <rFont val="Calibri"/>
        <family val="2"/>
      </rPr>
      <t xml:space="preserve"> apply to the down payment</t>
    </r>
  </si>
  <si>
    <t xml:space="preserve">Utility Service Interruption </t>
  </si>
  <si>
    <t>Miscellaneous Unnamed Locations</t>
  </si>
  <si>
    <t>Fine Arts</t>
  </si>
  <si>
    <t>Earthquake (Aggregate)</t>
  </si>
  <si>
    <t>Flood (Aggregate)</t>
  </si>
  <si>
    <t>Pollutant Clean Up (Aggregate)</t>
  </si>
  <si>
    <t>Business Income</t>
  </si>
  <si>
    <t>Service Interruption - Time Element</t>
  </si>
  <si>
    <t>If yes, what are they?</t>
  </si>
  <si>
    <t>Earth Movement Sprinkler Leakage Coverage?</t>
  </si>
  <si>
    <t xml:space="preserve">Microorganism (Virus, Bacteria, Pathogen) </t>
  </si>
  <si>
    <t>Nuclear, Biological, Chemical &amp; Radiological Hazards</t>
  </si>
  <si>
    <t>Business Income / Extra Expense</t>
  </si>
  <si>
    <t>Optional to complete the rate table, dependent on client's exposures and needs</t>
  </si>
  <si>
    <t>Occurrence Limit of Liability?</t>
  </si>
  <si>
    <t>If Yes, is the scheduled valuation clause removed?</t>
  </si>
  <si>
    <t>Per Property Policy</t>
  </si>
  <si>
    <t>As per underlying policy</t>
  </si>
  <si>
    <t>All Other Perils Deductible</t>
  </si>
  <si>
    <t>Varies depending on coverage</t>
  </si>
  <si>
    <t>Hull: Covers physical damage to vessels
Protection and Indemnity: Covers liability arising from the use of vessels</t>
  </si>
  <si>
    <t>Watercraft Make / Model</t>
  </si>
  <si>
    <t>Watercraft Value</t>
  </si>
  <si>
    <t>- Please notify Greyling immediately if a new watercraft is purchased</t>
  </si>
  <si>
    <t>Non-Stacking of Limits (Hull and P&amp;I limits separate)</t>
  </si>
  <si>
    <t>Chemical, Biological, Biochemical and Electronic Hazards</t>
  </si>
  <si>
    <t>Expiring Class Description</t>
  </si>
  <si>
    <t xml:space="preserve">Class Description Renewal Option I </t>
  </si>
  <si>
    <t>Class Description Renewal Option II</t>
  </si>
  <si>
    <t xml:space="preserve">- Zzz
</t>
  </si>
  <si>
    <t>Aggregate Limit per Accident</t>
  </si>
  <si>
    <t>Admitted or non-admitted</t>
  </si>
  <si>
    <t>Add additional sub-limits included on the policy along with a short explanation of what the coverage provides</t>
  </si>
  <si>
    <t>Injury sustained while on any aircraft</t>
  </si>
  <si>
    <t>Injury sustained while legally intoxicated from the use of alcohol or any controlled substance</t>
  </si>
  <si>
    <t>Suicide or Intentional Injury</t>
  </si>
  <si>
    <t>War or Act of War (whether declared or undeclared)</t>
  </si>
  <si>
    <t>Insured vs. Insured (Separation of Insureds)</t>
  </si>
  <si>
    <t>Drone (Owned or Non-Owned)</t>
  </si>
  <si>
    <t>Crisis Response Coverage</t>
  </si>
  <si>
    <t>Newly Acquired Entity Coverage</t>
  </si>
  <si>
    <t>Contractor's Professional Liability</t>
  </si>
  <si>
    <t>Total Policy Expiring Premium</t>
  </si>
  <si>
    <t>Total Policy Expiring Adjusted</t>
  </si>
  <si>
    <t>Total Policy Renewal Premium Option I</t>
  </si>
  <si>
    <t>Total Policy Renewal Premium Option II</t>
  </si>
  <si>
    <t>Total Policy Premium</t>
  </si>
  <si>
    <t>Local Policy(ies) Premium</t>
  </si>
  <si>
    <t>Local Policy Expiring Premium</t>
  </si>
  <si>
    <t>Local Policy Expiring Adjusted</t>
  </si>
  <si>
    <t>Local Policy Renewal Premium Option I</t>
  </si>
  <si>
    <t>Each Loss Sustained or Each Loss Discovered?</t>
  </si>
  <si>
    <t>Limits are separate or shared?</t>
  </si>
  <si>
    <r>
      <t xml:space="preserve">- 12 months for </t>
    </r>
    <r>
      <rPr>
        <i/>
        <sz val="10"/>
        <color rgb="FFFF0000"/>
        <rFont val="Calibri"/>
        <family val="2"/>
        <scheme val="minor"/>
      </rPr>
      <t>Zzz</t>
    </r>
    <r>
      <rPr>
        <i/>
        <sz val="10"/>
        <color theme="1"/>
        <rFont val="Calibri"/>
        <family val="2"/>
        <scheme val="minor"/>
      </rPr>
      <t>% of Policy Premium</t>
    </r>
  </si>
  <si>
    <t>Additional options to be negotiated at time of transaction</t>
  </si>
  <si>
    <t>Accidental Death &amp; Dismemberment</t>
  </si>
  <si>
    <t>Coverage Extended to All Contracts or Contract Specific?</t>
  </si>
  <si>
    <t>U.S. Employees</t>
  </si>
  <si>
    <t>Third Country Nationals</t>
  </si>
  <si>
    <t>Local Hires or Nationals</t>
  </si>
  <si>
    <t>Be sure to confirm that these employees are covered on the policy</t>
  </si>
  <si>
    <t>War Risk</t>
  </si>
  <si>
    <t>Master Policy Premium</t>
  </si>
  <si>
    <t>(Hammer Clause) Commit to Settle</t>
  </si>
  <si>
    <t xml:space="preserve">Telecommunications Fraud </t>
  </si>
  <si>
    <t xml:space="preserve">- 24 months for </t>
  </si>
  <si>
    <t xml:space="preserve">- 36 months for </t>
  </si>
  <si>
    <t>Bodily Injury / Property Damage</t>
  </si>
  <si>
    <t>Fraudulent, dishonest or criminal acts by an Insured Person or authorized representative</t>
  </si>
  <si>
    <t>Failure of the Insured / Insured Person to maintain and possess duly authorized and issued required
documents and visas</t>
  </si>
  <si>
    <t>Coverage Territory</t>
  </si>
  <si>
    <t>Drone Make / Model</t>
  </si>
  <si>
    <t>Drone Value</t>
  </si>
  <si>
    <t>- Please notify Greyling immediately if a new drone is purchased</t>
  </si>
  <si>
    <t>Be sure to update this section with the correct Broker and Account Specialist contact information</t>
  </si>
  <si>
    <t>Insert Insured's Main Address (Headquarters) here</t>
  </si>
  <si>
    <t>- Please review the Information contained in these confirmations of coverage, and alert us of any questions or changes. We appreciate your business and thank you for your confidence in Greyling Insurance Brokerage</t>
  </si>
  <si>
    <t>- These confirmations are only a summary of coverage and are not all inclusive.  All limits, sublimits, exclusions, and other policy terms and conditions are not shown.  These confirmations may be canceled by the Named Insured by surrender of these confirmations of coverage or by written notice to the Company stating when cancellation will be effective.  These confirmations may be canceled by the Company by written notice to the Named Insured in accordance with the policy conditions.  These confirmations are cancelled when replaced by a policy and can subsequently serve as an outline of insurance.</t>
  </si>
  <si>
    <t>- Coverage for all policies is effective 12:01 AM local time on the date listed</t>
  </si>
  <si>
    <t>- The above is a high-level summary of coverage and does not provide all details. Please note that only final policy and wording will determine coverage.</t>
  </si>
  <si>
    <t>Claims under the following insurance policies should be reported directly to the carrier as outlined below:</t>
  </si>
  <si>
    <t>Who to Contact</t>
  </si>
  <si>
    <t>Watercraft Liability (P&amp;I)</t>
  </si>
  <si>
    <t>Insured vs. Insured (D&amp;O)</t>
  </si>
  <si>
    <t>Wage &amp; Hour (EPL)</t>
  </si>
  <si>
    <t>Breach of Written Employment Contract (EPL)</t>
  </si>
  <si>
    <t>Liability assumed under contract except to the extent that the insured would have been liability in the absence of such contract or agreement (Fiduciary)</t>
  </si>
  <si>
    <t>Data / Personal Information (Crime)</t>
  </si>
  <si>
    <t>Trade Secrets (Crime)</t>
  </si>
  <si>
    <t>Prior Notice (All Coverage Parts)</t>
  </si>
  <si>
    <t>Bodily Injury &amp; Property Damage (All Coverage Parts)</t>
  </si>
  <si>
    <t>Local Policy Renewal Premium Option II</t>
  </si>
  <si>
    <t>Total Professional Liability Insurance Cost</t>
  </si>
  <si>
    <t>(only to be completed if there are local policies in place)</t>
  </si>
  <si>
    <t>Client</t>
  </si>
  <si>
    <t>Any entity agreed to in a written contract</t>
  </si>
  <si>
    <t>12 months for</t>
  </si>
  <si>
    <t>24 months for</t>
  </si>
  <si>
    <t>36 months for</t>
  </si>
  <si>
    <t>48 months for</t>
  </si>
  <si>
    <t>60 months for</t>
  </si>
  <si>
    <t>(Hammer Clause) Consent to Settle</t>
  </si>
  <si>
    <t>Pro Bono Services</t>
  </si>
  <si>
    <t xml:space="preserve">Contractual Liability </t>
  </si>
  <si>
    <t>Copyright Infringement</t>
  </si>
  <si>
    <t>Carveback for in the performance of professional services</t>
  </si>
  <si>
    <t>Carveback for Product Design</t>
  </si>
  <si>
    <t xml:space="preserve">Insured Settlement Authority </t>
  </si>
  <si>
    <t xml:space="preserve">Bankruptcy or insolvency of Insured </t>
  </si>
  <si>
    <t>Applications Sent</t>
  </si>
  <si>
    <t>Applications Completed</t>
  </si>
  <si>
    <t>Underwriting Submission Sent</t>
  </si>
  <si>
    <t>Quotes Received</t>
  </si>
  <si>
    <t>Bind Order Sent to Insurer</t>
  </si>
  <si>
    <t>Policy Number Received</t>
  </si>
  <si>
    <t>Binder Received</t>
  </si>
  <si>
    <t>Binder Reviewed</t>
  </si>
  <si>
    <t xml:space="preserve">Policy Received  </t>
  </si>
  <si>
    <t>Winnie Chan</t>
  </si>
  <si>
    <t>Office Phone: 770-670-5353</t>
  </si>
  <si>
    <t>E-Mail: Winnie.Chan@greyling.com</t>
  </si>
  <si>
    <t>Employee Stock Ownership Plan (ESOP) Coverage? (applies to D&amp;O and Fiduciary only)</t>
  </si>
  <si>
    <t>Expiring Policy Number</t>
  </si>
  <si>
    <t>Contracts &amp; Risk Analyst</t>
  </si>
  <si>
    <t>Office Phone: 770-670-5343</t>
  </si>
  <si>
    <t>Kristen Walker, CRIS,
LEED Green Associate
Senior Vice President</t>
  </si>
  <si>
    <t>LJA Engineering, Inc.</t>
  </si>
  <si>
    <t>FNI</t>
  </si>
  <si>
    <t>non-admitted</t>
  </si>
  <si>
    <t>full prior acts</t>
  </si>
  <si>
    <t>John Hawkins of Porter &amp; Hedges</t>
  </si>
  <si>
    <t>Northwest Technical Services, LLC</t>
  </si>
  <si>
    <t>Wet &amp; Wild Plants</t>
  </si>
  <si>
    <t>Creations Printing, LLC</t>
  </si>
  <si>
    <t>L&amp;C General, Inc.</t>
  </si>
  <si>
    <t>L&amp;C Limited, LP</t>
  </si>
  <si>
    <t>LJA Builds, Inc.</t>
  </si>
  <si>
    <r>
      <t xml:space="preserve">GXT, Ltd. ; GenerationNext Telecommunications, Inc
</t>
    </r>
    <r>
      <rPr>
        <i/>
        <sz val="10"/>
        <color theme="1"/>
        <rFont val="Calibri"/>
        <family val="2"/>
        <scheme val="minor"/>
      </rPr>
      <t>09/01/2001 Retro</t>
    </r>
  </si>
  <si>
    <t>Broad Form Named Insured</t>
  </si>
  <si>
    <t>76-0540328</t>
  </si>
  <si>
    <t>Allianz</t>
  </si>
  <si>
    <t>Navigators Specialty Insurance Company</t>
  </si>
  <si>
    <t>LJA Infrastructure, Inc.</t>
  </si>
  <si>
    <t>Horizon Environmental Services, Inc.</t>
  </si>
  <si>
    <t>LJA Surveying, Inc.</t>
  </si>
  <si>
    <t>occurrence</t>
  </si>
  <si>
    <t>no</t>
  </si>
  <si>
    <t>claims-made</t>
  </si>
  <si>
    <t>n/a</t>
  </si>
  <si>
    <t>not covered</t>
  </si>
  <si>
    <t>yes</t>
  </si>
  <si>
    <t xml:space="preserve">Not Excluded </t>
  </si>
  <si>
    <t>SCI273610911</t>
  </si>
  <si>
    <t>Unlimited</t>
  </si>
  <si>
    <t>6 Hours</t>
  </si>
  <si>
    <t>36 Hours</t>
  </si>
  <si>
    <t>Great American Insurance Company</t>
  </si>
  <si>
    <t>Executive Liability (Directors &amp; Officers, Employment Practices, Fiduciary Liability)</t>
  </si>
  <si>
    <t>$6,000,000 Shared</t>
  </si>
  <si>
    <t>Executive Risk</t>
  </si>
  <si>
    <t>Technology Liability</t>
  </si>
  <si>
    <t>CFC</t>
  </si>
  <si>
    <t>Damian and Associates</t>
  </si>
  <si>
    <t>LJA Engineering LLC</t>
  </si>
  <si>
    <t>LJA Rail, Inc</t>
  </si>
  <si>
    <t>Precision Aerial Compliance Solutions, LLC</t>
  </si>
  <si>
    <t>Design Support Services Inc</t>
  </si>
  <si>
    <t>LJA Infrastructure, Inc. (formerly Developro Inc)</t>
  </si>
  <si>
    <t>admitted</t>
  </si>
  <si>
    <t>Global Aerospace</t>
  </si>
  <si>
    <t>American Alternative Insurance Corporation - 59.24%; American Commerce Insurance Company - 10%; National Indemnity Company - 18.39%; Tokio Marine America Insurance Company - 12.37%</t>
  </si>
  <si>
    <t>Insured Value</t>
  </si>
  <si>
    <t>5% of value for hull
10% of value for payload</t>
  </si>
  <si>
    <t>Hartford Fire Insurance Company</t>
  </si>
  <si>
    <t>$50,000 / $100,000 / $1,500,000</t>
  </si>
  <si>
    <t>TWIA-000899644-03</t>
  </si>
  <si>
    <t>Texas Windstorm Insurance Association</t>
  </si>
  <si>
    <t>TWIA</t>
  </si>
  <si>
    <t>1% or $1,000 min</t>
  </si>
  <si>
    <t>$253,010 - Building
$97,391 Contents</t>
  </si>
  <si>
    <t>Property - Wind &amp; Hail - 1329 Laredo</t>
  </si>
  <si>
    <t>Papalote Land &amp; Cattle Company</t>
  </si>
  <si>
    <t>Great American</t>
  </si>
  <si>
    <t>Agreed Value</t>
  </si>
  <si>
    <t>TX</t>
  </si>
  <si>
    <t>None</t>
  </si>
  <si>
    <t>Berg Oliver Associates, Inc.</t>
  </si>
  <si>
    <t>Argo</t>
  </si>
  <si>
    <t>listed by state</t>
  </si>
  <si>
    <t>WC 00 00 00 C (01/15)</t>
  </si>
  <si>
    <t>Umbrella Liability</t>
  </si>
  <si>
    <t>not scheduled</t>
  </si>
  <si>
    <t>Fireman's Fund Insurance Company</t>
  </si>
  <si>
    <t>5303 (06/19)</t>
  </si>
  <si>
    <t>Max annual agg of $10M.</t>
  </si>
  <si>
    <t>Do not believe they have this coverage, but check.</t>
  </si>
  <si>
    <t>9/1/2021-9/1/2024</t>
  </si>
  <si>
    <t>Environmental Practice Leader</t>
  </si>
  <si>
    <t>ACEC Business Insurance Trust
Program Manager</t>
  </si>
  <si>
    <t>Kent Collier, JD, CRIS
LEED AP BD+C
Senior Vice President</t>
  </si>
  <si>
    <t>3600 W Sam Houston Pkwy S STE 600 Houston, TX 77042</t>
  </si>
  <si>
    <r>
      <t xml:space="preserve">GXT, Inc.
</t>
    </r>
    <r>
      <rPr>
        <i/>
        <sz val="10"/>
        <color theme="1"/>
        <rFont val="Calibri"/>
        <family val="2"/>
        <scheme val="minor"/>
      </rPr>
      <t>10/28/2021 Retro</t>
    </r>
  </si>
  <si>
    <t>Norris &amp; Elder Engineers, Inc.</t>
  </si>
  <si>
    <t>L.V. Norris Engineer, Inc.</t>
  </si>
  <si>
    <t>L.V. Norris Engineers, Inc.</t>
  </si>
  <si>
    <t>L.V. Norris Consulting Engineers</t>
  </si>
  <si>
    <t>Garrod &amp; Dartez, Inc.</t>
  </si>
  <si>
    <t>Norris &amp; Garrod Engineers, Inc.</t>
  </si>
  <si>
    <t>Garrod &amp; Associates, Inc.</t>
  </si>
  <si>
    <t>Dartez, Carroll &amp; Blackman, Inc.</t>
  </si>
  <si>
    <t>LJA Program Management, LLC</t>
  </si>
  <si>
    <r>
      <t xml:space="preserve">LJA Program Management, LLC (fka Ramos Consulting, LLC) </t>
    </r>
    <r>
      <rPr>
        <i/>
        <sz val="10"/>
        <color theme="1"/>
        <rFont val="Calibri"/>
        <family val="2"/>
        <scheme val="minor"/>
      </rPr>
      <t>04/18/2012 Retro</t>
    </r>
  </si>
  <si>
    <t>Wayne Smith &amp; Associates, Inc. dba SCL Engineering</t>
  </si>
  <si>
    <t>but only for professional services provided after 1/1/2000</t>
  </si>
  <si>
    <t>David C. Baldwin, Inc. dba DCBA Landscape Architecture</t>
  </si>
  <si>
    <t xml:space="preserve"> but only for professional services provided after 8/8/2001</t>
  </si>
  <si>
    <t>but only for professional services provided after 9/30/1987</t>
  </si>
  <si>
    <t xml:space="preserve">  but only for professional services provided after 9/1/1994</t>
  </si>
  <si>
    <t xml:space="preserve"> but only for Professional Services Provided after 01/01/2018</t>
  </si>
  <si>
    <t>LJA Engineering ESOP (Formerly LJA Engineering &amp; Surveying Inc Profit Sharing Plan (ESOP#2))</t>
  </si>
  <si>
    <t>DBA RVE UBC</t>
  </si>
  <si>
    <t>but only for professional services provided after 4/16/2004</t>
  </si>
  <si>
    <t>Grounds Anderson, LLC</t>
  </si>
  <si>
    <t>GXT, LTD.</t>
  </si>
  <si>
    <t>Generations Next Telecommunications, Inc.</t>
  </si>
  <si>
    <t>Cyber</t>
  </si>
  <si>
    <t>LJA Rail, LLC</t>
  </si>
  <si>
    <t xml:space="preserve">  but only for professional services provided after 4/5/16</t>
  </si>
  <si>
    <t>LJA Engineering &amp; Surveying, Inc.</t>
  </si>
  <si>
    <t xml:space="preserve">   but only for professional services provided after 6/13/1997</t>
  </si>
  <si>
    <t>but only for professional services provided after 2/15/2012</t>
  </si>
  <si>
    <t>LEAP Engineering, LLC</t>
  </si>
  <si>
    <t xml:space="preserve">   but only for services performed after 1/1/1942</t>
  </si>
  <si>
    <t>LJA Engineering &amp; Surveying, Inc. ESOP (ESOP#1)</t>
  </si>
  <si>
    <t>LJA Engineering &amp; Surveying Inc. 401k</t>
  </si>
  <si>
    <t>83-2030025</t>
  </si>
  <si>
    <t>81-2474216</t>
  </si>
  <si>
    <t>20-1519048</t>
  </si>
  <si>
    <t>Orange Rail, Inc.</t>
  </si>
  <si>
    <t>Peanut Express Terminal Services, Inc.</t>
  </si>
  <si>
    <t>LJA Investments, Inc.</t>
  </si>
  <si>
    <t>4/-1267173</t>
  </si>
  <si>
    <t>73-1651298</t>
  </si>
  <si>
    <t>100% Beneficial</t>
  </si>
  <si>
    <t>85-1136716</t>
  </si>
  <si>
    <t>74-2480982</t>
  </si>
  <si>
    <t>82-3632457</t>
  </si>
  <si>
    <t>76-0371760</t>
  </si>
  <si>
    <t>81-2536773</t>
  </si>
  <si>
    <t>82-3417697</t>
  </si>
  <si>
    <t xml:space="preserve">   but only for professional services provided after 1/12/2012</t>
  </si>
  <si>
    <t>Design Support Solutions, Inc.</t>
  </si>
  <si>
    <t>76-0522466</t>
  </si>
  <si>
    <t xml:space="preserve">   but only for professional services provided after 8/12/1982</t>
  </si>
  <si>
    <t>Frank J. Dillard &amp; Associates, Inc.</t>
  </si>
  <si>
    <t>74-2021661</t>
  </si>
  <si>
    <t>but only for Professional Services provided after 8/9/1986</t>
  </si>
  <si>
    <t>75-1974286</t>
  </si>
  <si>
    <t>LJA Greece, Ltd.</t>
  </si>
  <si>
    <t>84-4829277</t>
  </si>
  <si>
    <t>75-2941157</t>
  </si>
  <si>
    <t>75-6606808</t>
  </si>
  <si>
    <t>45-4445384</t>
  </si>
  <si>
    <t>46-0258818</t>
  </si>
  <si>
    <t>?</t>
  </si>
  <si>
    <t>LJA Energy, Inc.</t>
  </si>
  <si>
    <t>86-3206334</t>
  </si>
  <si>
    <t>Land Surveying, Inc.</t>
  </si>
  <si>
    <t>47-4324346</t>
  </si>
  <si>
    <t>20-0940035</t>
  </si>
  <si>
    <t>Asset Purchase</t>
  </si>
  <si>
    <t>76-0649040</t>
  </si>
  <si>
    <t>Northwest Technical Solutions, LLC</t>
  </si>
  <si>
    <t>46-4345171</t>
  </si>
  <si>
    <t>SeaTech Offshore, LLC</t>
  </si>
  <si>
    <t>46-5198948</t>
  </si>
  <si>
    <t>74-1982145</t>
  </si>
  <si>
    <t xml:space="preserve">   but only for professional services provided after 12/12/2000</t>
  </si>
  <si>
    <t>Wortech Land Surveyors, Inc.</t>
  </si>
  <si>
    <t>76-0525717</t>
  </si>
  <si>
    <t>20-0519275</t>
  </si>
  <si>
    <t xml:space="preserve"> but only for professional services provided after 9/1/1994</t>
  </si>
  <si>
    <t>74-2709697</t>
  </si>
  <si>
    <t>Coym, Rehmet &amp; Guiterrez Engineering, L.P.</t>
  </si>
  <si>
    <t>20-3767651</t>
  </si>
  <si>
    <t>Coym Rehmet &amp; Gutierrez Management L.L.C.</t>
  </si>
  <si>
    <t>20-3767787</t>
  </si>
  <si>
    <t>Coym Rehmet &amp; Gutierrez, Inc.</t>
  </si>
  <si>
    <t>74-1995986</t>
  </si>
  <si>
    <t>74-2531688</t>
  </si>
  <si>
    <t>BFNI</t>
  </si>
  <si>
    <t>Umbrella</t>
  </si>
  <si>
    <t>LJA Environmental Services, LLC</t>
  </si>
  <si>
    <r>
      <t xml:space="preserve">4EB, L.L.C. - </t>
    </r>
    <r>
      <rPr>
        <i/>
        <sz val="10"/>
        <color theme="1"/>
        <rFont val="Calibri"/>
        <family val="2"/>
        <scheme val="minor"/>
      </rPr>
      <t>inactive</t>
    </r>
  </si>
  <si>
    <t>Longaro &amp; Clarke, L.P.</t>
  </si>
  <si>
    <t>26-4339456</t>
  </si>
  <si>
    <t>minus DRs</t>
  </si>
  <si>
    <t>A+: XV</t>
  </si>
  <si>
    <t>- N/A</t>
  </si>
  <si>
    <t>2021 DJI M600 Pro</t>
  </si>
  <si>
    <t>2022 Mavic 3</t>
  </si>
  <si>
    <t>2019 DJI INNOVATIONS MAVIC 2 PRO</t>
  </si>
  <si>
    <t>DJI Mavic 2 Pro with Fly More Bundle L1P</t>
  </si>
  <si>
    <t>2017 DJI INNOVATIONS MATRICE 600 PRO</t>
  </si>
  <si>
    <t>2021 DJI INNOVATIONS MAVIC AIR 2</t>
  </si>
  <si>
    <t>2020 DJI INNOVATIONS MAVIC 2 PRO</t>
  </si>
  <si>
    <t>WINGTRA WINGTRA ONE</t>
  </si>
  <si>
    <t>DJI Mavic 2</t>
  </si>
  <si>
    <t>1581F45TB219P00D002X</t>
  </si>
  <si>
    <t>163DFAV001220S</t>
  </si>
  <si>
    <t>163DG6P / 0017JJ2</t>
  </si>
  <si>
    <t>M64DDG08010035 / FA3L4XNXKF</t>
  </si>
  <si>
    <t>3N3BHAD01207FQ/1VRBHAD001013Q</t>
  </si>
  <si>
    <t>163CG8ER0A0TJD / FA3WLEHNN3</t>
  </si>
  <si>
    <t>1685 / FA33EXLKCH</t>
  </si>
  <si>
    <t>163CH8FR0A37EK</t>
  </si>
  <si>
    <t>Admitted</t>
  </si>
  <si>
    <t>Occurrence</t>
  </si>
  <si>
    <t>No</t>
  </si>
  <si>
    <t>Cap of Losses from Certified Acts of Terrorism</t>
  </si>
  <si>
    <t>UAS (11/15/2018)</t>
  </si>
  <si>
    <t>Serial Number</t>
  </si>
  <si>
    <t>UAS Payload Make and Model</t>
  </si>
  <si>
    <t>Value</t>
  </si>
  <si>
    <t>Phoenix Mini-Ranger</t>
  </si>
  <si>
    <t>Phoenix Ranger</t>
  </si>
  <si>
    <t>Riegl VUX-1UAV LiDAR</t>
  </si>
  <si>
    <t>Riegl miniVUX-1UAV LiDAR</t>
  </si>
  <si>
    <t>S2223947</t>
  </si>
  <si>
    <t>S2222824</t>
  </si>
  <si>
    <t>S2222832</t>
  </si>
  <si>
    <t>Surcharges, Taxes and Assessments - Option I</t>
  </si>
  <si>
    <t>Surcharges, Taxes and Assessments - Expiring</t>
  </si>
  <si>
    <t>Surcharges, Taxes and Assessments - Option II</t>
  </si>
  <si>
    <t>Transportation of Pollutants on PL/CPL policy. If MCS-90 needed, let Greyling know.</t>
  </si>
  <si>
    <t>Rely on coverage on PL/CPL policy.</t>
  </si>
  <si>
    <t>Actual Cash Value or Cost of Repair, whichever is less</t>
  </si>
  <si>
    <t>Surcharges,Taxes and Assessments - Exp. Adj.</t>
  </si>
  <si>
    <t>Surcharges,Taxes and Assessments - Option I</t>
  </si>
  <si>
    <t>Surcharges,Taxes and Assessments - Option II</t>
  </si>
  <si>
    <t>Surcharges, Taxes and Assessments - Exp. Adj.</t>
  </si>
  <si>
    <t>A: XV</t>
  </si>
  <si>
    <t>Non-Admitted</t>
  </si>
  <si>
    <t>Claims-made</t>
  </si>
  <si>
    <t>- 12 months for 100% annual premium</t>
  </si>
  <si>
    <t xml:space="preserve">Retroactive Date </t>
  </si>
  <si>
    <t>ROW PL</t>
  </si>
  <si>
    <t>Business Personal Property (Blanket)</t>
  </si>
  <si>
    <t>Business Income &amp; Extra Expense (Blanket)</t>
  </si>
  <si>
    <t>Replacement Cost</t>
  </si>
  <si>
    <t>72 hours</t>
  </si>
  <si>
    <t>0 hours</t>
  </si>
  <si>
    <t>Varies by Location</t>
  </si>
  <si>
    <t xml:space="preserve">24 hours </t>
  </si>
  <si>
    <t xml:space="preserve">Admitted </t>
  </si>
  <si>
    <t>PC 00 10 (01/18)</t>
  </si>
  <si>
    <t>Newly Acquired Building (180 days to report)</t>
  </si>
  <si>
    <t>Newly Acquired Business Personal Property (180 days to report)</t>
  </si>
  <si>
    <t>30 days</t>
  </si>
  <si>
    <t>Debris Removal (180 Days)</t>
  </si>
  <si>
    <t>Pollutant Clean-Up and Removal (Aggregate) (180 days to report)</t>
  </si>
  <si>
    <t>page 83</t>
  </si>
  <si>
    <t xml:space="preserve">Excluded </t>
  </si>
  <si>
    <t>1220 N Texas Boulevard, Suite 4</t>
  </si>
  <si>
    <t>Alice</t>
  </si>
  <si>
    <t>1907 Ascension Boulevard, Suite 500</t>
  </si>
  <si>
    <t>Arlington</t>
  </si>
  <si>
    <t>1507 S I-35</t>
  </si>
  <si>
    <t>Austin</t>
  </si>
  <si>
    <t>7500 Rialto Boulevard, Building 2 Suite 100</t>
  </si>
  <si>
    <t>2615 Calder Street, Suite 500</t>
  </si>
  <si>
    <t>Beaumont</t>
  </si>
  <si>
    <t>Charleston</t>
  </si>
  <si>
    <t>SC</t>
  </si>
  <si>
    <t>171 Church St, Unit 1A</t>
  </si>
  <si>
    <t>1110 Market Street, Suite 300</t>
  </si>
  <si>
    <t xml:space="preserve">Chattanooga </t>
  </si>
  <si>
    <t>TN</t>
  </si>
  <si>
    <t>2014 Airport Road, Suite 100</t>
  </si>
  <si>
    <t xml:space="preserve">Conroe </t>
  </si>
  <si>
    <t>6060 North Central Expressway, Suite 400</t>
  </si>
  <si>
    <t>Dallas</t>
  </si>
  <si>
    <t>350 Airport Rd</t>
  </si>
  <si>
    <t>Griffin</t>
  </si>
  <si>
    <t>GA</t>
  </si>
  <si>
    <t>14701 St. Mary's Lane, Suite 400</t>
  </si>
  <si>
    <t>Houston</t>
  </si>
  <si>
    <t>11821 E Freeway, Suite 360</t>
  </si>
  <si>
    <t>3600 W Sam Houston Pkwy S, Suite 600</t>
  </si>
  <si>
    <t>301 W Bay Street, Suite 1400</t>
  </si>
  <si>
    <t>Jacksonville</t>
  </si>
  <si>
    <t>1904 W Grand Parkway N, Suite 100</t>
  </si>
  <si>
    <t>Katy</t>
  </si>
  <si>
    <t>265 Brookview Centre Way, Suite 504</t>
  </si>
  <si>
    <t>Knoxville</t>
  </si>
  <si>
    <t>210 Lake Road</t>
  </si>
  <si>
    <t>Lake Jackson</t>
  </si>
  <si>
    <t>531 Roseland Street Northwest</t>
  </si>
  <si>
    <t>Marietta</t>
  </si>
  <si>
    <t>2150 S Central Expressway, Suite 300</t>
  </si>
  <si>
    <t xml:space="preserve">McKinney </t>
  </si>
  <si>
    <t>6 Desta Drive, Suite 1800</t>
  </si>
  <si>
    <t>Midland</t>
  </si>
  <si>
    <t>Executive Suite - 352 W Northfield Boulevard, Suite L</t>
  </si>
  <si>
    <t>Murfreesboro</t>
  </si>
  <si>
    <t>Executive Suite - 555 Winderly Place</t>
  </si>
  <si>
    <t>Maitland</t>
  </si>
  <si>
    <t>FL</t>
  </si>
  <si>
    <t>2743 Smith Ranch Road, Suite 901 &amp; 902</t>
  </si>
  <si>
    <t>Pearland</t>
  </si>
  <si>
    <t>2700 La Frontera Boulevard, Suite 150</t>
  </si>
  <si>
    <t>Round Rock</t>
  </si>
  <si>
    <t>Executive Suite - 113 South Monroe Street</t>
  </si>
  <si>
    <t>Tallahassee</t>
  </si>
  <si>
    <t>Executive Suite - 321 S Boston Ave, Suite 300</t>
  </si>
  <si>
    <t>Tulsa</t>
  </si>
  <si>
    <t>OK</t>
  </si>
  <si>
    <t>1100 NE Loop 410, Suite 850</t>
  </si>
  <si>
    <t>San Antonio</t>
  </si>
  <si>
    <t>9830 Colonnade Boulevard</t>
  </si>
  <si>
    <t>480 Wildwood Forest Drive, Suite 250</t>
  </si>
  <si>
    <t>Spring</t>
  </si>
  <si>
    <t>20432 Highway 35</t>
  </si>
  <si>
    <t>Sweeny</t>
  </si>
  <si>
    <t>1070 Evergreen Circle, Suite 107</t>
  </si>
  <si>
    <t>Yes</t>
  </si>
  <si>
    <t xml:space="preserve">Professional Services - Engineers, Architects or Surveyors </t>
  </si>
  <si>
    <t>Limited Contractual Liability - Personal &amp; Advertising Injury</t>
  </si>
  <si>
    <t>Not Excluded</t>
  </si>
  <si>
    <t>Non-Owned (up to 50 feet)</t>
  </si>
  <si>
    <t>Exterior Insulation and Finish System (EIFS)</t>
  </si>
  <si>
    <t>Lloyd's of London</t>
  </si>
  <si>
    <t>Surplus Lines Taxes &amp; Stamping Fee - Expiring</t>
  </si>
  <si>
    <t>Surplus Lines Taxes &amp; Stamping Fee - Exp. Adj.</t>
  </si>
  <si>
    <t>Surplus Lines Taxes &amp; Stamping Fee - Option I</t>
  </si>
  <si>
    <t>Domestic Revenue</t>
  </si>
  <si>
    <t>Surplus Lines Taxes &amp; Stamping Fee</t>
  </si>
  <si>
    <t xml:space="preserve">Rate </t>
  </si>
  <si>
    <t>Technology (US) v4.0</t>
  </si>
  <si>
    <t>- 12 months for 100% of annual premium</t>
  </si>
  <si>
    <t>Not scheduled</t>
  </si>
  <si>
    <t xml:space="preserve">page 16 of  policy; A.5.?? </t>
  </si>
  <si>
    <t xml:space="preserve">pg 16, B2. and E </t>
  </si>
  <si>
    <t>none</t>
  </si>
  <si>
    <t xml:space="preserve">Directors and Officers and Development </t>
  </si>
  <si>
    <t>Communicable Diseases and Viruses - Absolute</t>
  </si>
  <si>
    <t>90 days or $100, whichever is applicable (page 27)
(may result in 25% per dec page)</t>
  </si>
  <si>
    <t xml:space="preserve">Texas Windstorm Insurance Association - Commercial Policy Windstorm and Hail </t>
  </si>
  <si>
    <t>2006 Aluminum Workboat (Alumacraft)</t>
  </si>
  <si>
    <t>2019 Aluminum Workboat (Alumacraft 1032)</t>
  </si>
  <si>
    <t>2020 Aluminum Workboat (Weldcraft)</t>
  </si>
  <si>
    <t>2019 Aluminum Workboat (Zodiac)</t>
  </si>
  <si>
    <t xml:space="preserve">no   </t>
  </si>
  <si>
    <t>Policy Retention</t>
  </si>
  <si>
    <t>Worldwide</t>
  </si>
  <si>
    <t>CR 78 13 (08/18)</t>
  </si>
  <si>
    <t xml:space="preserve">admitted </t>
  </si>
  <si>
    <t>MN GL 00 01 (3/17)</t>
  </si>
  <si>
    <t>MN GL 00 21 (3/17)</t>
  </si>
  <si>
    <t>MN HA 00 01 (3/17)</t>
  </si>
  <si>
    <t>MN ER 00 00 (12/20)</t>
  </si>
  <si>
    <t>MN BTA 00 10 (3/17)</t>
  </si>
  <si>
    <t>Excluded (GL)</t>
  </si>
  <si>
    <t>Excluded (GL &amp; Auto)</t>
  </si>
  <si>
    <t>Excluded (Auto)</t>
  </si>
  <si>
    <t>Excluded (GL, Auto, EL, BTA)</t>
  </si>
  <si>
    <t>Right of Way</t>
  </si>
  <si>
    <t xml:space="preserve">- Right of Way (Professional Liability) </t>
  </si>
  <si>
    <t>- Professional Liability</t>
  </si>
  <si>
    <t xml:space="preserve">Solely for right of way acquisition services provided to third parties for a fee </t>
  </si>
  <si>
    <t xml:space="preserve">Admiral Insurance Company </t>
  </si>
  <si>
    <t>Per Claim</t>
  </si>
  <si>
    <t>HIDE</t>
  </si>
  <si>
    <t xml:space="preserve">non-admitted </t>
  </si>
  <si>
    <t>Broker Fee - Expiring</t>
  </si>
  <si>
    <t>SL Taxes and Assessments - Expiring</t>
  </si>
  <si>
    <t>SL Taxes and Assessments - Exp. Adj.</t>
  </si>
  <si>
    <t>SL Taxes and Assessments - Option I</t>
  </si>
  <si>
    <t>SL Taxes and Assessments - Option II</t>
  </si>
  <si>
    <t>Broker Fee</t>
  </si>
  <si>
    <t xml:space="preserve">Surplus Lines Tax </t>
  </si>
  <si>
    <t>Broker Fee - Exp. Adj.</t>
  </si>
  <si>
    <t>Broker Fee - Option I</t>
  </si>
  <si>
    <t>Broker Fee - Option II</t>
  </si>
  <si>
    <t>EO 13 70 (7/20)</t>
  </si>
  <si>
    <t xml:space="preserve">Waiver of subrogation clause to apply to a client per written contract or agreement </t>
  </si>
  <si>
    <t xml:space="preserve">Insured vs. Insured </t>
  </si>
  <si>
    <t xml:space="preserve">Intentional Acts </t>
  </si>
  <si>
    <t xml:space="preserve">Consumer Protection Laws </t>
  </si>
  <si>
    <t>Professional Liability Terrorism (Absolute)</t>
  </si>
  <si>
    <t>Workers Compensation and other Employment-Related Laws</t>
  </si>
  <si>
    <t>Insolvency</t>
  </si>
  <si>
    <t>A-: XIV</t>
  </si>
  <si>
    <t>Payroll and Subcontractor Costs</t>
  </si>
  <si>
    <t># of Vehicles</t>
  </si>
  <si>
    <t>Exposure Base - Number of Vehicles</t>
  </si>
  <si>
    <t>Blended Rate per Vehicle</t>
  </si>
  <si>
    <t>Avg. minus most recent DR</t>
  </si>
  <si>
    <t xml:space="preserve">Not Covered </t>
  </si>
  <si>
    <t>Pending and Prior Litigation</t>
  </si>
  <si>
    <t xml:space="preserve">Inland Marine </t>
  </si>
  <si>
    <t xml:space="preserve">Physical damage to contractor's equipment
                                                                                  </t>
  </si>
  <si>
    <t>Limits</t>
  </si>
  <si>
    <t xml:space="preserve"> Deductibles</t>
  </si>
  <si>
    <t>Sub-Total Captive vs. Non-Captive</t>
  </si>
  <si>
    <t>Excess Professional Liability (1st layer)</t>
  </si>
  <si>
    <t>Excess Professional Liability (2nd layer)</t>
  </si>
  <si>
    <t>Renewal Limits</t>
  </si>
  <si>
    <t>Spring (The Woodlands)</t>
  </si>
  <si>
    <t xml:space="preserve">Blanket applies </t>
  </si>
  <si>
    <t>no blanket</t>
  </si>
  <si>
    <t>EXCLUDED</t>
  </si>
  <si>
    <t>Renewal Deductible</t>
  </si>
  <si>
    <t xml:space="preserve">Writing Company </t>
  </si>
  <si>
    <t xml:space="preserve">Writing Company Expiring Program </t>
  </si>
  <si>
    <t>Writing Company Adjusted</t>
  </si>
  <si>
    <t>Markel</t>
  </si>
  <si>
    <t xml:space="preserve">Evanston Insurance Company </t>
  </si>
  <si>
    <t>Defense Cost Outside the Limits</t>
  </si>
  <si>
    <t xml:space="preserve">Contractor's Pollution Liability </t>
  </si>
  <si>
    <t>1st $1M outside limits; then erodes limits</t>
  </si>
  <si>
    <t xml:space="preserve">Site Specific Pollution Liability - Insured's Premises </t>
  </si>
  <si>
    <t xml:space="preserve">Sudden only - 7 day discovery/21 day reporting </t>
  </si>
  <si>
    <t>Contingent Transportation Pollution Liability (transportation by 3rd party haulers or Insured)</t>
  </si>
  <si>
    <t>Property Damage Coverage incl natural resource damages</t>
  </si>
  <si>
    <t>Intentional Acts</t>
  </si>
  <si>
    <t>Communicable Diseases</t>
  </si>
  <si>
    <t>does not apply to mold or legionella</t>
  </si>
  <si>
    <t>Products (exception for fabrication or installation as part of your work)</t>
  </si>
  <si>
    <t>Known Circumstances</t>
  </si>
  <si>
    <t>Contractor´s Pollution Liability</t>
  </si>
  <si>
    <t xml:space="preserve">Professional Services </t>
  </si>
  <si>
    <t xml:space="preserve">Property Damage to Cargo </t>
  </si>
  <si>
    <t>Property Damage to Conveyances</t>
  </si>
  <si>
    <t>Vehicles</t>
  </si>
  <si>
    <t xml:space="preserve">2 year policy </t>
  </si>
  <si>
    <t xml:space="preserve">Included </t>
  </si>
  <si>
    <t xml:space="preserve">HIDE </t>
  </si>
  <si>
    <t xml:space="preserve">this can nonrenew </t>
  </si>
  <si>
    <t xml:space="preserve">Damage to Property </t>
  </si>
  <si>
    <t xml:space="preserve">Employment Practices </t>
  </si>
  <si>
    <t xml:space="preserve">Nuclear Energy </t>
  </si>
  <si>
    <t xml:space="preserve">Colony Specialty Insurance Company </t>
  </si>
  <si>
    <t xml:space="preserve">Personal Accounts Protection </t>
  </si>
  <si>
    <t xml:space="preserve">- Executive Liability Option:  Hartford offered the option to have separate limits vs shared limits for an additional premium of $19,537. </t>
  </si>
  <si>
    <t>Incumbent - Quoted</t>
  </si>
  <si>
    <t>AWAC</t>
  </si>
  <si>
    <t>REvolution (AIG)</t>
  </si>
  <si>
    <t>Victor</t>
  </si>
  <si>
    <t>95% owned by ESOP</t>
  </si>
  <si>
    <t>100% Beneficial; LJA Environmental Services, LLC (100%)</t>
  </si>
  <si>
    <t>100% Beneficial; 1% 4EB, LLC; LJA Engineering, Inc. (99%)</t>
  </si>
  <si>
    <t>Five Points Design Group, Inc.</t>
  </si>
  <si>
    <t>27-0709474</t>
  </si>
  <si>
    <t>but only for Professional Services provided after 05/06/2009</t>
  </si>
  <si>
    <t>KDM Acquisition Services, Inc.</t>
  </si>
  <si>
    <t>LJA Greece SM LTD: 80-1270061</t>
  </si>
  <si>
    <t>84-3949015</t>
  </si>
  <si>
    <t xml:space="preserve">   but only for services performed after 4/18/2012</t>
  </si>
  <si>
    <t xml:space="preserve"> but only for Professional Services Provided after 03/26/2003</t>
  </si>
  <si>
    <t>100% Beneficial; LJA Investments, Inc. (100%)</t>
  </si>
  <si>
    <t>but only with respect to work performed on scheduled projects on behalf of the Named Insured.</t>
  </si>
  <si>
    <t>Jacobs Engineering Group</t>
  </si>
  <si>
    <t>S&amp;ME, Inc.</t>
  </si>
  <si>
    <t>A/E Select 2013 (v8)</t>
  </si>
  <si>
    <t>All states except: Monopolistic States: North Dakota, Ohio, Washington and Wyoming</t>
  </si>
  <si>
    <t>Employee Benefits Liability (Each Wrongful Act)</t>
  </si>
  <si>
    <t xml:space="preserve">$75 per private passenger vehicle </t>
  </si>
  <si>
    <t xml:space="preserve">$50 per day for 30 days </t>
  </si>
  <si>
    <t>National Union Fire Insurance Company of Pittsburgh, PA</t>
  </si>
  <si>
    <t>CG 0001 (04/13)</t>
  </si>
  <si>
    <t xml:space="preserve"> 51767 (04/02)</t>
  </si>
  <si>
    <t>30 Days - Any Reason Other Than Nonpayment of Premium</t>
  </si>
  <si>
    <t xml:space="preserve">New Hampshire Insurance Company </t>
  </si>
  <si>
    <t xml:space="preserve">National Union Fire Insurance Company of Pittsburgh, PA </t>
  </si>
  <si>
    <t>Reject or Statutory Minimum</t>
  </si>
  <si>
    <t>CA 00 01 (11/20)</t>
  </si>
  <si>
    <t>Silent</t>
  </si>
  <si>
    <t>expiring policy is a 2 year policy but premium has been annualized</t>
  </si>
  <si>
    <t xml:space="preserve">no    </t>
  </si>
  <si>
    <t xml:space="preserve">Theft </t>
  </si>
  <si>
    <t xml:space="preserve">Navigators Specialty Insurance Company </t>
  </si>
  <si>
    <t>Last 12 Months Revenue</t>
  </si>
  <si>
    <t xml:space="preserve"> -  Current retention is $400K/$800K/$200K.  AIG Proposal shown was for $750K/$2.25M/$250K.  Lloyd's is a $500K each claim, no aggregate.</t>
  </si>
  <si>
    <t xml:space="preserve"> -  AIG indicated $5M excess of $15M for $135K + Tax</t>
  </si>
  <si>
    <t xml:space="preserve"> -  Meeting with Captive Resources to confirm LJA's understanding of the captive would need to take place later this week.</t>
  </si>
  <si>
    <t xml:space="preserve"> -  Discuss the Contractors Pollution exposure and "exception".  The expiring premium is annualized and the premiums provided by Markel and AWAC are estimates.</t>
  </si>
  <si>
    <t>Exposure Base - Scheduled Equipment</t>
  </si>
  <si>
    <t xml:space="preserve"> -  Property: discuss if the values insured are sufficient to cover the property should there be a claim.</t>
  </si>
  <si>
    <t xml:space="preserve"> -  Foreign: Recommend removing K&amp;R so that there is not duplicate coverage - RP of $266.  Discuss need for any local policies.</t>
  </si>
  <si>
    <t xml:space="preserve"> -  Cyber: Option 1 is with the expiring retention of $25K; Option 2 increases the retention to $50K.  Both maintain the 10 hour waiting period as expiring.</t>
  </si>
  <si>
    <t xml:space="preserve"> -  Executive Risk: $6M limit is currently shared among the coverages.  Additional Premium to separate the limits is $19,537.  EPL retention $50K -&gt; $75K.</t>
  </si>
  <si>
    <t>Premium is annualized.  3-year policy premium is $5,762.</t>
  </si>
  <si>
    <t xml:space="preserve"> -  Kidnap &amp; Ransom: 3-year policy period.  Annualized amount shown above, 3-year premium $5,762.</t>
  </si>
  <si>
    <t xml:space="preserve"> -  Cyber: Comment from At-Bay - Our non-invasive scanned picked up that the applicant is using a local MSX server. We see significant loss activity in our portfolio for local MSX insureds with notably higher frequency compared to non-MSX users. Therefore, we have taken a more hardline approach to incentivize insureds to retire legacy on-premises email servers. The remediation to remove the $100K RW sublimit will be retiring the local MSX server and migrating to a new email service (e.g., Gmail, O365).</t>
  </si>
  <si>
    <t xml:space="preserve"> -  Crime: Determine if there is any exposure for 3rd party theft of client property.  Travelers Sublimit of $100K vs. Great American for full limit.  Great American requires explanation of May 2020 claim and a 1-page Phishing application to finalize.</t>
  </si>
  <si>
    <t xml:space="preserve"> -  Umbrella: Hartford providing monoline Umbrella is currently at $145K (Admitted).  Discuss endorsement.</t>
  </si>
  <si>
    <t>Expiring policy</t>
  </si>
  <si>
    <t>Renewal policy</t>
  </si>
  <si>
    <t xml:space="preserve"> -  Allianz advised they could do their excess admitted; indicated $275K for $5M xs of $10M and $200K for $5M excess of $15M. </t>
  </si>
  <si>
    <t xml:space="preserve"> -  Inland Marine: Any item &gt; $5,000 will need to be scheduled.  Replacement Cost within 5 years or less of purchase.  Actual Cash Value after 5 years of purchase.  Waterborne limit of $25K provided re: hydroboats.  Discuss what other exposure LJA has to water.</t>
  </si>
  <si>
    <t>- Excess Professional Liability (1st layer)</t>
  </si>
  <si>
    <t>- Excess Professional Liability (2nd layer)</t>
  </si>
  <si>
    <t>The following policies contain claims-made/loss discovered coverage triggers:</t>
  </si>
  <si>
    <t xml:space="preserve"> -  Captive would require purchase of a share (valued at $36K) and Collateralization of the A Fund, annual of $200,437*2/3=$133,625.</t>
  </si>
  <si>
    <t xml:space="preserve"> -  Cyber: Chubb indicated a $5M limit with a $25K retention at $65K.  Excess pricing of Beazley would make premium too much.  $5M xs of $5M for about $50K.</t>
  </si>
  <si>
    <t xml:space="preserve"> -  Confirm no Business Travel Accident or Defense Base coverage is not currently purchased and/or needed.</t>
  </si>
  <si>
    <t>State / Country</t>
  </si>
  <si>
    <t>LJA Telecom Construction, Inc.</t>
  </si>
  <si>
    <t>- No local coverage in Greece is needed at this time as the employee spends more than half the time in the US.</t>
  </si>
  <si>
    <t>D&amp;O: Breach of duty, negligence, error or omission while acting as a Director and /or Officer.  
EPL: Protects the firm from the employment process, including wrongful termination, discrimination, and inappropriate workplace conduct along with theft of both insured's and client's assets.
Fiduciary: Protects the Fiduciary and the Plan with respect to errors and omissions in the administration of employee benefit programs as imposed by the Employee Retirement Income Security Act (ERISA).</t>
  </si>
  <si>
    <t>$250 included in premium so it can be taxed</t>
  </si>
  <si>
    <t>2000 Aluminum Workboat (Alumacraft)</t>
  </si>
  <si>
    <t>2008 Aluminum Workboat (Alumacraft)</t>
  </si>
  <si>
    <t>2009 Aluminum Pontoon Boat (Sundancer Pontoon)</t>
  </si>
  <si>
    <t>2016 Aluminum Workboat (Alumacraft)</t>
  </si>
  <si>
    <t>2022 Scully Boat (Yamaha)</t>
  </si>
  <si>
    <t>- 3 boat trailers are included for Physical Damage coverage only.</t>
  </si>
  <si>
    <t>ACE American Insurance Company</t>
  </si>
  <si>
    <t>Coverage will be excess of SE coverage provided by the Cyber policy.</t>
  </si>
  <si>
    <t>N/A as coverage is Excess.</t>
  </si>
  <si>
    <t>Convex | Hamilton | Lloyd's</t>
  </si>
  <si>
    <t xml:space="preserve">Convex Insurance UK Limited - 33.34% 
Hamilton Insurance DAC - 33.33%
Faraday Syndicate 435 - 33.33% </t>
  </si>
  <si>
    <t>A-: XV | A-: XIV | A: XV</t>
  </si>
  <si>
    <t>- $1M Defense Expenses Aggregate Limit (applied prior to limit/deductible erosion).
- Premium shown above has been annualized for comparison purposes</t>
  </si>
  <si>
    <t>Allianz Global Risk US</t>
  </si>
  <si>
    <t>B0146LDUSA2205147</t>
  </si>
  <si>
    <t>Paragon - James Furlonge and Richard Long</t>
  </si>
  <si>
    <r>
      <t xml:space="preserve">- Is purchasing centralized out of the main office? If not, please provide purchasing processes for all locations - </t>
    </r>
    <r>
      <rPr>
        <i/>
        <sz val="10"/>
        <color theme="1"/>
        <rFont val="Calibri"/>
        <family val="2"/>
        <scheme val="minor"/>
      </rPr>
      <t xml:space="preserve">sent to insurer - </t>
    </r>
    <r>
      <rPr>
        <sz val="10"/>
        <color theme="1"/>
        <rFont val="Calibri"/>
        <family val="2"/>
        <scheme val="minor"/>
      </rPr>
      <t xml:space="preserve">LJA is a professional services firm and does not have a centralized purchasing arrangement.  We follow standard approval and authorization processes for any purchases.
- Are systems designed so no one employee can control task from beginning to end (e.g. sign checks, issue a voucher, etc.)? - </t>
    </r>
    <r>
      <rPr>
        <i/>
        <sz val="10"/>
        <color theme="1"/>
        <rFont val="Calibri"/>
        <family val="2"/>
        <scheme val="minor"/>
      </rPr>
      <t xml:space="preserve">sent to insurer - </t>
    </r>
    <r>
      <rPr>
        <sz val="10"/>
        <color theme="1"/>
        <rFont val="Calibri"/>
        <family val="2"/>
        <scheme val="minor"/>
      </rPr>
      <t>Yes they are.</t>
    </r>
  </si>
  <si>
    <t>9/1/2022-8/1/2023</t>
  </si>
  <si>
    <t>Allied World Assurance Company (U.S.), Inc.</t>
  </si>
  <si>
    <t>GL 6360582</t>
  </si>
  <si>
    <t>CA 5774680</t>
  </si>
  <si>
    <t>AL, AR, AZ, CO, FL, GA, IA, IL, LA, MO, MS, NE, OK, PA, SC, TN, TX, WI</t>
  </si>
  <si>
    <t>Included in AOS</t>
  </si>
  <si>
    <t>WC 013265764</t>
  </si>
  <si>
    <t>WC 013265763</t>
  </si>
  <si>
    <r>
      <t xml:space="preserve">- Completed, signed, and currently dated Markel Renewal application (MAEI 1009) - </t>
    </r>
    <r>
      <rPr>
        <i/>
        <sz val="10"/>
        <color theme="1"/>
        <rFont val="Calibri"/>
        <family val="2"/>
        <scheme val="minor"/>
      </rPr>
      <t>sent to insurer</t>
    </r>
    <r>
      <rPr>
        <sz val="10"/>
        <color theme="1"/>
        <rFont val="Calibri"/>
        <family val="2"/>
        <scheme val="minor"/>
      </rPr>
      <t xml:space="preserve">
- Current and prior 4 years of currently-valued CPL loss runs for all Named Insureds (GL if no prior CPL) - </t>
    </r>
    <r>
      <rPr>
        <i/>
        <sz val="10"/>
        <color theme="1"/>
        <rFont val="Calibri"/>
        <family val="2"/>
        <scheme val="minor"/>
      </rPr>
      <t>sent to insurer</t>
    </r>
    <r>
      <rPr>
        <sz val="10"/>
        <color theme="1"/>
        <rFont val="Calibri"/>
        <family val="2"/>
        <scheme val="minor"/>
      </rPr>
      <t xml:space="preserve">
- Completed tax payee information (MLIL 1000) - </t>
    </r>
    <r>
      <rPr>
        <i/>
        <sz val="10"/>
        <color theme="1"/>
        <rFont val="Calibri"/>
        <family val="2"/>
        <scheme val="minor"/>
      </rPr>
      <t xml:space="preserve">SL Form sent to insurer
- </t>
    </r>
    <r>
      <rPr>
        <sz val="10"/>
        <color theme="1"/>
        <rFont val="Calibri"/>
        <family val="2"/>
        <scheme val="minor"/>
      </rPr>
      <t xml:space="preserve">TRIA Disclosure - </t>
    </r>
    <r>
      <rPr>
        <i/>
        <sz val="10"/>
        <color theme="1"/>
        <rFont val="Calibri"/>
        <family val="2"/>
        <scheme val="minor"/>
      </rPr>
      <t>sent to insurer</t>
    </r>
  </si>
  <si>
    <t>2-Year premium, not short-termed, is $21,424.</t>
  </si>
  <si>
    <t>CPLMOL112871</t>
  </si>
  <si>
    <t>9/1/2022-8/1/2024 (2 year policy)</t>
  </si>
  <si>
    <t>9/1/2022-8/1/2024</t>
  </si>
  <si>
    <t>IM257301‐0</t>
  </si>
  <si>
    <t>0313-5205</t>
  </si>
  <si>
    <t xml:space="preserve">wind will be excluded at this location at next renewal </t>
  </si>
  <si>
    <t xml:space="preserve">Incl in Flood Agg </t>
  </si>
  <si>
    <t>Incl in AOP</t>
  </si>
  <si>
    <t>Business Personal Property (incl  TI&amp;B)</t>
  </si>
  <si>
    <t>ENV-UMB 00003 00 (02/12)</t>
  </si>
  <si>
    <t>SAA E891645 00 00</t>
  </si>
  <si>
    <t>EO000049766-04</t>
  </si>
  <si>
    <t>USF00867522</t>
  </si>
  <si>
    <t>NY22DOL0BYD3CIC</t>
  </si>
  <si>
    <t>F16765806 001</t>
  </si>
  <si>
    <t>ESL0639515465</t>
  </si>
  <si>
    <t xml:space="preserve">Excluded on Expiring </t>
  </si>
  <si>
    <t>Employer's Liability (AOS)</t>
  </si>
  <si>
    <t>Employer's Liability (CA)</t>
  </si>
  <si>
    <t>Not scheduled on expiring</t>
  </si>
  <si>
    <t>SFAA Crime Protection Policy (03/19)</t>
  </si>
  <si>
    <t>Each Loss Discovered</t>
  </si>
  <si>
    <t>NY22MPLZ092SEI</t>
  </si>
  <si>
    <t>9/1/22-8/1/23</t>
  </si>
  <si>
    <t>Annual</t>
  </si>
  <si>
    <t>Pollution liability arising from contracting activities.</t>
  </si>
  <si>
    <t>Covers the costs for damages due to errors, omissions or negligent acts related to the products or services provided by your business.</t>
  </si>
  <si>
    <t>Property: First-party insurance that indemnifies the owner or user of property for its loss, or the loss of its income-producing ability, when the loss or damage is caused by a covered peril</t>
  </si>
  <si>
    <t>Building (Scheduled)</t>
  </si>
  <si>
    <t>Included in Windstorm or AOP</t>
  </si>
  <si>
    <t>USL019810222</t>
  </si>
  <si>
    <t>Need to fix policy period</t>
  </si>
  <si>
    <t>completed ops was excluded per insuring agreement on 21-22 policy; Kristen got them to include it for 22-23</t>
  </si>
  <si>
    <t>(80% / 20%)</t>
  </si>
  <si>
    <t>incident-discovered</t>
  </si>
  <si>
    <t xml:space="preserve">- 1 year  for 100% of annual premium
- 3 years for 125% of annual premium
- 6 years for 150% of annual premium </t>
  </si>
  <si>
    <t>Shared</t>
  </si>
  <si>
    <t>EPIC MM</t>
  </si>
  <si>
    <t>Optional</t>
  </si>
  <si>
    <t>OMH 3919604 07</t>
  </si>
  <si>
    <t>GAI 2201 (01/01) &amp; GAI 2211 (10/02)</t>
  </si>
  <si>
    <t>LJA accepted (premium is $1359, which is included in the premium above)</t>
  </si>
  <si>
    <t>Replacement Cost within 5 years or newer; Actual Cash Value after 5 years</t>
  </si>
  <si>
    <t xml:space="preserve">Valuation (replacement cost vs. actual cash value)
</t>
  </si>
  <si>
    <t xml:space="preserve">Cyber Event </t>
  </si>
  <si>
    <t>Nuclear, Biological, Xhemical and Radioactive Hazards</t>
  </si>
  <si>
    <t xml:space="preserve">Virus or Bacteria </t>
  </si>
  <si>
    <t>20 UUN OZ0035</t>
  </si>
  <si>
    <t xml:space="preserve">no </t>
  </si>
  <si>
    <t>Only those services that the Assured is qualified to perform in its capacity as a professional services consulting firm; however this policy does not provide coverage for and the Insurers will not pay Claims Expenses or Damages for any Claim based upon or arising out of Professional Services rendered to others by the Assured as an accountant or lawyer.</t>
  </si>
  <si>
    <t>Physical construction, drilling or remediation services
provided by or on behalf of the Assured or by any person for whom the Assured is legally responsible.</t>
  </si>
  <si>
    <t>Shall not exceed the amount for which the Claim could have been settled including Claims Expenses incurred up to the time of such refusal, or the applicable limit of liability, whichever is less</t>
  </si>
  <si>
    <t>Included</t>
  </si>
  <si>
    <t>Except for liability the Insured would have had in the absence of a Liquidated Damages agreement</t>
  </si>
  <si>
    <t>Exclusion is for Infringement of Copyright and applies to Technology Products only.</t>
  </si>
  <si>
    <t xml:space="preserve">Exclusion has exception for any Claim arising out of a Wrongful Act, Pollution Event, Technology Event, Network Security Failure, Network Security Breach, Personal Injury, Privacy Breach or Employee Privacy Breach by the Assured
</t>
  </si>
  <si>
    <t xml:space="preserve">Carve-back for negligence </t>
  </si>
  <si>
    <t xml:space="preserve">Magnusson Klemencic Engineering, P.C.; and Magnusson Klemencic Associates Foundation
</t>
  </si>
  <si>
    <t>Terry Scanlan of Cairncross &amp; Hemplemann</t>
  </si>
  <si>
    <t>Exclusion 5 updated to include the wording "or any pollution event".</t>
  </si>
  <si>
    <t>Contract Review, Risk Management Seminars, Pre-Claim Prevention, and Claims Management -- $10K annual fund to use with Severson &amp; Werson.</t>
  </si>
  <si>
    <t>Limited to $10,000 per claim</t>
  </si>
  <si>
    <t>90 days</t>
  </si>
  <si>
    <t>50% up to a Maximum reduction of $25,000</t>
  </si>
  <si>
    <t>Chief Financial Officer and General Counsel</t>
  </si>
  <si>
    <t>PX4100 (08/15)</t>
  </si>
  <si>
    <t>PX 3101 (08/15)</t>
  </si>
  <si>
    <t>Navigators Specialty Insurance Company Excess E&amp;O Policy Form</t>
  </si>
  <si>
    <r>
      <t xml:space="preserve">- Signed &amp; dated Watercraft applications - </t>
    </r>
    <r>
      <rPr>
        <i/>
        <sz val="10"/>
        <rFont val="Calibri"/>
        <family val="2"/>
        <scheme val="minor"/>
      </rPr>
      <t xml:space="preserve">Sent to Insurer </t>
    </r>
    <r>
      <rPr>
        <sz val="10"/>
        <rFont val="Calibri"/>
        <family val="2"/>
        <scheme val="minor"/>
      </rPr>
      <t xml:space="preserve"> 
- Provide pictures of each vessel and equipment that is new to the schedule within 30 days of binding -</t>
    </r>
    <r>
      <rPr>
        <i/>
        <sz val="10"/>
        <rFont val="Calibri"/>
        <family val="2"/>
        <scheme val="minor"/>
      </rPr>
      <t xml:space="preserve"> sent to insurer on 10/5/22.  </t>
    </r>
  </si>
  <si>
    <t>Let Greyling know if LJA or any of its subconsultants is disposing of hazardous materials.</t>
  </si>
  <si>
    <t xml:space="preserve">Let Greyling know if LJA or any of its subconsultants is transporting hazardous materials.   </t>
  </si>
  <si>
    <t>MEEI 0007 (11/17)</t>
  </si>
  <si>
    <t>follows underlying</t>
  </si>
  <si>
    <t>Hostile fire exception only</t>
  </si>
  <si>
    <t xml:space="preserve">- Advise Greyling should you want us to obtain a quote for Earthquake coverage. </t>
  </si>
  <si>
    <t>not on policy</t>
  </si>
  <si>
    <t>WITH REGARDS TO THE PROTECTION &amp; INDEMNITY DEDUCTIBLES LISTED BELOW, THE MAXIMUM DEDUCTIBLE FOR ANY ONE CASUALTY OR 
OCCURRENCE SHALL NOT EXCEED THE GREATER OF THE TWO DEDUCTIBLE AMOUNTS SHOWN BELOW.</t>
  </si>
  <si>
    <r>
      <t xml:space="preserve">- Re-dated Hartford renewal application and re-dated Travelers Crime application - </t>
    </r>
    <r>
      <rPr>
        <i/>
        <sz val="10"/>
        <color theme="1"/>
        <rFont val="Calibri"/>
        <family val="2"/>
        <scheme val="minor"/>
      </rPr>
      <t xml:space="preserve">sent to insurer  </t>
    </r>
    <r>
      <rPr>
        <sz val="10"/>
        <color theme="1"/>
        <rFont val="Calibri"/>
        <family val="2"/>
        <scheme val="minor"/>
      </rPr>
      <t xml:space="preserve">
- Completed, signed, and dated Hartford ESOP Renewal Supplemental - </t>
    </r>
    <r>
      <rPr>
        <i/>
        <sz val="10"/>
        <color theme="1"/>
        <rFont val="Calibri"/>
        <family val="2"/>
        <scheme val="minor"/>
      </rPr>
      <t xml:space="preserve">sent to insurer  </t>
    </r>
  </si>
  <si>
    <t xml:space="preserve">Prior and Pending Date </t>
  </si>
  <si>
    <t xml:space="preserve">- N/A </t>
  </si>
  <si>
    <r>
      <t>- Currently valued loss runs (dated within 30 days of the effective date) -</t>
    </r>
    <r>
      <rPr>
        <i/>
        <sz val="10"/>
        <color theme="1"/>
        <rFont val="Calibri"/>
        <family val="2"/>
        <scheme val="minor"/>
      </rPr>
      <t xml:space="preserve"> Insurer to provide </t>
    </r>
    <r>
      <rPr>
        <sz val="10"/>
        <color theme="1"/>
        <rFont val="Calibri"/>
        <family val="2"/>
        <scheme val="minor"/>
      </rPr>
      <t xml:space="preserve">
- Resigned and currently dated submitted apps (dated within 30 days of the effective date) - </t>
    </r>
    <r>
      <rPr>
        <i/>
        <sz val="10"/>
        <color theme="1"/>
        <rFont val="Calibri"/>
        <family val="2"/>
        <scheme val="minor"/>
      </rPr>
      <t xml:space="preserve">sent to insurer </t>
    </r>
  </si>
  <si>
    <t>PF-48169 (10/16)</t>
  </si>
  <si>
    <r>
      <t xml:space="preserve">- Full details of the surplus lines broker, including name, company name, address, license number, state of filing and expiry date - </t>
    </r>
    <r>
      <rPr>
        <i/>
        <sz val="10"/>
        <color theme="1"/>
        <rFont val="Calibri"/>
        <family val="2"/>
        <scheme val="minor"/>
      </rPr>
      <t>Insurer to provide</t>
    </r>
    <r>
      <rPr>
        <sz val="10"/>
        <color theme="1"/>
        <rFont val="Calibri"/>
        <family val="2"/>
        <scheme val="minor"/>
      </rPr>
      <t xml:space="preserve">
- Signed version of the application form submitted, dated within 30 days of the required inception date - </t>
    </r>
    <r>
      <rPr>
        <i/>
        <sz val="10"/>
        <color theme="1"/>
        <rFont val="Calibri"/>
        <family val="2"/>
        <scheme val="minor"/>
      </rPr>
      <t>sent to insurer</t>
    </r>
  </si>
  <si>
    <t>Notable Exclusions (Employers Liability)</t>
  </si>
  <si>
    <t>at renewal request to have named insured schedule removed since BFNI is on policy</t>
  </si>
  <si>
    <t>Maritime Coverage</t>
  </si>
  <si>
    <t>Employers Liability Stop Gap (ND, WA, WY)</t>
  </si>
  <si>
    <r>
      <t>Employers Liability Stop Gap</t>
    </r>
    <r>
      <rPr>
        <sz val="10"/>
        <color rgb="FFFF0000"/>
        <rFont val="Calibri"/>
        <family val="2"/>
        <scheme val="minor"/>
      </rPr>
      <t xml:space="preserve"> (OH, WA)</t>
    </r>
  </si>
  <si>
    <t>20CPKDD3655</t>
  </si>
  <si>
    <t xml:space="preserve">War Liability </t>
  </si>
  <si>
    <t xml:space="preserve">Silica Particles </t>
  </si>
  <si>
    <t>Architectural, Engineering and Surveying Professional Services</t>
  </si>
  <si>
    <t>Lead</t>
  </si>
  <si>
    <t>Fungi or Bacteria</t>
  </si>
  <si>
    <t xml:space="preserve">Sublimited Underlying Coverage </t>
  </si>
  <si>
    <t>Access or Disclosure of Confidential or Personal Information and Data-Related</t>
  </si>
  <si>
    <t>Must be named in the policy; please let us know if you have any so we can advise Hartford to schedule them on the policy</t>
  </si>
  <si>
    <t>IM7000 (04/04)</t>
  </si>
  <si>
    <t xml:space="preserve">Notes: </t>
  </si>
  <si>
    <t xml:space="preserve">- Greyling can obtain a flood quote for any excluded locations per your request.   </t>
  </si>
  <si>
    <t xml:space="preserve">*General Liability
No person or organization, other than you, is an insured with respect to the conduct of any current or past partnership, joint venture or limited liability company that is not shown as a Named Insured in the Declarations. </t>
  </si>
  <si>
    <r>
      <rPr>
        <b/>
        <sz val="10"/>
        <color rgb="FFFF0000"/>
        <rFont val="Calibri"/>
        <family val="2"/>
        <scheme val="minor"/>
      </rPr>
      <t xml:space="preserve">Excluded - Technology; </t>
    </r>
    <r>
      <rPr>
        <sz val="10"/>
        <color theme="1"/>
        <rFont val="Calibri"/>
        <family val="2"/>
        <scheme val="minor"/>
      </rPr>
      <t xml:space="preserve">
</t>
    </r>
    <r>
      <rPr>
        <b/>
        <sz val="10"/>
        <color rgb="FF00B050"/>
        <rFont val="Calibri"/>
        <family val="2"/>
        <scheme val="minor"/>
      </rPr>
      <t xml:space="preserve">Not Excluded - All Other </t>
    </r>
  </si>
  <si>
    <t xml:space="preserve">Provided by CPL policy </t>
  </si>
  <si>
    <t>Non-follow form of specific terms &amp; conditions of followed policy</t>
  </si>
  <si>
    <t xml:space="preserve">MANUSCRIPT </t>
  </si>
  <si>
    <t>Cyber or Media/Tech Coverage</t>
  </si>
  <si>
    <t>Violation of Statutes (E-Mails, Fax, Phone Calls or Other Methods of Recording or Distribution of Material or Information)</t>
  </si>
  <si>
    <t>expiring retro date was 9/1/10; AIG agreed to amend current policy to match; pending receipt of endt</t>
  </si>
  <si>
    <t xml:space="preserve">   but only for services performed after 7/10/2017</t>
  </si>
  <si>
    <t>Commercial General Liability - Captive Member Number 800119</t>
  </si>
  <si>
    <t>Workers Compensation - AOS - Captive Member Number 800119</t>
  </si>
  <si>
    <t>Workers Compensation - CA - Captive Member Number 800119</t>
  </si>
  <si>
    <t>Business Auto - Captive Member Number 800119</t>
  </si>
  <si>
    <r>
      <t xml:space="preserve">   but only for services performed after 1/1/1950 (</t>
    </r>
    <r>
      <rPr>
        <b/>
        <sz val="10"/>
        <color rgb="FFFF0000"/>
        <rFont val="Calibri"/>
        <family val="2"/>
        <scheme val="minor"/>
      </rPr>
      <t>policy shows 1/1/1942</t>
    </r>
    <r>
      <rPr>
        <b/>
        <sz val="10"/>
        <color rgb="FF00B050"/>
        <rFont val="Calibri"/>
        <family val="2"/>
        <scheme val="minor"/>
      </rPr>
      <t>)</t>
    </r>
  </si>
  <si>
    <r>
      <t xml:space="preserve">   but only for services performed after 1/1/1949 (</t>
    </r>
    <r>
      <rPr>
        <b/>
        <sz val="10"/>
        <color rgb="FFFF0000"/>
        <rFont val="Calibri"/>
        <family val="2"/>
        <scheme val="minor"/>
      </rPr>
      <t>policy shows 1/1/1942</t>
    </r>
    <r>
      <rPr>
        <b/>
        <sz val="10"/>
        <color rgb="FF00B050"/>
        <rFont val="Calibri"/>
        <family val="2"/>
        <scheme val="minor"/>
      </rPr>
      <t>)</t>
    </r>
  </si>
  <si>
    <r>
      <t xml:space="preserve">   but only for services performed after 1/1/1947 (</t>
    </r>
    <r>
      <rPr>
        <b/>
        <sz val="10"/>
        <color rgb="FFFF0000"/>
        <rFont val="Calibri"/>
        <family val="2"/>
        <scheme val="minor"/>
      </rPr>
      <t>policy shows 1/1/1942</t>
    </r>
    <r>
      <rPr>
        <b/>
        <sz val="10"/>
        <color rgb="FF00B050"/>
        <rFont val="Calibri"/>
        <family val="2"/>
        <scheme val="minor"/>
      </rPr>
      <t>)</t>
    </r>
  </si>
  <si>
    <r>
      <t xml:space="preserve">   but only for services performed after 1/1/1946 (</t>
    </r>
    <r>
      <rPr>
        <b/>
        <sz val="10"/>
        <color rgb="FFFF0000"/>
        <rFont val="Calibri"/>
        <family val="2"/>
        <scheme val="minor"/>
      </rPr>
      <t>policy shows 1/1/1942</t>
    </r>
    <r>
      <rPr>
        <b/>
        <sz val="10"/>
        <color rgb="FF00B050"/>
        <rFont val="Calibri"/>
        <family val="2"/>
        <scheme val="minor"/>
      </rPr>
      <t>)</t>
    </r>
  </si>
  <si>
    <r>
      <t xml:space="preserve">   but only for services performed after 1/1/1944 (</t>
    </r>
    <r>
      <rPr>
        <b/>
        <sz val="10"/>
        <color rgb="FFFF0000"/>
        <rFont val="Calibri"/>
        <family val="2"/>
        <scheme val="minor"/>
      </rPr>
      <t>policy shows 1/1/1942</t>
    </r>
    <r>
      <rPr>
        <b/>
        <sz val="10"/>
        <color rgb="FF00B050"/>
        <rFont val="Calibri"/>
        <family val="2"/>
        <scheme val="minor"/>
      </rPr>
      <t>)</t>
    </r>
  </si>
  <si>
    <r>
      <t xml:space="preserve">   but only for services performed after 1/1/1945 (</t>
    </r>
    <r>
      <rPr>
        <b/>
        <sz val="10"/>
        <color rgb="FFFF0000"/>
        <rFont val="Calibri"/>
        <family val="2"/>
        <scheme val="minor"/>
      </rPr>
      <t>policy shows 1/1/1942</t>
    </r>
    <r>
      <rPr>
        <b/>
        <sz val="10"/>
        <color rgb="FF00B050"/>
        <rFont val="Calibri"/>
        <family val="2"/>
        <scheme val="minor"/>
      </rPr>
      <t>)</t>
    </r>
  </si>
  <si>
    <r>
      <t xml:space="preserve">   but only for services performed after 1/1/1943 (</t>
    </r>
    <r>
      <rPr>
        <b/>
        <sz val="10"/>
        <color rgb="FFFF0000"/>
        <rFont val="Calibri"/>
        <family val="2"/>
        <scheme val="minor"/>
      </rPr>
      <t>policy shows 1/1/1942</t>
    </r>
    <r>
      <rPr>
        <b/>
        <sz val="10"/>
        <color rgb="FF00B050"/>
        <rFont val="Calibri"/>
        <family val="2"/>
        <scheme val="minor"/>
      </rPr>
      <t>)</t>
    </r>
  </si>
  <si>
    <r>
      <t xml:space="preserve">   but only for services performed after 1/1/1948 (</t>
    </r>
    <r>
      <rPr>
        <b/>
        <sz val="10"/>
        <color rgb="FFFF0000"/>
        <rFont val="Calibri"/>
        <family val="2"/>
        <scheme val="minor"/>
      </rPr>
      <t>policy shows 1/1/1942)</t>
    </r>
  </si>
  <si>
    <t xml:space="preserve">included on policy with retro date of 9/1/22
</t>
  </si>
  <si>
    <t>CBI Systems, Ltd</t>
  </si>
  <si>
    <t xml:space="preserve">Excluded Entity Endorsement </t>
  </si>
  <si>
    <t xml:space="preserve">have Paragon correct CBI-Systems to show CBI Systems, Ltd on this endorsement </t>
  </si>
  <si>
    <t>several entities listed on this policy even though BFNI - next year will remove schedule entities</t>
  </si>
  <si>
    <t xml:space="preserve">Kristen confirm with Markel that its covered </t>
  </si>
  <si>
    <t xml:space="preserve">Innovative Land Consultants, Inc. </t>
  </si>
  <si>
    <t>Alliance Engineering &amp; Planning LLC</t>
  </si>
  <si>
    <t>Alliance Surveying LLC</t>
  </si>
  <si>
    <t>Alliance Alabama LLC</t>
  </si>
  <si>
    <t>dba entity</t>
  </si>
  <si>
    <t>Alliance Engineering Planning, Landscape Architecture and Surveying</t>
  </si>
  <si>
    <t>AEP Enterprises LLC</t>
  </si>
  <si>
    <t xml:space="preserve">   but only for professional services provided after 04/18/2012</t>
  </si>
  <si>
    <t>Ramos Consulting, LLC</t>
  </si>
  <si>
    <t>100% - Stock purchase</t>
  </si>
  <si>
    <t>Excess of Tail coverage</t>
  </si>
  <si>
    <t>See if we can back this date up after Nav has been on risk for a couple of years.</t>
  </si>
  <si>
    <t>Red &amp; Black Engineering Group, LLC</t>
  </si>
  <si>
    <t xml:space="preserve">Contractors Pollution </t>
  </si>
  <si>
    <t xml:space="preserve">Excess Liability  1st </t>
  </si>
  <si>
    <t>IM</t>
  </si>
  <si>
    <t>K&amp;R</t>
  </si>
  <si>
    <t xml:space="preserve">Tech Liability </t>
  </si>
  <si>
    <t>Drone</t>
  </si>
  <si>
    <t>ROW</t>
  </si>
  <si>
    <t xml:space="preserve">BFNI - None </t>
  </si>
  <si>
    <t>Carroll &amp; Blackman Inc.</t>
  </si>
  <si>
    <t>Russell-Veteto Engineering, Inc. dba RVE, Inc.</t>
  </si>
  <si>
    <t>Sedgwick
(844) 642-3077
6834Revolution@sedgwickcms.com</t>
  </si>
  <si>
    <t xml:space="preserve">Broad Form Named Insured </t>
  </si>
  <si>
    <t xml:space="preserve">Newly Acquired </t>
  </si>
  <si>
    <t>*Professional Liability
A joint venture in which the Named Assured participates as a co-venturer but only with respect to the liability imposed on the Named Assured for its participation in such joint venture</t>
  </si>
  <si>
    <t xml:space="preserve">Broad Form Insured </t>
  </si>
  <si>
    <t>Mergers and Acquisitions (KW do you want this??)</t>
  </si>
  <si>
    <t>Subsidiary” means any entity during any time in which the Named Insured, directly or indirectly through one or more Subsidiary(ies): (a) owns interests representing more than fifty percent (50%) of the voting, appointment or designation power for the selection of a majority of the board of directors, the management committee, the general partner(s), or the members of the board of managers of such entity; or (b) has the right, pursuant to written contract or the bylaws, charter, operating agreement, stockholder rights agreement, stock purchase agreement or similar agreement or document of an organization, to elect, appoint or designate a majority of the board of directors, the management committee, the general partner(s), manager(s) of an LLC, or the board of managers of such entity.</t>
  </si>
  <si>
    <t>Newly Acquired Entity</t>
  </si>
  <si>
    <t xml:space="preserve">If before or during the Policy Period, the Company creates or acquires a new Subsidiary or Plan or acquires any entity by merger such that the Company is the surviving entity (collectively, a "Transaction"), then coverage under this Policy shall apply to such new organization, its Insured Persons or Plans, but only for Wrongful Acts occurring after the effective date of the Transaction.  There shall be no coverage available under this Policy for any Claim made against the acquired entity, its Plans, or its Insured Persons for any Wrongful Acts committed or allegedly committed before the effective date of the Transaction.  If before or during the Policy Period, an entity ceases to be a Subsidiary or Plan, coverage with respect to such entity and its Insureds shall continue until the end of the Policy Period, but only for Wrongful Acts occurring prior to the date such entity ceased to be a Subsidiary or Plan.  </t>
  </si>
  <si>
    <t>Any subsidiary, and subsidiary thereof, of yours which is a legally incorporated entity of which you own a financial interest of more than 50% of the voting stock on the effective date of the Coverage Part.  The insurance afforded herein for any subsidiary not named in this Coverage Part as a named insured does not apply to injury or damage with respect to which an insured under this Coverage Part is also an insured under another policy or would be an insured under such policy but for its termination or the exhaustion of its limits of insurance.</t>
  </si>
  <si>
    <t xml:space="preserve">Newly Acquired or Formed Organization </t>
  </si>
  <si>
    <t>Any organization you newly acquire or form, other than a partnership, joint venture or limited liability company, and over which you maintain financial interest of more than 50% of the voting stock, will qualify as a Named Insured if there is no other similar insurance  available to that organization. However:</t>
  </si>
  <si>
    <t>a. Coverage under this provision is afforded only until the 180th day after you acquire or form the organization or the end of the policy period, whichever is earlier;</t>
  </si>
  <si>
    <t xml:space="preserve">b. Coverage A does not apply to "bodily injury" or "property damage" that occurred before you acquired or formed the organization; and </t>
  </si>
  <si>
    <t>c. Coverage B does not apply to "personal and advertising injury" arising out of an offense committed before you acquired or formed the organization.</t>
  </si>
  <si>
    <t xml:space="preserve">Broad Form Insured &amp; Acquired </t>
  </si>
  <si>
    <t xml:space="preserve">Follow Form </t>
  </si>
  <si>
    <t>newly acquired - None</t>
  </si>
  <si>
    <t xml:space="preserve">Broad Named Insured </t>
  </si>
  <si>
    <t xml:space="preserve">Newly Acquired - None </t>
  </si>
  <si>
    <t xml:space="preserve">Surveying Measurements, Inc. </t>
  </si>
  <si>
    <t xml:space="preserve">  but only for professional services provided after 9/30/1987 </t>
  </si>
  <si>
    <t>Frank J. Dillard &amp; Associates</t>
  </si>
  <si>
    <t xml:space="preserve"> but only for professional services provided after 1/1/1976</t>
  </si>
  <si>
    <t xml:space="preserve"> Right of way acquistion services provided to third parties for a fee</t>
  </si>
  <si>
    <r>
      <t xml:space="preserve">- Add Location 555 Winderly Place, Maitland, FL 32751 with $2,500 BPP values at binding - </t>
    </r>
    <r>
      <rPr>
        <i/>
        <sz val="10"/>
        <color theme="1"/>
        <rFont val="Calibri"/>
        <family val="2"/>
        <scheme val="minor"/>
      </rPr>
      <t>confirmed this location is on the policy</t>
    </r>
    <r>
      <rPr>
        <sz val="10"/>
        <color theme="1"/>
        <rFont val="Calibri"/>
        <family val="2"/>
        <scheme val="minor"/>
      </rPr>
      <t xml:space="preserve">
- Remove TX Wind/Hail Exclusion form PC3242 06/07 from policy - </t>
    </r>
    <r>
      <rPr>
        <i/>
        <sz val="10"/>
        <color theme="1"/>
        <rFont val="Calibri"/>
        <family val="2"/>
        <scheme val="minor"/>
      </rPr>
      <t xml:space="preserve">Hartford </t>
    </r>
    <r>
      <rPr>
        <sz val="10"/>
        <color theme="1"/>
        <rFont val="Calibri"/>
        <family val="2"/>
        <scheme val="minor"/>
      </rPr>
      <t>-</t>
    </r>
    <r>
      <rPr>
        <i/>
        <sz val="10"/>
        <color theme="1"/>
        <rFont val="Calibri"/>
        <family val="2"/>
        <scheme val="minor"/>
      </rPr>
      <t xml:space="preserve"> Completed</t>
    </r>
  </si>
  <si>
    <t>$25,000 &amp; 12 Hour Waiting Period</t>
  </si>
  <si>
    <t>2022 Scully Boat ded is $7,500</t>
  </si>
  <si>
    <t>Renewal Proposal</t>
  </si>
  <si>
    <t>8/1/2023-8/1/2024</t>
  </si>
  <si>
    <t>2022 Revenue</t>
  </si>
  <si>
    <t>Expiring  Limits</t>
  </si>
  <si>
    <t>Expiring Deductible</t>
  </si>
  <si>
    <t>I do not know where the expiring exposures came from - they do not match the SOV sent for last year's submission</t>
  </si>
  <si>
    <t>JenCap - Anthony Manna - due back 6/16</t>
  </si>
  <si>
    <t>REvolution - Jason Hite - due back 6/14</t>
  </si>
  <si>
    <t>Hartford - James Bagley - due back 6/9</t>
  </si>
  <si>
    <t>Hartford - Jeff Kerestes - due back 6/9</t>
  </si>
  <si>
    <t>Vanbridge - Brian Dolan - due back 6/9</t>
  </si>
  <si>
    <t>Victor - Sarah Katz - Policy Expires 2024</t>
  </si>
  <si>
    <t>Markel - Erin Price - Policy Expires 2024</t>
  </si>
  <si>
    <t>Need to make sure all of the expiring premiums we are comparing to are annualized.</t>
  </si>
  <si>
    <t>AWAC - Drew Grimm - due back 6/21</t>
  </si>
  <si>
    <t>Argo - Jake Stroman - due back 6/9</t>
  </si>
  <si>
    <t>Great American - Rodney Matteson - due back 6/9</t>
  </si>
  <si>
    <t>Allianz - Brian McGillivray - dues back 6/28</t>
  </si>
  <si>
    <t>Discuss Marketing</t>
  </si>
  <si>
    <t>Marketed to Hartford</t>
  </si>
  <si>
    <t>Global Aerospace - Pat Wirth - due back 6/9</t>
  </si>
  <si>
    <t>Allianz - Glen Mangold - due back 6/23</t>
  </si>
  <si>
    <t>JenCap - Anthony Manna - due back 6/23</t>
  </si>
  <si>
    <t xml:space="preserve"> -  Obtain option for $10M Cyber Limit.</t>
  </si>
  <si>
    <t xml:space="preserve">Physical Damage </t>
  </si>
  <si>
    <t xml:space="preserve">all highlighted notes are from 22-23; </t>
  </si>
  <si>
    <t>need to update for 23-24</t>
  </si>
  <si>
    <t>Pro-rata expiring premiums (9/1/22-8/1/23)</t>
  </si>
  <si>
    <t xml:space="preserve"> -  Above expiring premiums have been annualized for an apples to apples comparison.  </t>
  </si>
  <si>
    <t>23-24</t>
  </si>
  <si>
    <t>22-23 (annualized)</t>
  </si>
  <si>
    <t xml:space="preserve">Expiring premium shown has been annualized </t>
  </si>
  <si>
    <t>Expiring premium shown has been annualized</t>
  </si>
  <si>
    <t>JP Stroman working on revision with new equipment list</t>
  </si>
  <si>
    <t>Sub-Total Captive Insurance Cost</t>
  </si>
  <si>
    <t>Colony Specialty Insurance Company</t>
  </si>
  <si>
    <t>A-:XII</t>
  </si>
  <si>
    <t>AIG</t>
  </si>
  <si>
    <t>Starr</t>
  </si>
  <si>
    <t>Vantage</t>
  </si>
  <si>
    <t>Submitted 6/23</t>
  </si>
  <si>
    <t>Aspen</t>
  </si>
  <si>
    <t>Quote Received</t>
  </si>
  <si>
    <t xml:space="preserve"> -  Unscheduled Max Per Item limit increased from $5K to $15K.  Per Occurrence Limit remains at $250K.  Discuss.</t>
  </si>
  <si>
    <t>Pro-rated premium was $3,944.  Annual premium shown for expiring.</t>
  </si>
  <si>
    <t>- Please advise whether or not our Insured has a legal subsidiary formed in Greece (or anywhere else). If so, please see below Hartford recommendation: Note that when an insured has an entity, location or employees based in a foreign country, they may be required to place local admitted coverage in order to be compliant with local regulations. It is our recommendation that the insured evaluate their need for local admitted coverage and place it where necessary. The Hartford has the capabilities to place local admitted policies through The Hartford Global Insurer Network. If the insured would like to pursue an option for a Hartford Controlled Master Program, including local admitted policies, please let us know.
- Please advise whether or not the ee in Greece is a contractor, a directly hired US ee living in Greece and/or if they are covered by the state-run WC insurance scheme in Greece.
- Please provide a brief description of the activities conducted on their international trips.</t>
  </si>
  <si>
    <t>Pro-Rata premium was $135,851, SL Tax $6,589, Stamping Fee $102, for a Total of $142,542.</t>
  </si>
  <si>
    <t>Pro-rated premium was 85,810.</t>
  </si>
  <si>
    <t>Pro-rated premium was $.</t>
  </si>
  <si>
    <t>Pro-rated premium was $37,440.</t>
  </si>
  <si>
    <t>Pro-rated premium was $15,358.</t>
  </si>
  <si>
    <t>Pro-rated premium was $89,389, SL Tax $4,335, Stamping Fee $67, for a Total of $93,791.</t>
  </si>
  <si>
    <t>Pro-rated premium was $16,918.</t>
  </si>
  <si>
    <t>Pro-rated premium was $53,701.</t>
  </si>
  <si>
    <t>Pro-rated premium was $3,765, SL Tax and Stamping Fee $173, for a Total of $3,938.</t>
  </si>
  <si>
    <t>Pro-rated premium was $73,907.</t>
  </si>
  <si>
    <t>Verified on 8/10/22 and 6/26/2023</t>
  </si>
  <si>
    <t>Client Executive: Kent Collier
Broker - Professional Liability: Jonathon Post
Broker - Property &amp; Casualty: Kristen Walker
Date: 06/27/2023</t>
  </si>
  <si>
    <t>R.J. Rhodes Engineering, Inc.</t>
  </si>
  <si>
    <t>69-0887666</t>
  </si>
  <si>
    <t>Carter Associates Inc</t>
  </si>
  <si>
    <t>59-0765511</t>
  </si>
  <si>
    <t xml:space="preserve">After reviewing each of the alternatives, we agreed to pursue Option 3: Limited Marketing for PL (Lloyd's/US vs. Lloyd's only); Option 1: Incumbent for Auto, GL, WC; Option 3: Market for Cyber; and Option 2: Hybrid for All Other. A summary of the renewal quotes is provided in the balance of the report. </t>
  </si>
  <si>
    <t>See if they will provide a $20M option.  If not, ask for a $10M option as well.</t>
  </si>
  <si>
    <t>Incumbent - Pending</t>
  </si>
  <si>
    <t>9/1/2021 - 9/1/2024</t>
  </si>
  <si>
    <t>Total Executive Insuranc</t>
  </si>
  <si>
    <t>- Captive: Quarterly Installments; All Other: Full Pay</t>
  </si>
  <si>
    <t xml:space="preserve">Broker - Property &amp; Casualty
(day-to-day service, support for client executive) </t>
  </si>
  <si>
    <t>Brian Dolan</t>
  </si>
  <si>
    <t>Executive Risk Placement Specialist</t>
  </si>
  <si>
    <t>E-Mail: bdolan@vanbridge.com</t>
  </si>
  <si>
    <t xml:space="preserve">Broker - Professional Liability
(day-to-day service, support for client executive) </t>
  </si>
  <si>
    <t>E-Mail: Jonathon.Post@greyling.com</t>
  </si>
  <si>
    <t>Jonathon Post
Vice President</t>
  </si>
  <si>
    <t>Office Phone: 678-824-8555</t>
  </si>
  <si>
    <t>Cell Phone: 404-401-2964</t>
  </si>
  <si>
    <t>Pro-rated premium was $95,581.</t>
  </si>
  <si>
    <t>Pro-rated premium was $126,151.</t>
  </si>
  <si>
    <t>Pro-rated premium was $182,168.</t>
  </si>
  <si>
    <t>- TRIA Disclosure</t>
  </si>
  <si>
    <t xml:space="preserve">- UM Forms </t>
  </si>
  <si>
    <t>renewal premium includes TRIA of $5,682</t>
  </si>
  <si>
    <r>
      <t xml:space="preserve">- Completed and Signed TRIA Disclosure Statement 
- Insured or Risk Manager Contact Information (name, phone and email address) - </t>
    </r>
    <r>
      <rPr>
        <i/>
        <sz val="10"/>
        <color theme="1"/>
        <rFont val="Calibri"/>
        <family val="2"/>
        <scheme val="minor"/>
      </rPr>
      <t xml:space="preserve">Carl Shaw 713-953-5110 carlshaw@lja.com </t>
    </r>
    <r>
      <rPr>
        <i/>
        <sz val="10"/>
        <color rgb="FFFF0000"/>
        <rFont val="Calibri"/>
        <family val="2"/>
        <scheme val="minor"/>
      </rPr>
      <t>(need to confirm still correct)</t>
    </r>
    <r>
      <rPr>
        <sz val="10"/>
        <color theme="1"/>
        <rFont val="Calibri"/>
        <family val="2"/>
        <scheme val="minor"/>
      </rPr>
      <t xml:space="preserve">
- Copies of all underlying binders, including policy numbers - </t>
    </r>
    <r>
      <rPr>
        <i/>
        <sz val="10"/>
        <color theme="1"/>
        <rFont val="Calibri"/>
        <family val="2"/>
        <scheme val="minor"/>
      </rPr>
      <t xml:space="preserve">sent to Insurer </t>
    </r>
    <r>
      <rPr>
        <sz val="10"/>
        <color theme="1"/>
        <rFont val="Calibri"/>
        <family val="2"/>
        <scheme val="minor"/>
      </rPr>
      <t xml:space="preserve">
- Copies of all underlying quotes - </t>
    </r>
    <r>
      <rPr>
        <i/>
        <sz val="10"/>
        <color theme="1"/>
        <rFont val="Calibri"/>
        <family val="2"/>
        <scheme val="minor"/>
      </rPr>
      <t xml:space="preserve">sent to insurer
</t>
    </r>
    <r>
      <rPr>
        <sz val="10"/>
        <color theme="1"/>
        <rFont val="Calibri"/>
        <family val="2"/>
        <scheme val="minor"/>
      </rPr>
      <t xml:space="preserve">- Copy of insured's written fleet safety/maintenance program - </t>
    </r>
    <r>
      <rPr>
        <i/>
        <sz val="10"/>
        <color theme="1"/>
        <rFont val="Calibri"/>
        <family val="2"/>
        <scheme val="minor"/>
      </rPr>
      <t xml:space="preserve">sent to insurer
- </t>
    </r>
    <r>
      <rPr>
        <sz val="10"/>
        <color theme="1"/>
        <rFont val="Calibri"/>
        <family val="2"/>
        <scheme val="minor"/>
      </rPr>
      <t>Receipt/review of 2019-2022 auto loss runs 
- Status update of oepn GL claim (7/9/2020)</t>
    </r>
    <r>
      <rPr>
        <i/>
        <sz val="10"/>
        <color theme="1"/>
        <rFont val="Calibri"/>
        <family val="2"/>
        <scheme val="minor"/>
      </rPr>
      <t xml:space="preserve">
-</t>
    </r>
    <r>
      <rPr>
        <sz val="10"/>
        <color theme="1"/>
        <rFont val="Calibri"/>
        <family val="2"/>
        <scheme val="minor"/>
      </rPr>
      <t xml:space="preserve"> List of drivers, DOB, and license numbers 
- Surplus Lines Form 
- Copies of all underlying policies </t>
    </r>
  </si>
  <si>
    <t>Biometric Identifiers Exclusion is new in 23-24</t>
  </si>
  <si>
    <t>Trade and Economic Sanctions new in 23-24</t>
  </si>
  <si>
    <t xml:space="preserve">23-24 Forms shown below; confirmed they match expiring </t>
  </si>
  <si>
    <t xml:space="preserve">23-24 Endorsements shown below; confirmed they match expiring except highlighted below  </t>
  </si>
  <si>
    <t>Varies ($250,$500, $1,000 or $7,500)</t>
  </si>
  <si>
    <t xml:space="preserve">Expiring values: </t>
  </si>
  <si>
    <t xml:space="preserve">Renewal values: </t>
  </si>
  <si>
    <t>drones</t>
  </si>
  <si>
    <t>payload</t>
  </si>
  <si>
    <t xml:space="preserve">total </t>
  </si>
  <si>
    <t>Expiring values per quote</t>
  </si>
  <si>
    <t xml:space="preserve">2022 DJI Mavic Pro 2 </t>
  </si>
  <si>
    <t>2023 Wingtra One Gen II</t>
  </si>
  <si>
    <t>163CHCER0A6KH3</t>
  </si>
  <si>
    <t>M80DHB3R03XWN6</t>
  </si>
  <si>
    <t>need serial number for binding</t>
  </si>
  <si>
    <t xml:space="preserve">23-24 Endorsements below; confirmed all are same as expiring: </t>
  </si>
  <si>
    <t xml:space="preserve">23-24 Forms shown below; confirmed all match per expiring </t>
  </si>
  <si>
    <t>number of drones</t>
  </si>
  <si>
    <t>Total Drone &amp; Payload Values</t>
  </si>
  <si>
    <t xml:space="preserve">reviewed quote and all terms and conditions are per expiring; </t>
  </si>
  <si>
    <t>Pro-rated premium was $846,438, SL Tax $41,052, Stamping Fee $634.83, for a Total of $888,125.</t>
  </si>
  <si>
    <t>Pro-rated was $356,850.</t>
  </si>
  <si>
    <t>Primary Policy Ren. Premium</t>
  </si>
  <si>
    <t xml:space="preserve"> -  Discuss purchasing a buffer from the Captive/AIG in order to increase limit on primary auto.</t>
  </si>
  <si>
    <t>reduced limits based on retro date</t>
  </si>
  <si>
    <t xml:space="preserve">   but only for services performed after 2/12/1999</t>
  </si>
  <si>
    <r>
      <t xml:space="preserve"> -  Collateral adjustments will be calculated and provided by Kensington shortly after the August 1st renewal.  2/3 of the current A Fund would amount to $237,608 * 2/3 = $158,405.
- Do not have any licensed ATVs/UTVs listed on the policy.  Confirm all will be licensed for street use.
- A $2K per meeting prefunded travel allowance will be added to this year’s renewal (not included in the above).  Revised pricing will be sent out shortly.  Each member will pay $4K for the year and will get reimbursed $2K (plus the portion paid by those who didn’t attend divided amongst those who did) for each meeting they attend.
- </t>
    </r>
    <r>
      <rPr>
        <b/>
        <sz val="10"/>
        <color theme="1"/>
        <rFont val="Calibri"/>
        <family val="2"/>
        <scheme val="minor"/>
      </rPr>
      <t>Arch</t>
    </r>
    <r>
      <rPr>
        <sz val="10"/>
        <color theme="1"/>
        <rFont val="Calibri"/>
        <family val="2"/>
        <scheme val="minor"/>
      </rPr>
      <t xml:space="preserve"> confirmed that there are only two states which require specific auto ID cards listing out the particular entity and vehicle make, model and VIN number which are </t>
    </r>
    <r>
      <rPr>
        <b/>
        <sz val="10"/>
        <color theme="1"/>
        <rFont val="Calibri"/>
        <family val="2"/>
        <scheme val="minor"/>
      </rPr>
      <t>Maryland</t>
    </r>
    <r>
      <rPr>
        <sz val="10"/>
        <color theme="1"/>
        <rFont val="Calibri"/>
        <family val="2"/>
        <scheme val="minor"/>
      </rPr>
      <t xml:space="preserve"> and </t>
    </r>
    <r>
      <rPr>
        <b/>
        <sz val="10"/>
        <color theme="1"/>
        <rFont val="Calibri"/>
        <family val="2"/>
        <scheme val="minor"/>
      </rPr>
      <t>New York</t>
    </r>
    <r>
      <rPr>
        <sz val="10"/>
        <color theme="1"/>
        <rFont val="Calibri"/>
        <family val="2"/>
        <scheme val="minor"/>
      </rPr>
      <t xml:space="preserve">. </t>
    </r>
    <r>
      <rPr>
        <i/>
        <sz val="10"/>
        <color theme="1"/>
        <rFont val="Calibri"/>
        <family val="2"/>
        <scheme val="minor"/>
      </rPr>
      <t>All other states accept fleet auto ID cards.</t>
    </r>
    <r>
      <rPr>
        <sz val="10"/>
        <color theme="1"/>
        <rFont val="Calibri"/>
        <family val="2"/>
        <scheme val="minor"/>
      </rPr>
      <t xml:space="preserve"> </t>
    </r>
  </si>
  <si>
    <t xml:space="preserve"> - We will provide ID Cards for the Boat Trailers since not composite rated.  Discuss the need for ID cards for the boats.</t>
  </si>
  <si>
    <t xml:space="preserve"> - Discuss flexibility of blanket Drone policies (&lt;$5K self insure, max 15 drones, &gt;$10K still schedule, payload scheduled).</t>
  </si>
  <si>
    <t>Annualized premium shown. Broker fee of $250, SL Tax $471.23, Stamping Fee $7.29.</t>
  </si>
  <si>
    <t>Pro-rated premium was $127,438, SL Tax $6,195, Stamping Fee $96, Filing Fee of $300 for a Total of $134,329.</t>
  </si>
  <si>
    <t>Admiral</t>
  </si>
  <si>
    <t>Excess Professional Liability (3rd Layer)</t>
  </si>
  <si>
    <t>Indication - $190K</t>
  </si>
  <si>
    <t>Indication - $250K-$300K</t>
  </si>
  <si>
    <t>Indication - $250K</t>
  </si>
  <si>
    <t>2023 Revenue</t>
  </si>
  <si>
    <t>Office Phone: 770-670-5322</t>
  </si>
  <si>
    <t>E-Mail: Alan.Bressler@greyling.com</t>
  </si>
  <si>
    <t>Office Phone: 770-670-5334</t>
  </si>
  <si>
    <t>Cell Phone: 636-236-0212</t>
  </si>
  <si>
    <t>E-Mail: Jeff.Connelly@greyling.com</t>
  </si>
  <si>
    <t>Cell Phone: 917-923-4543</t>
  </si>
  <si>
    <t>Email: Kelly.Leo@greyling.com</t>
  </si>
  <si>
    <t>Donie Bagley</t>
  </si>
  <si>
    <t>Account Administrator
(Applications and Pre-Renewal Documents)</t>
  </si>
  <si>
    <t>Office Phone: 770-670-5332</t>
  </si>
  <si>
    <t>Email: Donie.Bagley@greyling.com</t>
  </si>
  <si>
    <t>our insurers before the policy renews on: 08/01/2023</t>
  </si>
  <si>
    <t>2023 Direct Reimbursables</t>
  </si>
  <si>
    <t>Exposure Base - Past 12 Month Revenue (Gross minus Direct Reimbursables)</t>
  </si>
  <si>
    <t xml:space="preserve">-N/A </t>
  </si>
  <si>
    <t>1. Satisfactory No Claims / No material changes Declaration
2. Sight of outstanding lead subjectivities.</t>
  </si>
  <si>
    <t>-N/A</t>
  </si>
  <si>
    <t>1. Underlying quote (incl any subjectivities), binder and policy when issued.</t>
  </si>
  <si>
    <t>1. Affidavit
2. Underlying binders/policies</t>
  </si>
  <si>
    <t xml:space="preserve">Addition of Territory Exclusion which deals with the Ukrainian conflict </t>
  </si>
  <si>
    <t>Declined - Pricing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</si>
</sst>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6" formatCode="&quot;$&quot;#,##0_);[Red]\(&quot;$&quot;#,##0\)"/>
    <numFmt numFmtId="8" formatCode="&quot;$&quot;#,##0.00_);[Red]\(&quot;$&quot;#,##0.00\)"/>
    <numFmt numFmtId="44" formatCode="_(&quot;$&quot;* #,##0.00_);_(&quot;$&quot;* \(#,##0.00\);_(&quot;$&quot;* &quot;-&quot;??_);_(@_)"/>
    <numFmt numFmtId="164" formatCode="&quot;$&quot;#,##0"/>
    <numFmt numFmtId="165" formatCode="&quot;$&quot;#,##0.00"/>
    <numFmt numFmtId="166" formatCode="0.0%"/>
    <numFmt numFmtId="167" formatCode="&quot;$&quot;#,##0.000"/>
    <numFmt numFmtId="168" formatCode="0.000"/>
    <numFmt numFmtId="169" formatCode="&quot;$&quot;#,##0.000_);\(&quot;$&quot;#,##0.000\)"/>
    <numFmt numFmtId="170" formatCode="mm/dd/yyyy"/>
    <numFmt numFmtId="171" formatCode="#,##0.000"/>
    <numFmt numFmtId="172" formatCode="0.000%"/>
  </numFmts>
  <fonts count="84" x14ac:knownFonts="1">
    <font>
      <sz val="11"/>
      <color theme="1"/>
      <name val="Calibri"/>
      <family val="2"/>
      <scheme val="minor"/>
    </font>
    <font>
      <sz val="10"/>
      <color theme="1"/>
      <name val="Calibri"/>
      <family val="2"/>
      <scheme val="minor"/>
    </font>
    <font>
      <sz val="11"/>
      <color theme="1"/>
      <name val="Calibri"/>
      <family val="2"/>
    </font>
    <font>
      <b/>
      <sz val="11"/>
      <color theme="1"/>
      <name val="Calibri"/>
      <family val="2"/>
      <scheme val="minor"/>
    </font>
    <font>
      <b/>
      <sz val="10"/>
      <name val="Calibri"/>
      <family val="2"/>
      <scheme val="minor"/>
    </font>
    <font>
      <u/>
      <sz val="11"/>
      <color theme="1"/>
      <name val="Calibri"/>
      <family val="2"/>
      <scheme val="minor"/>
    </font>
    <font>
      <sz val="10"/>
      <color theme="1"/>
      <name val="Calibri"/>
      <family val="2"/>
      <scheme val="minor"/>
    </font>
    <font>
      <b/>
      <u/>
      <sz val="11"/>
      <color theme="1"/>
      <name val="Calibri"/>
      <family val="2"/>
      <scheme val="minor"/>
    </font>
    <font>
      <sz val="11"/>
      <name val="Calibri"/>
      <family val="2"/>
      <scheme val="minor"/>
    </font>
    <font>
      <b/>
      <sz val="10"/>
      <color theme="1"/>
      <name val="Calibri"/>
      <family val="2"/>
      <scheme val="minor"/>
    </font>
    <font>
      <b/>
      <sz val="11"/>
      <name val="Calibri"/>
      <family val="2"/>
      <scheme val="minor"/>
    </font>
    <font>
      <sz val="11"/>
      <color theme="1"/>
      <name val="Calibri"/>
      <family val="2"/>
    </font>
    <font>
      <u/>
      <sz val="11"/>
      <color theme="1"/>
      <name val="Calibri"/>
      <family val="2"/>
    </font>
    <font>
      <b/>
      <sz val="11"/>
      <color rgb="FFFF0000"/>
      <name val="Calibri"/>
      <family val="2"/>
      <scheme val="minor"/>
    </font>
    <font>
      <b/>
      <sz val="12"/>
      <color theme="1"/>
      <name val="Calibri"/>
      <family val="2"/>
      <scheme val="minor"/>
    </font>
    <font>
      <u/>
      <sz val="10"/>
      <color theme="1"/>
      <name val="Calibri"/>
      <family val="2"/>
      <scheme val="minor"/>
    </font>
    <font>
      <sz val="10"/>
      <color rgb="FFFF0000"/>
      <name val="Calibri"/>
      <family val="2"/>
      <scheme val="minor"/>
    </font>
    <font>
      <b/>
      <u/>
      <sz val="10"/>
      <color theme="1"/>
      <name val="Calibri"/>
      <family val="2"/>
      <scheme val="minor"/>
    </font>
    <font>
      <b/>
      <u/>
      <sz val="12"/>
      <color theme="1"/>
      <name val="Calibri"/>
      <family val="2"/>
      <scheme val="minor"/>
    </font>
    <font>
      <b/>
      <sz val="10"/>
      <color rgb="FFFF0000"/>
      <name val="Calibri"/>
      <family val="2"/>
    </font>
    <font>
      <b/>
      <sz val="11"/>
      <color rgb="FF00B050"/>
      <name val="Wingdings"/>
      <charset val="2"/>
    </font>
    <font>
      <sz val="11"/>
      <color indexed="8"/>
      <name val="Calibri"/>
      <family val="2"/>
    </font>
    <font>
      <sz val="10"/>
      <name val="Calibri"/>
      <family val="2"/>
      <scheme val="minor"/>
    </font>
    <font>
      <u/>
      <sz val="11"/>
      <name val="Calibri"/>
      <family val="2"/>
      <scheme val="minor"/>
    </font>
    <font>
      <b/>
      <sz val="11"/>
      <name val="Calibri"/>
      <family val="2"/>
    </font>
    <font>
      <b/>
      <sz val="11"/>
      <color indexed="8"/>
      <name val="Calibri"/>
      <family val="2"/>
    </font>
    <font>
      <sz val="11"/>
      <name val="Calibri"/>
      <family val="2"/>
    </font>
    <font>
      <b/>
      <u/>
      <sz val="11"/>
      <color indexed="8"/>
      <name val="Calibri"/>
      <family val="2"/>
    </font>
    <font>
      <u/>
      <sz val="11"/>
      <color indexed="8"/>
      <name val="Calibri"/>
      <family val="2"/>
    </font>
    <font>
      <u/>
      <sz val="11"/>
      <name val="Calibri"/>
      <family val="2"/>
    </font>
    <font>
      <sz val="10"/>
      <color theme="1"/>
      <name val="Calibri"/>
      <family val="2"/>
    </font>
    <font>
      <i/>
      <sz val="10"/>
      <color theme="1"/>
      <name val="Calibri"/>
      <family val="2"/>
      <scheme val="minor"/>
    </font>
    <font>
      <i/>
      <sz val="10"/>
      <color rgb="FFFF0000"/>
      <name val="Calibri"/>
      <family val="2"/>
      <scheme val="minor"/>
    </font>
    <font>
      <sz val="10"/>
      <color rgb="FF000000"/>
      <name val="Calibri"/>
      <family val="2"/>
      <scheme val="minor"/>
    </font>
    <font>
      <b/>
      <sz val="11"/>
      <color rgb="FFFF0000"/>
      <name val="Wingdings"/>
      <charset val="2"/>
    </font>
    <font>
      <sz val="11"/>
      <color rgb="FF00B050"/>
      <name val="Calibri"/>
      <family val="2"/>
      <scheme val="minor"/>
    </font>
    <font>
      <sz val="10"/>
      <color rgb="FF00B050"/>
      <name val="Calibri"/>
      <family val="2"/>
      <scheme val="minor"/>
    </font>
    <font>
      <b/>
      <sz val="10"/>
      <color rgb="FFFF0000"/>
      <name val="Calibri"/>
      <family val="2"/>
      <scheme val="minor"/>
    </font>
    <font>
      <b/>
      <sz val="10"/>
      <color rgb="FF00B050"/>
      <name val="Calibri"/>
      <family val="2"/>
      <scheme val="minor"/>
    </font>
    <font>
      <b/>
      <sz val="10"/>
      <color theme="0"/>
      <name val="Calibri"/>
      <family val="2"/>
      <scheme val="minor"/>
    </font>
    <font>
      <sz val="10"/>
      <color theme="0"/>
      <name val="Calibri"/>
      <family val="2"/>
      <scheme val="minor"/>
    </font>
    <font>
      <b/>
      <u/>
      <sz val="11"/>
      <name val="Calibri"/>
      <family val="2"/>
      <scheme val="minor"/>
    </font>
    <font>
      <sz val="24"/>
      <color theme="1"/>
      <name val="Cambria"/>
      <family val="2"/>
      <scheme val="major"/>
    </font>
    <font>
      <b/>
      <sz val="10"/>
      <color theme="1"/>
      <name val="Calibri"/>
      <family val="2"/>
    </font>
    <font>
      <sz val="11"/>
      <color rgb="FFFF0000"/>
      <name val="Calibri"/>
      <family val="2"/>
      <scheme val="minor"/>
    </font>
    <font>
      <sz val="24"/>
      <color theme="1"/>
      <name val="Cambria"/>
      <family val="1"/>
      <scheme val="major"/>
    </font>
    <font>
      <sz val="20"/>
      <color theme="1"/>
      <name val="Calibri"/>
      <family val="2"/>
      <scheme val="minor"/>
    </font>
    <font>
      <sz val="10"/>
      <color rgb="FF00B050"/>
      <name val="Calibri"/>
      <family val="2"/>
    </font>
    <font>
      <sz val="11"/>
      <color theme="0"/>
      <name val="Calibri"/>
      <family val="2"/>
      <scheme val="minor"/>
    </font>
    <font>
      <u/>
      <sz val="10"/>
      <color theme="10"/>
      <name val="Calibri"/>
      <family val="2"/>
      <scheme val="minor"/>
    </font>
    <font>
      <b/>
      <sz val="14"/>
      <color theme="1"/>
      <name val="Calibri"/>
      <family val="2"/>
      <scheme val="minor"/>
    </font>
    <font>
      <sz val="14"/>
      <color theme="1"/>
      <name val="Calibri"/>
      <family val="2"/>
      <scheme val="minor"/>
    </font>
    <font>
      <u/>
      <sz val="14"/>
      <color theme="10"/>
      <name val="Calibri"/>
      <family val="2"/>
      <scheme val="minor"/>
    </font>
    <font>
      <b/>
      <sz val="11"/>
      <color theme="0"/>
      <name val="Calibri"/>
      <family val="2"/>
      <scheme val="minor"/>
    </font>
    <font>
      <sz val="11"/>
      <color rgb="FFFF0000"/>
      <name val="Calibri"/>
      <family val="2"/>
    </font>
    <font>
      <b/>
      <sz val="30"/>
      <color theme="1"/>
      <name val="Calibri"/>
      <family val="2"/>
      <scheme val="minor"/>
    </font>
    <font>
      <i/>
      <sz val="10"/>
      <color rgb="FF000000"/>
      <name val="Calibri"/>
      <family val="2"/>
      <scheme val="minor"/>
    </font>
    <font>
      <b/>
      <sz val="12"/>
      <name val="Calibri"/>
      <family val="2"/>
      <scheme val="minor"/>
    </font>
    <font>
      <u/>
      <sz val="11"/>
      <color rgb="FFFF0000"/>
      <name val="Calibri"/>
      <family val="2"/>
    </font>
    <font>
      <i/>
      <sz val="11"/>
      <name val="Calibri"/>
      <family val="2"/>
      <scheme val="minor"/>
    </font>
    <font>
      <i/>
      <sz val="10"/>
      <color theme="1"/>
      <name val="Calibri"/>
      <family val="2"/>
    </font>
    <font>
      <u/>
      <sz val="10"/>
      <color theme="1"/>
      <name val="Calibri"/>
      <family val="2"/>
    </font>
    <font>
      <b/>
      <i/>
      <sz val="10"/>
      <color theme="1"/>
      <name val="Calibri"/>
      <family val="2"/>
      <scheme val="minor"/>
    </font>
    <font>
      <b/>
      <i/>
      <u/>
      <sz val="10"/>
      <color rgb="FFFF0000"/>
      <name val="Calibri"/>
      <family val="2"/>
      <scheme val="minor"/>
    </font>
    <font>
      <u/>
      <sz val="11"/>
      <color theme="10"/>
      <name val="Calibri"/>
      <family val="2"/>
      <scheme val="minor"/>
    </font>
    <font>
      <sz val="11"/>
      <color theme="1"/>
      <name val="Calibri"/>
      <family val="2"/>
      <scheme val="minor"/>
    </font>
    <font>
      <i/>
      <u/>
      <sz val="10"/>
      <color theme="1"/>
      <name val="Calibri"/>
      <family val="2"/>
    </font>
    <font>
      <i/>
      <sz val="10"/>
      <name val="Calibri"/>
      <family val="2"/>
      <scheme val="minor"/>
    </font>
    <font>
      <b/>
      <u/>
      <sz val="10"/>
      <color rgb="FFFF0000"/>
      <name val="Calibri"/>
      <family val="2"/>
      <scheme val="minor"/>
    </font>
    <font>
      <sz val="12"/>
      <color theme="0"/>
      <name val="Calibri"/>
      <family val="2"/>
      <scheme val="minor"/>
    </font>
    <font>
      <sz val="8"/>
      <name val="Calibri"/>
      <family val="2"/>
      <scheme val="minor"/>
    </font>
    <font>
      <b/>
      <i/>
      <sz val="10"/>
      <color rgb="FF00B050"/>
      <name val="Calibri"/>
      <family val="2"/>
      <scheme val="minor"/>
    </font>
    <font>
      <i/>
      <sz val="10"/>
      <color rgb="FF00B050"/>
      <name val="Calibri"/>
      <family val="2"/>
      <scheme val="minor"/>
    </font>
    <font>
      <sz val="10"/>
      <name val="Calibri"/>
      <family val="2"/>
    </font>
    <font>
      <sz val="10"/>
      <color rgb="FF00B0F0"/>
      <name val="Calibri"/>
      <family val="2"/>
      <scheme val="minor"/>
    </font>
    <font>
      <strike/>
      <sz val="10"/>
      <color theme="1"/>
      <name val="Calibri"/>
      <family val="2"/>
      <scheme val="minor"/>
    </font>
    <font>
      <strike/>
      <sz val="11"/>
      <color theme="1"/>
      <name val="Calibri"/>
      <family val="2"/>
      <scheme val="minor"/>
    </font>
    <font>
      <sz val="6"/>
      <color theme="1"/>
      <name val="Calibri"/>
      <family val="2"/>
      <scheme val="minor"/>
    </font>
    <font>
      <i/>
      <sz val="9"/>
      <color rgb="FFFF0000"/>
      <name val="Calibri"/>
      <family val="2"/>
      <scheme val="minor"/>
    </font>
    <font>
      <sz val="8"/>
      <color theme="1"/>
      <name val="Calibri"/>
      <family val="2"/>
      <scheme val="minor"/>
    </font>
    <font>
      <sz val="9"/>
      <color theme="1"/>
      <name val="Calibri"/>
      <family val="2"/>
      <scheme val="minor"/>
    </font>
    <font>
      <b/>
      <sz val="14"/>
      <color rgb="FFFF0000"/>
      <name val="Calibri"/>
      <family val="2"/>
      <scheme val="minor"/>
    </font>
    <font>
      <i/>
      <sz val="11"/>
      <color theme="1"/>
      <name val="Calibri"/>
      <family val="2"/>
      <scheme val="minor"/>
    </font>
    <font>
      <sz val="11"/>
      <color rgb="FF000000"/>
      <name val="Calibri"/>
      <family val="2"/>
      <scheme val="minor"/>
    </font>
  </fonts>
  <fills count="23">
    <fill>
      <patternFill patternType="none"/>
    </fill>
    <fill>
      <patternFill patternType="gray125"/>
    </fill>
    <fill>
      <patternFill patternType="solid">
        <fgColor theme="0"/>
        <bgColor indexed="64"/>
      </patternFill>
    </fill>
    <fill>
      <patternFill patternType="solid">
        <fgColor rgb="FF004B65"/>
        <bgColor indexed="64"/>
      </patternFill>
    </fill>
    <fill>
      <patternFill patternType="solid">
        <fgColor theme="0" tint="-0.14999847407452621"/>
        <bgColor indexed="64"/>
      </patternFill>
    </fill>
    <fill>
      <patternFill patternType="solid">
        <fgColor rgb="FF003F5E"/>
        <bgColor indexed="64"/>
      </patternFill>
    </fill>
    <fill>
      <patternFill patternType="solid">
        <fgColor theme="0" tint="-4.9989318521683403E-2"/>
        <bgColor indexed="64"/>
      </patternFill>
    </fill>
    <fill>
      <patternFill patternType="solid">
        <fgColor rgb="FFD9D9D9"/>
        <bgColor indexed="64"/>
      </patternFill>
    </fill>
    <fill>
      <patternFill patternType="solid">
        <fgColor rgb="FF004B66"/>
        <bgColor indexed="64"/>
      </patternFill>
    </fill>
    <fill>
      <patternFill patternType="solid">
        <fgColor theme="6" tint="0.59999389629810485"/>
        <bgColor indexed="64"/>
      </patternFill>
    </fill>
    <fill>
      <patternFill patternType="solid">
        <fgColor rgb="FF888B8D"/>
        <bgColor indexed="64"/>
      </patternFill>
    </fill>
    <fill>
      <patternFill patternType="solid">
        <fgColor rgb="FFF1B434"/>
        <bgColor indexed="64"/>
      </patternFill>
    </fill>
    <fill>
      <patternFill patternType="solid">
        <fgColor theme="8" tint="0.79998168889431442"/>
        <bgColor indexed="64"/>
      </patternFill>
    </fill>
    <fill>
      <patternFill patternType="solid">
        <fgColor rgb="FFBFBFBF"/>
        <bgColor indexed="64"/>
      </patternFill>
    </fill>
    <fill>
      <patternFill patternType="solid">
        <fgColor theme="1"/>
        <bgColor indexed="64"/>
      </patternFill>
    </fill>
    <fill>
      <patternFill patternType="solid">
        <fgColor rgb="FFFFFF00"/>
        <bgColor indexed="64"/>
      </patternFill>
    </fill>
    <fill>
      <patternFill patternType="solid">
        <fgColor theme="9" tint="0.79998168889431442"/>
        <bgColor indexed="64"/>
      </patternFill>
    </fill>
    <fill>
      <patternFill patternType="solid">
        <fgColor rgb="FFFF0000"/>
        <bgColor indexed="64"/>
      </patternFill>
    </fill>
    <fill>
      <patternFill patternType="solid">
        <fgColor theme="4" tint="0.79998168889431442"/>
        <bgColor indexed="64"/>
      </patternFill>
    </fill>
    <fill>
      <patternFill patternType="solid">
        <fgColor rgb="FF92D050"/>
        <bgColor indexed="64"/>
      </patternFill>
    </fill>
    <fill>
      <patternFill patternType="solid">
        <fgColor rgb="FF00FF00"/>
        <bgColor indexed="64"/>
      </patternFill>
    </fill>
    <fill>
      <patternFill patternType="solid">
        <fgColor theme="6" tint="0.79998168889431442"/>
        <bgColor indexed="64"/>
      </patternFill>
    </fill>
    <fill>
      <patternFill patternType="solid">
        <fgColor theme="0" tint="-0.249977111117893"/>
        <bgColor indexed="64"/>
      </patternFill>
    </fill>
  </fills>
  <borders count="110">
    <border>
      <left/>
      <right/>
      <top/>
      <bottom/>
      <diagonal/>
    </border>
    <border>
      <left/>
      <right style="thin">
        <color auto="1"/>
      </right>
      <top/>
      <bottom/>
      <diagonal/>
    </border>
    <border>
      <left/>
      <right style="thin">
        <color auto="1"/>
      </right>
      <top/>
      <bottom style="thin">
        <color auto="1"/>
      </bottom>
      <diagonal/>
    </border>
    <border>
      <left style="thin">
        <color auto="1"/>
      </left>
      <right style="thin">
        <color auto="1"/>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style="thin">
        <color auto="1"/>
      </left>
      <right/>
      <top style="thin">
        <color auto="1"/>
      </top>
      <bottom/>
      <diagonal/>
    </border>
    <border>
      <left style="thin">
        <color auto="1"/>
      </left>
      <right style="thin">
        <color auto="1"/>
      </right>
      <top/>
      <bottom/>
      <diagonal/>
    </border>
    <border>
      <left/>
      <right/>
      <top/>
      <bottom style="thin">
        <color auto="1"/>
      </bottom>
      <diagonal/>
    </border>
    <border>
      <left style="double">
        <color auto="1"/>
      </left>
      <right/>
      <top/>
      <bottom/>
      <diagonal/>
    </border>
    <border>
      <left/>
      <right style="double">
        <color auto="1"/>
      </right>
      <top/>
      <bottom/>
      <diagonal/>
    </border>
    <border>
      <left style="thin">
        <color auto="1"/>
      </left>
      <right style="double">
        <color auto="1"/>
      </right>
      <top/>
      <bottom style="thin">
        <color auto="1"/>
      </bottom>
      <diagonal/>
    </border>
    <border>
      <left style="double">
        <color auto="1"/>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double">
        <color auto="1"/>
      </left>
      <right style="thin">
        <color auto="1"/>
      </right>
      <top style="thin">
        <color auto="1"/>
      </top>
      <bottom/>
      <diagonal/>
    </border>
    <border>
      <left/>
      <right/>
      <top style="thin">
        <color auto="1"/>
      </top>
      <bottom/>
      <diagonal/>
    </border>
    <border>
      <left/>
      <right/>
      <top style="thin">
        <color auto="1"/>
      </top>
      <bottom style="thin">
        <color auto="1"/>
      </bottom>
      <diagonal/>
    </border>
    <border>
      <left style="thin">
        <color auto="1"/>
      </left>
      <right/>
      <top/>
      <bottom/>
      <diagonal/>
    </border>
    <border>
      <left/>
      <right style="thin">
        <color auto="1"/>
      </right>
      <top style="thin">
        <color auto="1"/>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bottom style="thin">
        <color theme="0" tint="-0.24994659260841701"/>
      </bottom>
      <diagonal/>
    </border>
    <border>
      <left style="thin">
        <color theme="0" tint="-0.24994659260841701"/>
      </left>
      <right/>
      <top/>
      <bottom style="thin">
        <color theme="0" tint="-0.24994659260841701"/>
      </bottom>
      <diagonal/>
    </border>
    <border>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top style="thin">
        <color theme="0" tint="-0.24994659260841701"/>
      </top>
      <bottom style="thin">
        <color theme="0" tint="-0.24994659260841701"/>
      </bottom>
      <diagonal/>
    </border>
    <border>
      <left/>
      <right style="thin">
        <color theme="0" tint="-0.24994659260841701"/>
      </right>
      <top style="thin">
        <color theme="0" tint="-0.24994659260841701"/>
      </top>
      <bottom/>
      <diagonal/>
    </border>
    <border>
      <left style="thin">
        <color theme="0" tint="-0.24994659260841701"/>
      </left>
      <right style="thin">
        <color theme="0" tint="-0.24994659260841701"/>
      </right>
      <top style="thin">
        <color theme="0" tint="-0.24994659260841701"/>
      </top>
      <bottom/>
      <diagonal/>
    </border>
    <border>
      <left style="thin">
        <color theme="0" tint="-0.24994659260841701"/>
      </left>
      <right/>
      <top style="thin">
        <color theme="0" tint="-0.24994659260841701"/>
      </top>
      <bottom/>
      <diagonal/>
    </border>
    <border>
      <left style="thin">
        <color theme="0" tint="-0.24994659260841701"/>
      </left>
      <right/>
      <top/>
      <bottom/>
      <diagonal/>
    </border>
    <border>
      <left/>
      <right/>
      <top style="thin">
        <color theme="0" tint="-0.24994659260841701"/>
      </top>
      <bottom style="thin">
        <color theme="0" tint="-0.24994659260841701"/>
      </bottom>
      <diagonal/>
    </border>
    <border>
      <left style="thin">
        <color auto="1"/>
      </left>
      <right style="double">
        <color auto="1"/>
      </right>
      <top style="thin">
        <color auto="1"/>
      </top>
      <bottom/>
      <diagonal/>
    </border>
    <border>
      <left style="double">
        <color auto="1"/>
      </left>
      <right/>
      <top style="thin">
        <color auto="1"/>
      </top>
      <bottom/>
      <diagonal/>
    </border>
    <border>
      <left style="double">
        <color auto="1"/>
      </left>
      <right/>
      <top/>
      <bottom style="thin">
        <color auto="1"/>
      </bottom>
      <diagonal/>
    </border>
    <border>
      <left style="thin">
        <color theme="0" tint="-0.24994659260841701"/>
      </left>
      <right style="thin">
        <color theme="0" tint="-0.24994659260841701"/>
      </right>
      <top/>
      <bottom/>
      <diagonal/>
    </border>
    <border>
      <left/>
      <right style="thin">
        <color theme="0" tint="-0.24994659260841701"/>
      </right>
      <top/>
      <bottom/>
      <diagonal/>
    </border>
    <border>
      <left/>
      <right/>
      <top style="thin">
        <color theme="0" tint="-0.24994659260841701"/>
      </top>
      <bottom/>
      <diagonal/>
    </border>
    <border>
      <left/>
      <right/>
      <top/>
      <bottom style="thin">
        <color theme="0" tint="-0.24994659260841701"/>
      </bottom>
      <diagonal/>
    </border>
    <border>
      <left/>
      <right/>
      <top/>
      <bottom style="double">
        <color theme="0" tint="-0.24994659260841701"/>
      </bottom>
      <diagonal/>
    </border>
    <border>
      <left/>
      <right style="thin">
        <color rgb="FFBFBFBF"/>
      </right>
      <top/>
      <bottom style="thin">
        <color rgb="FFBFBFBF"/>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style="thin">
        <color theme="0"/>
      </right>
      <top/>
      <bottom/>
      <diagonal/>
    </border>
    <border>
      <left style="thin">
        <color theme="0" tint="-0.24994659260841701"/>
      </left>
      <right style="thin">
        <color theme="0"/>
      </right>
      <top/>
      <bottom/>
      <diagonal/>
    </border>
    <border>
      <left style="thin">
        <color theme="0" tint="-0.24994659260841701"/>
      </left>
      <right style="thin">
        <color theme="0"/>
      </right>
      <top/>
      <bottom style="thin">
        <color theme="0" tint="-0.24994659260841701"/>
      </bottom>
      <diagonal/>
    </border>
    <border>
      <left style="thin">
        <color theme="0" tint="-0.24994659260841701"/>
      </left>
      <right style="thin">
        <color theme="0"/>
      </right>
      <top style="thin">
        <color theme="0" tint="-0.24994659260841701"/>
      </top>
      <bottom style="thin">
        <color theme="0" tint="-0.24994659260841701"/>
      </bottom>
      <diagonal/>
    </border>
    <border>
      <left style="thin">
        <color theme="0" tint="-0.24994659260841701"/>
      </left>
      <right style="thin">
        <color theme="0"/>
      </right>
      <top style="thin">
        <color theme="0" tint="-0.24994659260841701"/>
      </top>
      <bottom/>
      <diagonal/>
    </border>
    <border>
      <left/>
      <right style="thin">
        <color theme="0"/>
      </right>
      <top style="thin">
        <color theme="0" tint="-0.24994659260841701"/>
      </top>
      <bottom style="thin">
        <color theme="0" tint="-0.24994659260841701"/>
      </bottom>
      <diagonal/>
    </border>
    <border>
      <left/>
      <right style="thin">
        <color theme="0"/>
      </right>
      <top style="thin">
        <color theme="0" tint="-0.24994659260841701"/>
      </top>
      <bottom/>
      <diagonal/>
    </border>
    <border>
      <left/>
      <right style="thin">
        <color theme="0"/>
      </right>
      <top/>
      <bottom style="double">
        <color theme="0" tint="-0.24994659260841701"/>
      </bottom>
      <diagonal/>
    </border>
    <border>
      <left style="thin">
        <color auto="1"/>
      </left>
      <right style="double">
        <color auto="1"/>
      </right>
      <top style="thin">
        <color auto="1"/>
      </top>
      <bottom style="thin">
        <color auto="1"/>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theme="0"/>
      </left>
      <right/>
      <top style="medium">
        <color theme="0"/>
      </top>
      <bottom style="medium">
        <color theme="0"/>
      </bottom>
      <diagonal/>
    </border>
    <border>
      <left/>
      <right/>
      <top/>
      <bottom style="medium">
        <color auto="1"/>
      </bottom>
      <diagonal/>
    </border>
    <border>
      <left/>
      <right style="medium">
        <color auto="1"/>
      </right>
      <top/>
      <bottom style="medium">
        <color auto="1"/>
      </bottom>
      <diagonal/>
    </border>
    <border>
      <left/>
      <right style="thin">
        <color theme="0" tint="-0.34998626667073579"/>
      </right>
      <top style="thin">
        <color theme="0" tint="-0.34998626667073579"/>
      </top>
      <bottom style="thin">
        <color theme="0" tint="-0.34998626667073579"/>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24994659260841701"/>
      </bottom>
      <diagonal/>
    </border>
    <border>
      <left/>
      <right style="thin">
        <color theme="0" tint="-0.24994659260841701"/>
      </right>
      <top/>
      <bottom style="double">
        <color theme="0" tint="-0.24994659260841701"/>
      </bottom>
      <diagonal/>
    </border>
    <border>
      <left style="thin">
        <color theme="0" tint="-0.24994659260841701"/>
      </left>
      <right style="thin">
        <color theme="0" tint="-0.24994659260841701"/>
      </right>
      <top/>
      <bottom style="double">
        <color theme="0" tint="-0.24994659260841701"/>
      </bottom>
      <diagonal/>
    </border>
    <border>
      <left style="thin">
        <color theme="0" tint="-0.24994659260841701"/>
      </left>
      <right style="thin">
        <color theme="0"/>
      </right>
      <top/>
      <bottom style="double">
        <color theme="0" tint="-0.24994659260841701"/>
      </bottom>
      <diagonal/>
    </border>
    <border>
      <left style="medium">
        <color auto="1"/>
      </left>
      <right style="medium">
        <color theme="0"/>
      </right>
      <top style="medium">
        <color theme="0"/>
      </top>
      <bottom style="medium">
        <color theme="0"/>
      </bottom>
      <diagonal/>
    </border>
    <border>
      <left style="medium">
        <color auto="1"/>
      </left>
      <right/>
      <top style="medium">
        <color theme="0"/>
      </top>
      <bottom style="medium">
        <color theme="0"/>
      </bottom>
      <diagonal/>
    </border>
    <border>
      <left style="medium">
        <color theme="0"/>
      </left>
      <right/>
      <top style="medium">
        <color theme="0"/>
      </top>
      <bottom/>
      <diagonal/>
    </border>
    <border>
      <left style="medium">
        <color theme="0"/>
      </left>
      <right/>
      <top/>
      <bottom style="medium">
        <color theme="0"/>
      </bottom>
      <diagonal/>
    </border>
    <border>
      <left style="medium">
        <color auto="1"/>
      </left>
      <right style="medium">
        <color theme="0"/>
      </right>
      <top style="medium">
        <color theme="0"/>
      </top>
      <bottom/>
      <diagonal/>
    </border>
    <border>
      <left style="medium">
        <color auto="1"/>
      </left>
      <right style="medium">
        <color theme="0"/>
      </right>
      <top/>
      <bottom/>
      <diagonal/>
    </border>
    <border>
      <left/>
      <right/>
      <top style="medium">
        <color theme="0"/>
      </top>
      <bottom/>
      <diagonal/>
    </border>
    <border>
      <left style="thick">
        <color rgb="FFFFFFFF"/>
      </left>
      <right/>
      <top style="thick">
        <color rgb="FFFFFFFF"/>
      </top>
      <bottom style="thick">
        <color rgb="FFFFFFFF"/>
      </bottom>
      <diagonal/>
    </border>
    <border>
      <left/>
      <right style="thick">
        <color rgb="FFFFFFFF"/>
      </right>
      <top style="thick">
        <color rgb="FFFFFFFF"/>
      </top>
      <bottom style="thick">
        <color rgb="FFFFFFFF"/>
      </bottom>
      <diagonal/>
    </border>
    <border>
      <left style="thick">
        <color rgb="FFFFFFFF"/>
      </left>
      <right style="thick">
        <color rgb="FFFFFFFF"/>
      </right>
      <top/>
      <bottom style="thick">
        <color rgb="FFFFFFFF"/>
      </bottom>
      <diagonal/>
    </border>
    <border>
      <left style="thick">
        <color rgb="FFFFFFFF"/>
      </left>
      <right/>
      <top/>
      <bottom style="thick">
        <color rgb="FFFFFFFF"/>
      </bottom>
      <diagonal/>
    </border>
    <border>
      <left/>
      <right style="thick">
        <color rgb="FFFFFFFF"/>
      </right>
      <top/>
      <bottom style="thick">
        <color rgb="FFFFFFFF"/>
      </bottom>
      <diagonal/>
    </border>
    <border>
      <left style="thick">
        <color rgb="FFFFFFFF"/>
      </left>
      <right/>
      <top/>
      <bottom/>
      <diagonal/>
    </border>
    <border>
      <left/>
      <right style="thick">
        <color rgb="FFFFFFFF"/>
      </right>
      <top/>
      <bottom/>
      <diagonal/>
    </border>
    <border>
      <left style="thick">
        <color rgb="FFFFFFFF"/>
      </left>
      <right/>
      <top style="thick">
        <color rgb="FFFFFFFF"/>
      </top>
      <bottom/>
      <diagonal/>
    </border>
    <border>
      <left style="thick">
        <color rgb="FFFFFFFF"/>
      </left>
      <right style="thick">
        <color rgb="FFFFFFFF"/>
      </right>
      <top style="thick">
        <color rgb="FFFFFFFF"/>
      </top>
      <bottom/>
      <diagonal/>
    </border>
    <border>
      <left style="thick">
        <color rgb="FFFFFFFF"/>
      </left>
      <right style="thick">
        <color rgb="FFFFFFFF"/>
      </right>
      <top/>
      <bottom/>
      <diagonal/>
    </border>
    <border>
      <left/>
      <right style="thick">
        <color rgb="FFFFFFFF"/>
      </right>
      <top style="thick">
        <color rgb="FFFFFFFF"/>
      </top>
      <bottom/>
      <diagonal/>
    </border>
    <border>
      <left/>
      <right style="thin">
        <color theme="0" tint="-0.34998626667073579"/>
      </right>
      <top style="thin">
        <color theme="0" tint="-0.24994659260841701"/>
      </top>
      <bottom style="thin">
        <color theme="0" tint="-0.34998626667073579"/>
      </bottom>
      <diagonal/>
    </border>
    <border>
      <left/>
      <right style="thin">
        <color theme="0" tint="-0.24994659260841701"/>
      </right>
      <top/>
      <bottom style="thin">
        <color rgb="FFB8B8B8"/>
      </bottom>
      <diagonal/>
    </border>
    <border>
      <left style="thin">
        <color theme="0" tint="-0.24994659260841701"/>
      </left>
      <right style="thin">
        <color theme="0" tint="-0.24994659260841701"/>
      </right>
      <top/>
      <bottom style="thin">
        <color rgb="FFB8B8B8"/>
      </bottom>
      <diagonal/>
    </border>
    <border>
      <left style="thin">
        <color theme="0" tint="-0.24994659260841701"/>
      </left>
      <right/>
      <top/>
      <bottom style="thin">
        <color rgb="FFB8B8B8"/>
      </bottom>
      <diagonal/>
    </border>
    <border>
      <left/>
      <right style="thin">
        <color theme="0" tint="-0.24994659260841701"/>
      </right>
      <top style="thin">
        <color rgb="FFB8B8B8"/>
      </top>
      <bottom/>
      <diagonal/>
    </border>
    <border>
      <left style="thin">
        <color theme="0" tint="-0.24994659260841701"/>
      </left>
      <right/>
      <top style="thin">
        <color rgb="FFB8B8B8"/>
      </top>
      <bottom/>
      <diagonal/>
    </border>
    <border>
      <left style="thin">
        <color theme="0" tint="-0.24994659260841701"/>
      </left>
      <right style="thin">
        <color theme="0"/>
      </right>
      <top style="thin">
        <color rgb="FFB8B8B8"/>
      </top>
      <bottom/>
      <diagonal/>
    </border>
    <border>
      <left style="thin">
        <color theme="0"/>
      </left>
      <right/>
      <top/>
      <bottom/>
      <diagonal/>
    </border>
    <border>
      <left/>
      <right style="thin">
        <color rgb="FFBFBFBF"/>
      </right>
      <top style="thin">
        <color rgb="FFBFBFBF"/>
      </top>
      <bottom/>
      <diagonal/>
    </border>
    <border>
      <left/>
      <right style="thin">
        <color rgb="FFBFBFBF"/>
      </right>
      <top/>
      <bottom/>
      <diagonal/>
    </border>
    <border>
      <left/>
      <right style="double">
        <color indexed="64"/>
      </right>
      <top/>
      <bottom style="thin">
        <color auto="1"/>
      </bottom>
      <diagonal/>
    </border>
    <border>
      <left style="thin">
        <color theme="0"/>
      </left>
      <right style="thin">
        <color theme="0"/>
      </right>
      <top/>
      <bottom style="thin">
        <color theme="0"/>
      </bottom>
      <diagonal/>
    </border>
    <border>
      <left style="thin">
        <color theme="0"/>
      </left>
      <right style="thin">
        <color theme="0"/>
      </right>
      <top style="thin">
        <color theme="0"/>
      </top>
      <bottom style="thin">
        <color theme="0"/>
      </bottom>
      <diagonal/>
    </border>
    <border>
      <left/>
      <right style="thin">
        <color rgb="FFBFBFBF"/>
      </right>
      <top style="thin">
        <color rgb="FFBFBFBF"/>
      </top>
      <bottom style="thin">
        <color theme="0" tint="-0.24994659260841701"/>
      </bottom>
      <diagonal/>
    </border>
    <border>
      <left/>
      <right style="thin">
        <color rgb="FFBFBFBF"/>
      </right>
      <top style="thin">
        <color rgb="FFBFBFBF"/>
      </top>
      <bottom style="thin">
        <color rgb="FFBFBFBF"/>
      </bottom>
      <diagonal/>
    </border>
    <border>
      <left/>
      <right/>
      <top style="thin">
        <color rgb="FFB8B8B8"/>
      </top>
      <bottom/>
      <diagonal/>
    </border>
    <border>
      <left/>
      <right/>
      <top/>
      <bottom style="thin">
        <color rgb="FFB8B8B8"/>
      </bottom>
      <diagonal/>
    </border>
    <border>
      <left/>
      <right style="thin">
        <color theme="0" tint="-0.34998626667073579"/>
      </right>
      <top style="thin">
        <color theme="0" tint="-0.34998626667073579"/>
      </top>
      <bottom/>
      <diagonal/>
    </border>
    <border>
      <left/>
      <right style="thin">
        <color theme="0" tint="-0.34998626667073579"/>
      </right>
      <top/>
      <bottom/>
      <diagonal/>
    </border>
    <border>
      <left/>
      <right style="thin">
        <color theme="0" tint="-0.34998626667073579"/>
      </right>
      <top/>
      <bottom style="thin">
        <color theme="0" tint="-0.34998626667073579"/>
      </bottom>
      <diagonal/>
    </border>
    <border>
      <left style="thin">
        <color theme="0" tint="-0.34998626667073579"/>
      </left>
      <right/>
      <top style="thin">
        <color theme="0" tint="-0.34998626667073579"/>
      </top>
      <bottom/>
      <diagonal/>
    </border>
    <border>
      <left style="thin">
        <color theme="0" tint="-0.34998626667073579"/>
      </left>
      <right/>
      <top/>
      <bottom/>
      <diagonal/>
    </border>
    <border>
      <left style="thin">
        <color theme="0" tint="-0.34998626667073579"/>
      </left>
      <right/>
      <top/>
      <bottom style="thin">
        <color theme="0" tint="-0.34998626667073579"/>
      </bottom>
      <diagonal/>
    </border>
  </borders>
  <cellStyleXfs count="4">
    <xf numFmtId="0" fontId="0" fillId="0" borderId="0"/>
    <xf numFmtId="0" fontId="64" fillId="0" borderId="0" applyNumberFormat="0" applyFill="0" applyBorder="0" applyAlignment="0" applyProtection="0"/>
    <xf numFmtId="9" fontId="65" fillId="0" borderId="0" applyFont="0" applyFill="0" applyBorder="0" applyAlignment="0" applyProtection="0"/>
    <xf numFmtId="44" fontId="65" fillId="0" borderId="0" applyFont="0" applyFill="0" applyBorder="0" applyAlignment="0" applyProtection="0"/>
  </cellStyleXfs>
  <cellXfs count="1512">
    <xf numFmtId="0" fontId="0" fillId="0" borderId="0" xfId="0"/>
    <xf numFmtId="0" fontId="0" fillId="0" borderId="5" xfId="0" applyBorder="1" applyAlignment="1">
      <alignment horizontal="center"/>
    </xf>
    <xf numFmtId="0" fontId="0" fillId="0" borderId="0" xfId="0" applyAlignment="1">
      <alignment horizontal="center"/>
    </xf>
    <xf numFmtId="10" fontId="0" fillId="0" borderId="0" xfId="0" applyNumberFormat="1" applyAlignment="1">
      <alignment horizontal="left"/>
    </xf>
    <xf numFmtId="164" fontId="0" fillId="0" borderId="0" xfId="0" applyNumberFormat="1" applyAlignment="1">
      <alignment horizontal="left"/>
    </xf>
    <xf numFmtId="0" fontId="4" fillId="0" borderId="0" xfId="0" applyFont="1" applyAlignment="1">
      <alignment horizontal="right" vertical="center" wrapText="1"/>
    </xf>
    <xf numFmtId="10" fontId="6" fillId="0" borderId="0" xfId="0" applyNumberFormat="1" applyFont="1" applyAlignment="1">
      <alignment horizontal="center"/>
    </xf>
    <xf numFmtId="0" fontId="10" fillId="0" borderId="5" xfId="0" applyFont="1" applyBorder="1" applyAlignment="1">
      <alignment horizontal="right" vertical="center" wrapText="1"/>
    </xf>
    <xf numFmtId="0" fontId="11" fillId="0" borderId="3" xfId="0" applyFont="1" applyBorder="1" applyAlignment="1">
      <alignment horizontal="center" vertical="center" wrapText="1"/>
    </xf>
    <xf numFmtId="0" fontId="11" fillId="0" borderId="7" xfId="0" applyFont="1" applyBorder="1" applyAlignment="1">
      <alignment horizontal="center" vertical="center" wrapText="1"/>
    </xf>
    <xf numFmtId="0" fontId="10" fillId="0" borderId="10" xfId="0" applyFont="1" applyBorder="1" applyAlignment="1">
      <alignment horizontal="right" vertical="center" wrapText="1"/>
    </xf>
    <xf numFmtId="0" fontId="11" fillId="0" borderId="14" xfId="0" applyFont="1" applyBorder="1" applyAlignment="1">
      <alignment horizontal="center" vertical="center" wrapText="1"/>
    </xf>
    <xf numFmtId="164" fontId="0" fillId="2" borderId="0" xfId="0" applyNumberFormat="1" applyFill="1" applyAlignment="1">
      <alignment horizontal="left"/>
    </xf>
    <xf numFmtId="164" fontId="8" fillId="2" borderId="8" xfId="0" applyNumberFormat="1" applyFont="1" applyFill="1" applyBorder="1" applyAlignment="1">
      <alignment horizontal="center" vertical="center" wrapText="1"/>
    </xf>
    <xf numFmtId="166" fontId="0" fillId="0" borderId="0" xfId="0" applyNumberFormat="1" applyAlignment="1">
      <alignment horizontal="center"/>
    </xf>
    <xf numFmtId="0" fontId="0" fillId="0" borderId="0" xfId="0" applyAlignment="1">
      <alignment vertical="top"/>
    </xf>
    <xf numFmtId="0" fontId="3" fillId="0" borderId="0" xfId="0" applyFont="1" applyAlignment="1">
      <alignment horizontal="right"/>
    </xf>
    <xf numFmtId="14" fontId="0" fillId="0" borderId="0" xfId="0" applyNumberFormat="1" applyAlignment="1">
      <alignment horizontal="left"/>
    </xf>
    <xf numFmtId="0" fontId="0" fillId="4" borderId="0" xfId="0" applyFill="1"/>
    <xf numFmtId="164" fontId="8" fillId="4" borderId="5" xfId="0" applyNumberFormat="1" applyFont="1" applyFill="1" applyBorder="1" applyAlignment="1">
      <alignment horizontal="center" vertical="center" wrapText="1"/>
    </xf>
    <xf numFmtId="164" fontId="8" fillId="0" borderId="6" xfId="0" applyNumberFormat="1" applyFont="1" applyBorder="1" applyAlignment="1">
      <alignment horizontal="center" vertical="center" wrapText="1"/>
    </xf>
    <xf numFmtId="0" fontId="10" fillId="0" borderId="6" xfId="0" applyFont="1" applyBorder="1" applyAlignment="1">
      <alignment horizontal="right" vertical="center" wrapText="1"/>
    </xf>
    <xf numFmtId="164" fontId="0" fillId="4" borderId="5" xfId="0" applyNumberFormat="1" applyFill="1" applyBorder="1" applyAlignment="1">
      <alignment horizontal="center"/>
    </xf>
    <xf numFmtId="164" fontId="0" fillId="0" borderId="0" xfId="0" applyNumberFormat="1" applyAlignment="1">
      <alignment horizontal="center"/>
    </xf>
    <xf numFmtId="164" fontId="8" fillId="4" borderId="8" xfId="0" applyNumberFormat="1" applyFont="1" applyFill="1" applyBorder="1" applyAlignment="1">
      <alignment horizontal="center" vertical="center" wrapText="1"/>
    </xf>
    <xf numFmtId="0" fontId="11" fillId="0" borderId="0" xfId="0" applyFont="1" applyAlignment="1">
      <alignment horizontal="center" vertical="center" wrapText="1"/>
    </xf>
    <xf numFmtId="164" fontId="11" fillId="0" borderId="0" xfId="0" applyNumberFormat="1" applyFont="1" applyAlignment="1">
      <alignment horizontal="center" vertical="center" wrapText="1"/>
    </xf>
    <xf numFmtId="164" fontId="11" fillId="4" borderId="5" xfId="0" applyNumberFormat="1" applyFont="1" applyFill="1" applyBorder="1" applyAlignment="1">
      <alignment horizontal="center" vertical="center" wrapText="1"/>
    </xf>
    <xf numFmtId="164" fontId="11" fillId="0" borderId="4" xfId="0" applyNumberFormat="1" applyFont="1" applyBorder="1" applyAlignment="1">
      <alignment horizontal="center" vertical="center" wrapText="1"/>
    </xf>
    <xf numFmtId="0" fontId="0" fillId="0" borderId="4" xfId="0" applyBorder="1" applyAlignment="1">
      <alignment horizontal="center"/>
    </xf>
    <xf numFmtId="10" fontId="6" fillId="0" borderId="13" xfId="0" applyNumberFormat="1" applyFont="1" applyBorder="1" applyAlignment="1">
      <alignment horizontal="center"/>
    </xf>
    <xf numFmtId="164" fontId="11" fillId="4" borderId="16" xfId="0" applyNumberFormat="1" applyFont="1" applyFill="1" applyBorder="1" applyAlignment="1">
      <alignment horizontal="center" vertical="center" wrapText="1"/>
    </xf>
    <xf numFmtId="0" fontId="8" fillId="4" borderId="5" xfId="0" applyFont="1" applyFill="1" applyBorder="1" applyAlignment="1">
      <alignment horizontal="center" vertical="center" wrapText="1"/>
    </xf>
    <xf numFmtId="0" fontId="8" fillId="4" borderId="8" xfId="0" applyFont="1" applyFill="1" applyBorder="1" applyAlignment="1">
      <alignment horizontal="center" vertical="center" wrapText="1"/>
    </xf>
    <xf numFmtId="164" fontId="8" fillId="0" borderId="9" xfId="0" applyNumberFormat="1" applyFont="1" applyBorder="1" applyAlignment="1">
      <alignment horizontal="center" vertical="center" wrapText="1"/>
    </xf>
    <xf numFmtId="0" fontId="5" fillId="0" borderId="0" xfId="0" applyFont="1" applyAlignment="1">
      <alignment horizontal="center"/>
    </xf>
    <xf numFmtId="0" fontId="0" fillId="0" borderId="2" xfId="0" applyBorder="1" applyAlignment="1">
      <alignment horizontal="center"/>
    </xf>
    <xf numFmtId="0" fontId="7" fillId="0" borderId="0" xfId="0" applyFont="1"/>
    <xf numFmtId="0" fontId="5" fillId="0" borderId="0" xfId="0" applyFont="1"/>
    <xf numFmtId="0" fontId="10" fillId="0" borderId="4" xfId="0" applyFont="1" applyBorder="1" applyAlignment="1">
      <alignment horizontal="right" vertical="center" wrapText="1"/>
    </xf>
    <xf numFmtId="0" fontId="0" fillId="0" borderId="8" xfId="0" applyBorder="1" applyAlignment="1">
      <alignment horizontal="center"/>
    </xf>
    <xf numFmtId="164" fontId="0" fillId="4" borderId="8" xfId="0" applyNumberFormat="1" applyFill="1" applyBorder="1" applyAlignment="1">
      <alignment horizontal="center"/>
    </xf>
    <xf numFmtId="0" fontId="10" fillId="0" borderId="21" xfId="0" applyFont="1" applyBorder="1" applyAlignment="1">
      <alignment horizontal="right" vertical="center" wrapText="1"/>
    </xf>
    <xf numFmtId="0" fontId="13" fillId="0" borderId="4" xfId="0" applyFont="1" applyBorder="1" applyAlignment="1">
      <alignment horizontal="right" vertical="center" wrapText="1"/>
    </xf>
    <xf numFmtId="0" fontId="11" fillId="0" borderId="2" xfId="0" applyFont="1" applyBorder="1" applyAlignment="1">
      <alignment vertical="center" wrapText="1"/>
    </xf>
    <xf numFmtId="0" fontId="11" fillId="0" borderId="4" xfId="0" applyFont="1" applyBorder="1" applyAlignment="1">
      <alignment vertical="center" wrapText="1"/>
    </xf>
    <xf numFmtId="0" fontId="11" fillId="0" borderId="21" xfId="0" applyFont="1" applyBorder="1" applyAlignment="1">
      <alignment vertical="center" wrapText="1"/>
    </xf>
    <xf numFmtId="0" fontId="11" fillId="0" borderId="11" xfId="0" applyFont="1" applyBorder="1" applyAlignment="1">
      <alignment vertical="center" wrapText="1"/>
    </xf>
    <xf numFmtId="0" fontId="11" fillId="0" borderId="19" xfId="0" applyFont="1" applyBorder="1" applyAlignment="1">
      <alignment vertical="center" wrapText="1"/>
    </xf>
    <xf numFmtId="10" fontId="0" fillId="0" borderId="8" xfId="0" applyNumberFormat="1" applyBorder="1" applyAlignment="1">
      <alignment horizontal="center"/>
    </xf>
    <xf numFmtId="164" fontId="11" fillId="0" borderId="18" xfId="0" applyNumberFormat="1" applyFont="1" applyBorder="1" applyAlignment="1">
      <alignment horizontal="center" vertical="center" wrapText="1"/>
    </xf>
    <xf numFmtId="0" fontId="10" fillId="0" borderId="0" xfId="0" applyFont="1" applyAlignment="1">
      <alignment horizontal="right" vertical="center" wrapText="1"/>
    </xf>
    <xf numFmtId="0" fontId="10" fillId="0" borderId="18" xfId="0" applyFont="1" applyBorder="1" applyAlignment="1">
      <alignment horizontal="right" vertical="center" wrapText="1"/>
    </xf>
    <xf numFmtId="164" fontId="8" fillId="0" borderId="5" xfId="0" applyNumberFormat="1" applyFont="1" applyBorder="1" applyAlignment="1">
      <alignment horizontal="center" vertical="center" wrapText="1"/>
    </xf>
    <xf numFmtId="164" fontId="8" fillId="0" borderId="21" xfId="0" applyNumberFormat="1" applyFont="1" applyBorder="1" applyAlignment="1">
      <alignment horizontal="center" vertical="center" wrapText="1"/>
    </xf>
    <xf numFmtId="164" fontId="8" fillId="0" borderId="0" xfId="0" applyNumberFormat="1" applyFont="1" applyAlignment="1">
      <alignment horizontal="center" vertical="center" wrapText="1"/>
    </xf>
    <xf numFmtId="0" fontId="5" fillId="0" borderId="15" xfId="0" applyFont="1" applyBorder="1" applyAlignment="1">
      <alignment horizontal="center"/>
    </xf>
    <xf numFmtId="0" fontId="0" fillId="0" borderId="15" xfId="0" applyBorder="1" applyAlignment="1">
      <alignment horizontal="center"/>
    </xf>
    <xf numFmtId="0" fontId="0" fillId="0" borderId="12" xfId="0" applyBorder="1" applyAlignment="1">
      <alignment horizontal="center"/>
    </xf>
    <xf numFmtId="0" fontId="0" fillId="0" borderId="12" xfId="0" applyBorder="1"/>
    <xf numFmtId="164" fontId="8" fillId="0" borderId="8" xfId="0" applyNumberFormat="1" applyFont="1" applyBorder="1" applyAlignment="1">
      <alignment horizontal="center" vertical="center" wrapText="1"/>
    </xf>
    <xf numFmtId="166" fontId="0" fillId="0" borderId="9" xfId="0" applyNumberFormat="1" applyBorder="1" applyAlignment="1">
      <alignment horizontal="center"/>
    </xf>
    <xf numFmtId="0" fontId="0" fillId="4" borderId="15" xfId="0" applyFill="1" applyBorder="1" applyAlignment="1">
      <alignment horizontal="center"/>
    </xf>
    <xf numFmtId="0" fontId="0" fillId="4" borderId="17" xfId="0" applyFill="1" applyBorder="1" applyAlignment="1">
      <alignment horizontal="center"/>
    </xf>
    <xf numFmtId="0" fontId="23" fillId="0" borderId="0" xfId="0" applyFont="1" applyAlignment="1">
      <alignment horizontal="left" vertical="center" wrapText="1"/>
    </xf>
    <xf numFmtId="0" fontId="23" fillId="0" borderId="2" xfId="0" applyFont="1" applyBorder="1" applyAlignment="1">
      <alignment horizontal="left" vertical="center" wrapText="1"/>
    </xf>
    <xf numFmtId="0" fontId="8" fillId="0" borderId="4" xfId="0" applyFont="1" applyBorder="1" applyAlignment="1">
      <alignment horizontal="left" vertical="center" wrapText="1"/>
    </xf>
    <xf numFmtId="164" fontId="0" fillId="0" borderId="8" xfId="0" applyNumberFormat="1" applyBorder="1" applyAlignment="1">
      <alignment horizontal="center"/>
    </xf>
    <xf numFmtId="0" fontId="8" fillId="0" borderId="21" xfId="0" applyFont="1" applyBorder="1" applyAlignment="1">
      <alignment horizontal="left" vertical="center" wrapText="1"/>
    </xf>
    <xf numFmtId="0" fontId="8" fillId="0" borderId="5" xfId="0" applyFont="1" applyBorder="1" applyAlignment="1">
      <alignment horizontal="center" vertical="center" wrapText="1"/>
    </xf>
    <xf numFmtId="166" fontId="0" fillId="0" borderId="5" xfId="0" applyNumberFormat="1" applyBorder="1" applyAlignment="1">
      <alignment horizontal="center"/>
    </xf>
    <xf numFmtId="164" fontId="0" fillId="0" borderId="5" xfId="0" applyNumberFormat="1" applyBorder="1" applyAlignment="1">
      <alignment horizontal="center"/>
    </xf>
    <xf numFmtId="166" fontId="8" fillId="0" borderId="0" xfId="0" applyNumberFormat="1" applyFont="1" applyAlignment="1">
      <alignment horizontal="center" vertical="center" wrapText="1"/>
    </xf>
    <xf numFmtId="164" fontId="8" fillId="4" borderId="6" xfId="0" applyNumberFormat="1" applyFont="1" applyFill="1" applyBorder="1" applyAlignment="1">
      <alignment horizontal="center" vertical="center" wrapText="1"/>
    </xf>
    <xf numFmtId="164" fontId="11" fillId="0" borderId="3" xfId="0" applyNumberFormat="1" applyFont="1" applyBorder="1" applyAlignment="1">
      <alignment horizontal="center" vertical="center" wrapText="1"/>
    </xf>
    <xf numFmtId="164" fontId="11" fillId="0" borderId="7" xfId="0" applyNumberFormat="1" applyFont="1" applyBorder="1" applyAlignment="1">
      <alignment horizontal="center" vertical="center" wrapText="1"/>
    </xf>
    <xf numFmtId="0" fontId="11" fillId="0" borderId="0" xfId="0" applyFont="1" applyAlignment="1">
      <alignment vertical="center" wrapText="1"/>
    </xf>
    <xf numFmtId="0" fontId="10" fillId="0" borderId="2" xfId="0" applyFont="1" applyBorder="1" applyAlignment="1">
      <alignment horizontal="center" wrapText="1"/>
    </xf>
    <xf numFmtId="0" fontId="10" fillId="0" borderId="3" xfId="0" applyFont="1" applyBorder="1" applyAlignment="1">
      <alignment horizontal="center" wrapText="1"/>
    </xf>
    <xf numFmtId="0" fontId="10" fillId="0" borderId="7" xfId="0" applyFont="1" applyBorder="1" applyAlignment="1">
      <alignment horizontal="center" wrapText="1"/>
    </xf>
    <xf numFmtId="0" fontId="3" fillId="0" borderId="3" xfId="0" applyFont="1" applyBorder="1" applyAlignment="1">
      <alignment horizontal="center"/>
    </xf>
    <xf numFmtId="0" fontId="5" fillId="0" borderId="1" xfId="0" applyFont="1" applyBorder="1"/>
    <xf numFmtId="164" fontId="21" fillId="7" borderId="5" xfId="0" applyNumberFormat="1" applyFont="1" applyFill="1" applyBorder="1" applyAlignment="1">
      <alignment horizontal="center"/>
    </xf>
    <xf numFmtId="10" fontId="21" fillId="0" borderId="0" xfId="0" applyNumberFormat="1" applyFont="1" applyAlignment="1">
      <alignment horizontal="left"/>
    </xf>
    <xf numFmtId="164" fontId="26" fillId="0" borderId="0" xfId="0" applyNumberFormat="1" applyFont="1" applyAlignment="1">
      <alignment horizontal="center" vertical="center" wrapText="1"/>
    </xf>
    <xf numFmtId="0" fontId="26" fillId="0" borderId="5" xfId="0" applyFont="1" applyBorder="1" applyAlignment="1">
      <alignment horizontal="center" vertical="center" wrapText="1"/>
    </xf>
    <xf numFmtId="164" fontId="21" fillId="7" borderId="9" xfId="0" applyNumberFormat="1" applyFont="1" applyFill="1" applyBorder="1" applyAlignment="1">
      <alignment horizontal="center"/>
    </xf>
    <xf numFmtId="0" fontId="21" fillId="0" borderId="5" xfId="0" applyFont="1" applyBorder="1" applyAlignment="1">
      <alignment horizontal="center"/>
    </xf>
    <xf numFmtId="164" fontId="21" fillId="7" borderId="6" xfId="0" applyNumberFormat="1" applyFont="1" applyFill="1" applyBorder="1" applyAlignment="1">
      <alignment horizontal="center"/>
    </xf>
    <xf numFmtId="164" fontId="21" fillId="0" borderId="0" xfId="0" applyNumberFormat="1" applyFont="1" applyAlignment="1">
      <alignment horizontal="center"/>
    </xf>
    <xf numFmtId="164" fontId="21" fillId="0" borderId="5" xfId="0" applyNumberFormat="1" applyFont="1" applyBorder="1" applyAlignment="1">
      <alignment horizontal="center"/>
    </xf>
    <xf numFmtId="164" fontId="21" fillId="7" borderId="8" xfId="0" applyNumberFormat="1" applyFont="1" applyFill="1" applyBorder="1" applyAlignment="1">
      <alignment horizontal="center"/>
    </xf>
    <xf numFmtId="0" fontId="28" fillId="0" borderId="0" xfId="0" applyFont="1" applyAlignment="1">
      <alignment horizontal="center"/>
    </xf>
    <xf numFmtId="0" fontId="24" fillId="0" borderId="4" xfId="0" applyFont="1" applyBorder="1" applyAlignment="1">
      <alignment horizontal="right" vertical="center" wrapText="1"/>
    </xf>
    <xf numFmtId="164" fontId="21" fillId="0" borderId="0" xfId="0" applyNumberFormat="1" applyFont="1" applyAlignment="1">
      <alignment horizontal="left"/>
    </xf>
    <xf numFmtId="164" fontId="21" fillId="7" borderId="0" xfId="0" applyNumberFormat="1" applyFont="1" applyFill="1" applyAlignment="1">
      <alignment horizontal="left"/>
    </xf>
    <xf numFmtId="0" fontId="24" fillId="0" borderId="6" xfId="0" applyFont="1" applyBorder="1" applyAlignment="1">
      <alignment horizontal="right" vertical="center" wrapText="1"/>
    </xf>
    <xf numFmtId="0" fontId="21" fillId="0" borderId="0" xfId="0" applyFont="1"/>
    <xf numFmtId="0" fontId="21" fillId="0" borderId="0" xfId="0" applyFont="1" applyAlignment="1">
      <alignment horizontal="center"/>
    </xf>
    <xf numFmtId="0" fontId="29" fillId="0" borderId="0" xfId="0" applyFont="1" applyAlignment="1">
      <alignment horizontal="left" vertical="center" wrapText="1"/>
    </xf>
    <xf numFmtId="166" fontId="21" fillId="0" borderId="9" xfId="0" applyNumberFormat="1" applyFont="1" applyBorder="1" applyAlignment="1">
      <alignment horizontal="center"/>
    </xf>
    <xf numFmtId="0" fontId="29" fillId="0" borderId="2" xfId="0" applyFont="1" applyBorder="1" applyAlignment="1">
      <alignment horizontal="left" vertical="center" wrapText="1"/>
    </xf>
    <xf numFmtId="0" fontId="24" fillId="0" borderId="0" xfId="0" applyFont="1" applyAlignment="1">
      <alignment horizontal="right" vertical="center" wrapText="1"/>
    </xf>
    <xf numFmtId="166" fontId="21" fillId="0" borderId="0" xfId="0" applyNumberFormat="1" applyFont="1" applyAlignment="1">
      <alignment horizontal="center"/>
    </xf>
    <xf numFmtId="0" fontId="26" fillId="0" borderId="4" xfId="0" applyFont="1" applyBorder="1" applyAlignment="1">
      <alignment horizontal="left" vertical="center" wrapText="1"/>
    </xf>
    <xf numFmtId="164" fontId="26" fillId="7" borderId="5" xfId="0" applyNumberFormat="1" applyFont="1" applyFill="1" applyBorder="1" applyAlignment="1">
      <alignment horizontal="center" vertical="center" wrapText="1"/>
    </xf>
    <xf numFmtId="164" fontId="21" fillId="0" borderId="8" xfId="0" applyNumberFormat="1" applyFont="1" applyBorder="1" applyAlignment="1">
      <alignment horizontal="center"/>
    </xf>
    <xf numFmtId="0" fontId="26" fillId="0" borderId="21" xfId="0" applyFont="1" applyBorder="1" applyAlignment="1">
      <alignment horizontal="left" vertical="center" wrapText="1"/>
    </xf>
    <xf numFmtId="0" fontId="24" fillId="0" borderId="18" xfId="0" applyFont="1" applyBorder="1" applyAlignment="1">
      <alignment horizontal="right" vertical="center" wrapText="1"/>
    </xf>
    <xf numFmtId="0" fontId="24" fillId="0" borderId="5" xfId="0" applyFont="1" applyBorder="1" applyAlignment="1">
      <alignment horizontal="right" vertical="center" wrapText="1"/>
    </xf>
    <xf numFmtId="166" fontId="21" fillId="0" borderId="5" xfId="0" applyNumberFormat="1" applyFont="1" applyBorder="1" applyAlignment="1">
      <alignment horizontal="center"/>
    </xf>
    <xf numFmtId="164" fontId="26" fillId="7" borderId="6" xfId="0" applyNumberFormat="1" applyFont="1" applyFill="1" applyBorder="1" applyAlignment="1">
      <alignment horizontal="center" vertical="center" wrapText="1"/>
    </xf>
    <xf numFmtId="0" fontId="21" fillId="7" borderId="0" xfId="0" applyFont="1" applyFill="1"/>
    <xf numFmtId="164" fontId="26" fillId="0" borderId="21" xfId="0" applyNumberFormat="1" applyFont="1" applyBorder="1" applyAlignment="1">
      <alignment horizontal="center" vertical="center" wrapText="1"/>
    </xf>
    <xf numFmtId="164" fontId="26" fillId="0" borderId="5" xfId="0" applyNumberFormat="1" applyFont="1" applyBorder="1" applyAlignment="1">
      <alignment horizontal="center" vertical="center" wrapText="1"/>
    </xf>
    <xf numFmtId="0" fontId="28" fillId="0" borderId="0" xfId="0" applyFont="1"/>
    <xf numFmtId="0" fontId="5" fillId="0" borderId="0" xfId="0" applyFont="1" applyAlignment="1">
      <alignment horizontal="left"/>
    </xf>
    <xf numFmtId="0" fontId="3" fillId="0" borderId="7" xfId="0" applyFont="1" applyBorder="1" applyAlignment="1">
      <alignment horizontal="center"/>
    </xf>
    <xf numFmtId="0" fontId="3" fillId="0" borderId="0" xfId="0" applyFont="1"/>
    <xf numFmtId="164" fontId="8" fillId="0" borderId="18" xfId="0" applyNumberFormat="1" applyFont="1" applyBorder="1" applyAlignment="1">
      <alignment horizontal="center" vertical="center" wrapText="1"/>
    </xf>
    <xf numFmtId="166" fontId="0" fillId="0" borderId="8" xfId="0" applyNumberFormat="1" applyBorder="1" applyAlignment="1">
      <alignment horizontal="center"/>
    </xf>
    <xf numFmtId="164" fontId="0" fillId="4" borderId="0" xfId="0" applyNumberFormat="1" applyFill="1" applyAlignment="1">
      <alignment horizontal="left"/>
    </xf>
    <xf numFmtId="164" fontId="26" fillId="7" borderId="8" xfId="0" applyNumberFormat="1" applyFont="1" applyFill="1" applyBorder="1" applyAlignment="1">
      <alignment horizontal="center" vertical="center" wrapText="1"/>
    </xf>
    <xf numFmtId="164" fontId="26" fillId="7" borderId="9" xfId="0" applyNumberFormat="1" applyFont="1" applyFill="1" applyBorder="1" applyAlignment="1">
      <alignment horizontal="center" vertical="center" wrapText="1"/>
    </xf>
    <xf numFmtId="0" fontId="8" fillId="4" borderId="6" xfId="0" applyFont="1" applyFill="1" applyBorder="1" applyAlignment="1">
      <alignment horizontal="center" vertical="center" wrapText="1"/>
    </xf>
    <xf numFmtId="166" fontId="3" fillId="0" borderId="21" xfId="0" applyNumberFormat="1" applyFont="1" applyBorder="1" applyAlignment="1">
      <alignment horizontal="right"/>
    </xf>
    <xf numFmtId="1" fontId="8" fillId="4" borderId="5" xfId="0" applyNumberFormat="1" applyFont="1" applyFill="1" applyBorder="1" applyAlignment="1">
      <alignment horizontal="center" vertical="center" wrapText="1"/>
    </xf>
    <xf numFmtId="10" fontId="0" fillId="4" borderId="0" xfId="0" applyNumberFormat="1" applyFill="1" applyAlignment="1">
      <alignment horizontal="left"/>
    </xf>
    <xf numFmtId="164" fontId="8" fillId="4" borderId="16" xfId="0" applyNumberFormat="1" applyFont="1" applyFill="1" applyBorder="1" applyAlignment="1">
      <alignment horizontal="center" vertical="center" wrapText="1"/>
    </xf>
    <xf numFmtId="0" fontId="0" fillId="0" borderId="7" xfId="0" applyBorder="1" applyAlignment="1">
      <alignment horizontal="center"/>
    </xf>
    <xf numFmtId="0" fontId="5" fillId="0" borderId="4" xfId="0" applyFont="1" applyBorder="1" applyAlignment="1">
      <alignment horizontal="center"/>
    </xf>
    <xf numFmtId="166" fontId="8" fillId="0" borderId="13" xfId="0" applyNumberFormat="1" applyFont="1" applyBorder="1" applyAlignment="1">
      <alignment horizontal="center" vertical="center" wrapText="1"/>
    </xf>
    <xf numFmtId="164" fontId="8" fillId="0" borderId="13" xfId="0" applyNumberFormat="1" applyFont="1" applyBorder="1" applyAlignment="1">
      <alignment horizontal="center" vertical="center" wrapText="1"/>
    </xf>
    <xf numFmtId="0" fontId="0" fillId="0" borderId="17" xfId="0" applyBorder="1" applyAlignment="1">
      <alignment horizontal="center"/>
    </xf>
    <xf numFmtId="164" fontId="0" fillId="4" borderId="6" xfId="0" applyNumberFormat="1" applyFill="1" applyBorder="1" applyAlignment="1">
      <alignment horizontal="center"/>
    </xf>
    <xf numFmtId="164" fontId="0" fillId="4" borderId="9" xfId="0" applyNumberFormat="1" applyFill="1" applyBorder="1" applyAlignment="1">
      <alignment horizontal="center"/>
    </xf>
    <xf numFmtId="164" fontId="11" fillId="4" borderId="8" xfId="0" applyNumberFormat="1" applyFont="1" applyFill="1" applyBorder="1" applyAlignment="1">
      <alignment horizontal="center" vertical="center" wrapText="1"/>
    </xf>
    <xf numFmtId="164" fontId="11" fillId="4" borderId="6" xfId="0" applyNumberFormat="1" applyFont="1" applyFill="1" applyBorder="1" applyAlignment="1">
      <alignment horizontal="center" vertical="center" wrapText="1"/>
    </xf>
    <xf numFmtId="164" fontId="11" fillId="4" borderId="9" xfId="0" applyNumberFormat="1" applyFont="1" applyFill="1" applyBorder="1" applyAlignment="1">
      <alignment horizontal="center" vertical="center" wrapText="1"/>
    </xf>
    <xf numFmtId="164" fontId="8" fillId="4" borderId="9" xfId="0" applyNumberFormat="1" applyFont="1" applyFill="1" applyBorder="1" applyAlignment="1">
      <alignment horizontal="center" vertical="center" wrapText="1"/>
    </xf>
    <xf numFmtId="164" fontId="11" fillId="4" borderId="3" xfId="0" applyNumberFormat="1" applyFont="1" applyFill="1" applyBorder="1" applyAlignment="1">
      <alignment horizontal="center" vertical="center" wrapText="1"/>
    </xf>
    <xf numFmtId="164" fontId="11" fillId="4" borderId="7" xfId="0" applyNumberFormat="1" applyFont="1" applyFill="1" applyBorder="1" applyAlignment="1">
      <alignment horizontal="center" vertical="center" wrapText="1"/>
    </xf>
    <xf numFmtId="164" fontId="11" fillId="4" borderId="14" xfId="0" applyNumberFormat="1" applyFont="1" applyFill="1" applyBorder="1" applyAlignment="1">
      <alignment horizontal="center" vertical="center" wrapText="1"/>
    </xf>
    <xf numFmtId="0" fontId="11" fillId="0" borderId="34" xfId="0" applyFont="1" applyBorder="1" applyAlignment="1">
      <alignment vertical="center" wrapText="1"/>
    </xf>
    <xf numFmtId="0" fontId="11" fillId="0" borderId="12" xfId="0" applyFont="1" applyBorder="1" applyAlignment="1">
      <alignment vertical="center" wrapText="1"/>
    </xf>
    <xf numFmtId="164" fontId="11" fillId="4" borderId="33" xfId="0" applyNumberFormat="1" applyFont="1" applyFill="1" applyBorder="1" applyAlignment="1">
      <alignment horizontal="center" vertical="center" wrapText="1"/>
    </xf>
    <xf numFmtId="0" fontId="13" fillId="0" borderId="21" xfId="0" applyFont="1" applyBorder="1" applyAlignment="1">
      <alignment horizontal="right" vertical="center" wrapText="1"/>
    </xf>
    <xf numFmtId="0" fontId="12" fillId="0" borderId="0" xfId="0" applyFont="1" applyAlignment="1">
      <alignment vertical="center" wrapText="1"/>
    </xf>
    <xf numFmtId="164" fontId="0" fillId="4" borderId="5" xfId="0" applyNumberFormat="1" applyFill="1" applyBorder="1" applyAlignment="1">
      <alignment horizontal="center" vertical="center"/>
    </xf>
    <xf numFmtId="164" fontId="0" fillId="4" borderId="8" xfId="0" applyNumberFormat="1" applyFill="1" applyBorder="1" applyAlignment="1">
      <alignment horizontal="center" vertical="center"/>
    </xf>
    <xf numFmtId="164" fontId="0" fillId="4" borderId="9" xfId="0" applyNumberFormat="1" applyFill="1" applyBorder="1" applyAlignment="1">
      <alignment horizontal="center" vertical="center"/>
    </xf>
    <xf numFmtId="164" fontId="26" fillId="7" borderId="21" xfId="0" applyNumberFormat="1" applyFont="1" applyFill="1" applyBorder="1" applyAlignment="1">
      <alignment horizontal="center" vertical="center" wrapText="1"/>
    </xf>
    <xf numFmtId="164" fontId="26" fillId="4" borderId="5" xfId="0" applyNumberFormat="1" applyFont="1" applyFill="1" applyBorder="1" applyAlignment="1">
      <alignment horizontal="center" vertical="center" wrapText="1"/>
    </xf>
    <xf numFmtId="164" fontId="26" fillId="4" borderId="8" xfId="0" applyNumberFormat="1" applyFont="1" applyFill="1" applyBorder="1" applyAlignment="1">
      <alignment horizontal="center" vertical="center" wrapText="1"/>
    </xf>
    <xf numFmtId="166" fontId="8" fillId="0" borderId="9" xfId="0" applyNumberFormat="1" applyFont="1" applyBorder="1" applyAlignment="1">
      <alignment horizontal="center" vertical="center" wrapText="1"/>
    </xf>
    <xf numFmtId="3" fontId="8" fillId="4" borderId="5" xfId="0" applyNumberFormat="1" applyFont="1" applyFill="1" applyBorder="1" applyAlignment="1">
      <alignment horizontal="center" vertical="center" wrapText="1"/>
    </xf>
    <xf numFmtId="3" fontId="8" fillId="4" borderId="8" xfId="0" applyNumberFormat="1" applyFont="1" applyFill="1" applyBorder="1" applyAlignment="1">
      <alignment horizontal="center" vertical="center" wrapText="1"/>
    </xf>
    <xf numFmtId="0" fontId="0" fillId="0" borderId="0" xfId="0" applyAlignment="1">
      <alignment horizontal="left"/>
    </xf>
    <xf numFmtId="166" fontId="0" fillId="0" borderId="0" xfId="0" applyNumberFormat="1" applyAlignment="1">
      <alignment horizontal="left"/>
    </xf>
    <xf numFmtId="166" fontId="8" fillId="0" borderId="8" xfId="0" applyNumberFormat="1" applyFont="1" applyBorder="1" applyAlignment="1">
      <alignment horizontal="center" vertical="center" wrapText="1"/>
    </xf>
    <xf numFmtId="0" fontId="11" fillId="4" borderId="6" xfId="0" applyFont="1" applyFill="1" applyBorder="1" applyAlignment="1">
      <alignment horizontal="center" vertical="center" wrapText="1"/>
    </xf>
    <xf numFmtId="0" fontId="11" fillId="4" borderId="33" xfId="0" applyFont="1" applyFill="1" applyBorder="1" applyAlignment="1">
      <alignment horizontal="center" vertical="center" wrapText="1"/>
    </xf>
    <xf numFmtId="0" fontId="11" fillId="0" borderId="1" xfId="0" applyFont="1" applyBorder="1" applyAlignment="1">
      <alignment vertical="center" wrapText="1"/>
    </xf>
    <xf numFmtId="0" fontId="3" fillId="0" borderId="2" xfId="0" applyFont="1" applyBorder="1" applyAlignment="1">
      <alignment horizontal="left"/>
    </xf>
    <xf numFmtId="0" fontId="0" fillId="0" borderId="21" xfId="0" applyBorder="1"/>
    <xf numFmtId="0" fontId="0" fillId="0" borderId="4" xfId="0" applyBorder="1"/>
    <xf numFmtId="167" fontId="0" fillId="0" borderId="0" xfId="0" applyNumberFormat="1" applyAlignment="1">
      <alignment horizontal="left"/>
    </xf>
    <xf numFmtId="0" fontId="3" fillId="0" borderId="3" xfId="0" applyFont="1" applyBorder="1" applyAlignment="1">
      <alignment horizontal="left"/>
    </xf>
    <xf numFmtId="0" fontId="10" fillId="0" borderId="7" xfId="0" applyFont="1" applyBorder="1" applyAlignment="1">
      <alignment horizontal="left" vertical="center" wrapText="1"/>
    </xf>
    <xf numFmtId="164" fontId="8" fillId="0" borderId="5" xfId="0" applyNumberFormat="1" applyFont="1" applyBorder="1" applyAlignment="1">
      <alignment horizontal="left" vertical="center" wrapText="1"/>
    </xf>
    <xf numFmtId="0" fontId="0" fillId="0" borderId="8" xfId="0" applyBorder="1" applyAlignment="1">
      <alignment horizontal="left"/>
    </xf>
    <xf numFmtId="0" fontId="0" fillId="0" borderId="6" xfId="0" applyBorder="1" applyAlignment="1">
      <alignment horizontal="left"/>
    </xf>
    <xf numFmtId="164" fontId="8" fillId="0" borderId="6" xfId="0" applyNumberFormat="1" applyFont="1" applyBorder="1" applyAlignment="1">
      <alignment horizontal="left" vertical="center" wrapText="1"/>
    </xf>
    <xf numFmtId="0" fontId="0" fillId="0" borderId="9" xfId="0" applyBorder="1" applyAlignment="1">
      <alignment horizontal="left"/>
    </xf>
    <xf numFmtId="0" fontId="0" fillId="0" borderId="0" xfId="0" applyAlignment="1">
      <alignment horizontal="left" wrapText="1"/>
    </xf>
    <xf numFmtId="0" fontId="0" fillId="4" borderId="0" xfId="0" applyFill="1" applyAlignment="1">
      <alignment wrapText="1"/>
    </xf>
    <xf numFmtId="0" fontId="21" fillId="7" borderId="0" xfId="0" applyFont="1" applyFill="1" applyAlignment="1">
      <alignment wrapText="1"/>
    </xf>
    <xf numFmtId="165" fontId="0" fillId="4" borderId="0" xfId="0" applyNumberFormat="1" applyFill="1" applyAlignment="1">
      <alignment horizontal="left"/>
    </xf>
    <xf numFmtId="165" fontId="0" fillId="0" borderId="0" xfId="0" applyNumberFormat="1" applyAlignment="1">
      <alignment horizontal="left"/>
    </xf>
    <xf numFmtId="164" fontId="8" fillId="0" borderId="5" xfId="0" applyNumberFormat="1" applyFont="1" applyBorder="1" applyAlignment="1">
      <alignment horizontal="center" vertical="center"/>
    </xf>
    <xf numFmtId="0" fontId="0" fillId="0" borderId="18" xfId="0" applyBorder="1" applyAlignment="1">
      <alignment horizontal="center"/>
    </xf>
    <xf numFmtId="164" fontId="0" fillId="0" borderId="18" xfId="0" applyNumberFormat="1" applyBorder="1" applyAlignment="1">
      <alignment horizontal="center"/>
    </xf>
    <xf numFmtId="0" fontId="3" fillId="0" borderId="7" xfId="0" applyFont="1" applyBorder="1" applyAlignment="1">
      <alignment horizontal="left"/>
    </xf>
    <xf numFmtId="0" fontId="3" fillId="0" borderId="5" xfId="0" applyFont="1" applyBorder="1"/>
    <xf numFmtId="0" fontId="11" fillId="4" borderId="5" xfId="0" applyFont="1" applyFill="1" applyBorder="1" applyAlignment="1">
      <alignment horizontal="center" vertical="center" wrapText="1"/>
    </xf>
    <xf numFmtId="165" fontId="0" fillId="4" borderId="0" xfId="0" applyNumberFormat="1" applyFill="1"/>
    <xf numFmtId="165" fontId="8" fillId="0" borderId="0" xfId="0" applyNumberFormat="1" applyFont="1" applyAlignment="1">
      <alignment horizontal="left"/>
    </xf>
    <xf numFmtId="165" fontId="21" fillId="7" borderId="0" xfId="0" applyNumberFormat="1" applyFont="1" applyFill="1" applyAlignment="1">
      <alignment horizontal="left"/>
    </xf>
    <xf numFmtId="165" fontId="21" fillId="0" borderId="0" xfId="0" applyNumberFormat="1" applyFont="1" applyAlignment="1">
      <alignment horizontal="left"/>
    </xf>
    <xf numFmtId="0" fontId="8" fillId="0" borderId="0" xfId="0" applyFont="1" applyAlignment="1">
      <alignment horizontal="left" vertical="center" wrapText="1"/>
    </xf>
    <xf numFmtId="0" fontId="0" fillId="0" borderId="2" xfId="0" applyBorder="1"/>
    <xf numFmtId="164" fontId="6" fillId="0" borderId="26" xfId="0" applyNumberFormat="1" applyFont="1" applyBorder="1" applyAlignment="1">
      <alignment horizontal="center" vertical="center" wrapText="1"/>
    </xf>
    <xf numFmtId="168" fontId="0" fillId="4" borderId="5" xfId="0" applyNumberFormat="1" applyFill="1" applyBorder="1" applyAlignment="1">
      <alignment horizontal="center"/>
    </xf>
    <xf numFmtId="0" fontId="6" fillId="0" borderId="0" xfId="0" applyFont="1"/>
    <xf numFmtId="164" fontId="0" fillId="0" borderId="0" xfId="0" applyNumberFormat="1" applyAlignment="1">
      <alignment horizontal="left" wrapText="1"/>
    </xf>
    <xf numFmtId="0" fontId="11" fillId="0" borderId="15" xfId="0" applyFont="1" applyBorder="1" applyAlignment="1">
      <alignment vertical="center" wrapText="1"/>
    </xf>
    <xf numFmtId="0" fontId="0" fillId="4" borderId="6" xfId="0" applyFill="1" applyBorder="1" applyAlignment="1">
      <alignment horizontal="center" wrapText="1"/>
    </xf>
    <xf numFmtId="0" fontId="0" fillId="4" borderId="5" xfId="0" applyFill="1" applyBorder="1" applyAlignment="1">
      <alignment horizontal="center" wrapText="1"/>
    </xf>
    <xf numFmtId="0" fontId="12" fillId="0" borderId="11" xfId="0" applyFont="1" applyBorder="1" applyAlignment="1">
      <alignment horizontal="left" wrapText="1"/>
    </xf>
    <xf numFmtId="0" fontId="5" fillId="0" borderId="12" xfId="0" applyFont="1" applyBorder="1" applyAlignment="1">
      <alignment horizontal="left"/>
    </xf>
    <xf numFmtId="0" fontId="5" fillId="9" borderId="42" xfId="0" applyFont="1" applyFill="1" applyBorder="1" applyAlignment="1">
      <alignment horizontal="center"/>
    </xf>
    <xf numFmtId="0" fontId="6" fillId="0" borderId="0" xfId="0" applyFont="1" applyAlignment="1">
      <alignment vertical="top" wrapText="1"/>
    </xf>
    <xf numFmtId="0" fontId="0" fillId="0" borderId="0" xfId="0" applyAlignment="1">
      <alignment vertical="center"/>
    </xf>
    <xf numFmtId="0" fontId="6" fillId="0" borderId="0" xfId="0" applyFont="1" applyAlignment="1">
      <alignment vertical="center" wrapText="1"/>
    </xf>
    <xf numFmtId="49" fontId="6" fillId="0" borderId="0" xfId="0" applyNumberFormat="1" applyFont="1" applyAlignment="1">
      <alignment vertical="center" wrapText="1"/>
    </xf>
    <xf numFmtId="164" fontId="3" fillId="0" borderId="0" xfId="0" applyNumberFormat="1" applyFont="1" applyAlignment="1">
      <alignment vertical="top" wrapText="1"/>
    </xf>
    <xf numFmtId="164" fontId="8" fillId="0" borderId="9" xfId="0" applyNumberFormat="1" applyFont="1" applyBorder="1" applyAlignment="1">
      <alignment horizontal="left" vertical="center" wrapText="1"/>
    </xf>
    <xf numFmtId="0" fontId="35" fillId="0" borderId="0" xfId="0" applyFont="1"/>
    <xf numFmtId="0" fontId="35" fillId="0" borderId="0" xfId="0" applyFont="1" applyAlignment="1">
      <alignment horizontal="left"/>
    </xf>
    <xf numFmtId="0" fontId="6" fillId="0" borderId="26" xfId="0" applyFont="1" applyBorder="1" applyAlignment="1">
      <alignment horizontal="center" vertical="center" wrapText="1"/>
    </xf>
    <xf numFmtId="0" fontId="0" fillId="0" borderId="0" xfId="0" applyAlignment="1">
      <alignment horizontal="center" vertical="center"/>
    </xf>
    <xf numFmtId="0" fontId="6" fillId="6" borderId="0" xfId="0" applyFont="1" applyFill="1" applyAlignment="1">
      <alignment vertical="center" wrapText="1"/>
    </xf>
    <xf numFmtId="0" fontId="6" fillId="0" borderId="25" xfId="0" applyFont="1" applyBorder="1" applyAlignment="1">
      <alignment vertical="center" wrapText="1"/>
    </xf>
    <xf numFmtId="0" fontId="6" fillId="0" borderId="0" xfId="0" applyFont="1" applyAlignment="1">
      <alignment vertical="center"/>
    </xf>
    <xf numFmtId="0" fontId="6" fillId="6" borderId="0" xfId="0" applyFont="1" applyFill="1" applyAlignment="1">
      <alignment vertical="center"/>
    </xf>
    <xf numFmtId="164" fontId="6" fillId="0" borderId="29" xfId="0" applyNumberFormat="1" applyFont="1" applyBorder="1" applyAlignment="1">
      <alignment horizontal="center" vertical="center" wrapText="1"/>
    </xf>
    <xf numFmtId="0" fontId="6" fillId="0" borderId="0" xfId="0" applyFont="1" applyAlignment="1">
      <alignment horizontal="center" vertical="top" wrapText="1"/>
    </xf>
    <xf numFmtId="0" fontId="0" fillId="5" borderId="0" xfId="0" applyFill="1" applyAlignment="1">
      <alignment horizontal="center"/>
    </xf>
    <xf numFmtId="0" fontId="6" fillId="0" borderId="27" xfId="0" applyFont="1" applyBorder="1" applyAlignment="1">
      <alignment horizontal="left" vertical="top" wrapText="1"/>
    </xf>
    <xf numFmtId="0" fontId="6" fillId="0" borderId="30" xfId="0" applyFont="1" applyBorder="1" applyAlignment="1">
      <alignment horizontal="left" vertical="top" wrapText="1"/>
    </xf>
    <xf numFmtId="0" fontId="0" fillId="0" borderId="1" xfId="0" applyBorder="1" applyAlignment="1">
      <alignment horizontal="left"/>
    </xf>
    <xf numFmtId="0" fontId="0" fillId="0" borderId="10" xfId="0" applyBorder="1" applyAlignment="1">
      <alignment horizontal="left"/>
    </xf>
    <xf numFmtId="0" fontId="8" fillId="0" borderId="20" xfId="0" applyFont="1" applyBorder="1" applyAlignment="1">
      <alignment horizontal="left" vertical="center" wrapText="1"/>
    </xf>
    <xf numFmtId="0" fontId="0" fillId="3" borderId="0" xfId="0" applyFill="1"/>
    <xf numFmtId="0" fontId="0" fillId="0" borderId="5" xfId="0" applyBorder="1" applyAlignment="1">
      <alignment horizontal="center" wrapText="1"/>
    </xf>
    <xf numFmtId="49" fontId="6" fillId="0" borderId="0" xfId="0" applyNumberFormat="1" applyFont="1" applyAlignment="1">
      <alignment vertical="center"/>
    </xf>
    <xf numFmtId="0" fontId="17" fillId="0" borderId="0" xfId="0" applyFont="1" applyAlignment="1">
      <alignment horizontal="center" vertical="top" wrapText="1"/>
    </xf>
    <xf numFmtId="164" fontId="6" fillId="0" borderId="0" xfId="0" applyNumberFormat="1" applyFont="1" applyAlignment="1">
      <alignment horizontal="center" vertical="center" wrapText="1"/>
    </xf>
    <xf numFmtId="0" fontId="6" fillId="0" borderId="23" xfId="0" applyFont="1" applyBorder="1" applyAlignment="1">
      <alignment horizontal="center" vertical="center" wrapText="1"/>
    </xf>
    <xf numFmtId="0" fontId="6" fillId="0" borderId="24" xfId="0" applyFont="1" applyBorder="1" applyAlignment="1">
      <alignment horizontal="center" vertical="center" wrapText="1"/>
    </xf>
    <xf numFmtId="0" fontId="0" fillId="0" borderId="0" xfId="0" applyAlignment="1">
      <alignment vertical="center" wrapText="1"/>
    </xf>
    <xf numFmtId="0" fontId="0" fillId="0" borderId="0" xfId="0" applyAlignment="1" applyProtection="1">
      <alignment vertical="center"/>
      <protection hidden="1"/>
    </xf>
    <xf numFmtId="0" fontId="14" fillId="0" borderId="0" xfId="0" applyFont="1" applyAlignment="1">
      <alignment vertical="center"/>
    </xf>
    <xf numFmtId="0" fontId="35" fillId="0" borderId="0" xfId="0" applyFont="1" applyAlignment="1">
      <alignment vertical="center" wrapText="1"/>
    </xf>
    <xf numFmtId="0" fontId="17" fillId="6" borderId="0" xfId="0" applyFont="1" applyFill="1" applyAlignment="1">
      <alignment vertical="center"/>
    </xf>
    <xf numFmtId="10" fontId="6" fillId="0" borderId="29" xfId="0" applyNumberFormat="1" applyFont="1" applyBorder="1" applyAlignment="1">
      <alignment horizontal="center" vertical="center" wrapText="1"/>
    </xf>
    <xf numFmtId="165" fontId="6" fillId="0" borderId="29" xfId="0" applyNumberFormat="1" applyFont="1" applyBorder="1" applyAlignment="1">
      <alignment horizontal="center" vertical="center" wrapText="1"/>
    </xf>
    <xf numFmtId="10" fontId="6" fillId="0" borderId="26" xfId="0" applyNumberFormat="1" applyFont="1" applyBorder="1" applyAlignment="1">
      <alignment horizontal="center" vertical="center" wrapText="1"/>
    </xf>
    <xf numFmtId="164" fontId="6" fillId="6" borderId="0" xfId="0" applyNumberFormat="1" applyFont="1" applyFill="1" applyAlignment="1">
      <alignment horizontal="center" vertical="center" wrapText="1"/>
    </xf>
    <xf numFmtId="0" fontId="15" fillId="0" borderId="0" xfId="0" applyFont="1" applyAlignment="1">
      <alignment horizontal="left" vertical="center" wrapText="1"/>
    </xf>
    <xf numFmtId="0" fontId="9" fillId="0" borderId="26" xfId="0" applyFont="1" applyBorder="1" applyAlignment="1">
      <alignment horizontal="center" vertical="center"/>
    </xf>
    <xf numFmtId="0" fontId="6" fillId="0" borderId="23" xfId="0" applyFont="1" applyBorder="1" applyAlignment="1">
      <alignment horizontal="center" vertical="center"/>
    </xf>
    <xf numFmtId="166" fontId="6" fillId="0" borderId="26" xfId="0" applyNumberFormat="1" applyFont="1" applyBorder="1" applyAlignment="1">
      <alignment horizontal="center" vertical="center" wrapText="1"/>
    </xf>
    <xf numFmtId="165" fontId="6" fillId="0" borderId="29" xfId="0" applyNumberFormat="1" applyFont="1" applyBorder="1" applyAlignment="1">
      <alignment horizontal="center" vertical="center"/>
    </xf>
    <xf numFmtId="0" fontId="6" fillId="0" borderId="22" xfId="0" applyFont="1" applyBorder="1" applyAlignment="1">
      <alignment horizontal="center" vertical="center"/>
    </xf>
    <xf numFmtId="166" fontId="6" fillId="0" borderId="0" xfId="0" applyNumberFormat="1" applyFont="1" applyAlignment="1">
      <alignment horizontal="center" vertical="center" wrapText="1"/>
    </xf>
    <xf numFmtId="166" fontId="6" fillId="6" borderId="0" xfId="0" applyNumberFormat="1" applyFont="1" applyFill="1" applyAlignment="1">
      <alignment horizontal="center" vertical="center" wrapText="1"/>
    </xf>
    <xf numFmtId="164" fontId="6" fillId="0" borderId="27" xfId="0" applyNumberFormat="1" applyFont="1" applyBorder="1" applyAlignment="1">
      <alignment horizontal="center" vertical="center" wrapText="1"/>
    </xf>
    <xf numFmtId="166" fontId="6" fillId="0" borderId="26" xfId="0" applyNumberFormat="1" applyFont="1" applyBorder="1" applyAlignment="1">
      <alignment horizontal="center" vertical="center"/>
    </xf>
    <xf numFmtId="166" fontId="6" fillId="0" borderId="0" xfId="0" applyNumberFormat="1" applyFont="1" applyAlignment="1">
      <alignment horizontal="center" vertical="center"/>
    </xf>
    <xf numFmtId="166" fontId="6" fillId="6" borderId="0" xfId="0" applyNumberFormat="1" applyFont="1" applyFill="1" applyAlignment="1">
      <alignment horizontal="center" vertical="center"/>
    </xf>
    <xf numFmtId="166" fontId="6" fillId="0" borderId="23" xfId="0" applyNumberFormat="1" applyFont="1" applyBorder="1" applyAlignment="1">
      <alignment horizontal="center" vertical="center"/>
    </xf>
    <xf numFmtId="166" fontId="6" fillId="0" borderId="29" xfId="0" applyNumberFormat="1" applyFont="1" applyBorder="1" applyAlignment="1">
      <alignment horizontal="center" vertical="center"/>
    </xf>
    <xf numFmtId="3" fontId="6" fillId="0" borderId="26" xfId="0" applyNumberFormat="1" applyFont="1" applyBorder="1" applyAlignment="1">
      <alignment horizontal="center" vertical="center" wrapText="1"/>
    </xf>
    <xf numFmtId="0" fontId="11" fillId="4" borderId="16" xfId="0" applyFont="1" applyFill="1" applyBorder="1" applyAlignment="1">
      <alignment horizontal="center" vertical="center" wrapText="1"/>
    </xf>
    <xf numFmtId="0" fontId="0" fillId="0" borderId="45" xfId="0" applyBorder="1" applyAlignment="1">
      <alignment vertical="center"/>
    </xf>
    <xf numFmtId="0" fontId="35" fillId="0" borderId="45" xfId="0" applyFont="1" applyBorder="1" applyAlignment="1">
      <alignment vertical="center"/>
    </xf>
    <xf numFmtId="0" fontId="6" fillId="6" borderId="45" xfId="0" applyFont="1" applyFill="1" applyBorder="1" applyAlignment="1">
      <alignment vertical="center"/>
    </xf>
    <xf numFmtId="0" fontId="6" fillId="0" borderId="47" xfId="0" applyFont="1" applyBorder="1" applyAlignment="1">
      <alignment horizontal="center" vertical="center"/>
    </xf>
    <xf numFmtId="0" fontId="6" fillId="0" borderId="45" xfId="0" applyFont="1" applyBorder="1" applyAlignment="1">
      <alignment vertical="center"/>
    </xf>
    <xf numFmtId="165" fontId="6" fillId="0" borderId="49" xfId="0" applyNumberFormat="1" applyFont="1" applyBorder="1" applyAlignment="1">
      <alignment horizontal="center" vertical="center"/>
    </xf>
    <xf numFmtId="0" fontId="6" fillId="0" borderId="45" xfId="0" applyFont="1" applyBorder="1" applyAlignment="1">
      <alignment vertical="center" wrapText="1"/>
    </xf>
    <xf numFmtId="0" fontId="17" fillId="0" borderId="45" xfId="0" applyFont="1" applyBorder="1" applyAlignment="1">
      <alignment horizontal="center" vertical="top" wrapText="1"/>
    </xf>
    <xf numFmtId="0" fontId="6" fillId="0" borderId="45" xfId="0" applyFont="1" applyBorder="1" applyAlignment="1">
      <alignment horizontal="center" vertical="top" wrapText="1"/>
    </xf>
    <xf numFmtId="0" fontId="9" fillId="0" borderId="48" xfId="0" applyFont="1" applyBorder="1" applyAlignment="1">
      <alignment horizontal="center" vertical="center"/>
    </xf>
    <xf numFmtId="166" fontId="6" fillId="0" borderId="48" xfId="0" applyNumberFormat="1" applyFont="1" applyBorder="1" applyAlignment="1">
      <alignment horizontal="center" vertical="center"/>
    </xf>
    <xf numFmtId="166" fontId="6" fillId="0" borderId="45" xfId="0" applyNumberFormat="1" applyFont="1" applyBorder="1" applyAlignment="1">
      <alignment horizontal="center" vertical="center"/>
    </xf>
    <xf numFmtId="166" fontId="6" fillId="6" borderId="45" xfId="0" applyNumberFormat="1" applyFont="1" applyFill="1" applyBorder="1" applyAlignment="1">
      <alignment horizontal="center" vertical="center"/>
    </xf>
    <xf numFmtId="166" fontId="6" fillId="0" borderId="47" xfId="0" applyNumberFormat="1" applyFont="1" applyBorder="1" applyAlignment="1">
      <alignment horizontal="center" vertical="center"/>
    </xf>
    <xf numFmtId="166" fontId="6" fillId="0" borderId="49" xfId="0" applyNumberFormat="1" applyFont="1" applyBorder="1" applyAlignment="1">
      <alignment horizontal="center" vertical="center"/>
    </xf>
    <xf numFmtId="0" fontId="6" fillId="0" borderId="48" xfId="0" applyFont="1" applyBorder="1" applyAlignment="1">
      <alignment horizontal="left" vertical="top" wrapText="1"/>
    </xf>
    <xf numFmtId="0" fontId="0" fillId="0" borderId="45" xfId="0" applyBorder="1" applyAlignment="1">
      <alignment horizontal="left" wrapText="1"/>
    </xf>
    <xf numFmtId="0" fontId="0" fillId="0" borderId="45" xfId="0" applyBorder="1" applyAlignment="1">
      <alignment horizontal="left"/>
    </xf>
    <xf numFmtId="164" fontId="8" fillId="0" borderId="0" xfId="0" applyNumberFormat="1" applyFont="1" applyAlignment="1">
      <alignment horizontal="left" vertical="center" wrapText="1"/>
    </xf>
    <xf numFmtId="0" fontId="41" fillId="0" borderId="0" xfId="0" applyFont="1" applyAlignment="1">
      <alignment horizontal="left" vertical="center" wrapText="1"/>
    </xf>
    <xf numFmtId="164" fontId="0" fillId="0" borderId="20" xfId="0" applyNumberFormat="1" applyBorder="1" applyAlignment="1">
      <alignment horizontal="left"/>
    </xf>
    <xf numFmtId="164" fontId="0" fillId="0" borderId="6" xfId="0" applyNumberFormat="1" applyBorder="1" applyAlignment="1">
      <alignment horizontal="left"/>
    </xf>
    <xf numFmtId="164" fontId="0" fillId="0" borderId="9" xfId="0" applyNumberFormat="1" applyBorder="1" applyAlignment="1">
      <alignment horizontal="left"/>
    </xf>
    <xf numFmtId="0" fontId="0" fillId="0" borderId="4" xfId="0" applyBorder="1" applyAlignment="1">
      <alignment horizontal="left"/>
    </xf>
    <xf numFmtId="0" fontId="0" fillId="0" borderId="21" xfId="0" applyBorder="1" applyAlignment="1">
      <alignment horizontal="left"/>
    </xf>
    <xf numFmtId="0" fontId="10" fillId="0" borderId="53" xfId="0" applyFont="1" applyBorder="1" applyAlignment="1">
      <alignment horizontal="left" vertical="center" wrapText="1"/>
    </xf>
    <xf numFmtId="0" fontId="0" fillId="0" borderId="53" xfId="0" applyBorder="1" applyAlignment="1">
      <alignment horizontal="left"/>
    </xf>
    <xf numFmtId="0" fontId="0" fillId="0" borderId="33" xfId="0" applyBorder="1" applyAlignment="1">
      <alignment horizontal="left"/>
    </xf>
    <xf numFmtId="169" fontId="0" fillId="0" borderId="0" xfId="0" applyNumberFormat="1" applyAlignment="1">
      <alignment horizontal="left"/>
    </xf>
    <xf numFmtId="10" fontId="0" fillId="2" borderId="0" xfId="0" applyNumberFormat="1" applyFill="1" applyAlignment="1">
      <alignment horizontal="left"/>
    </xf>
    <xf numFmtId="164" fontId="0" fillId="0" borderId="4" xfId="0" applyNumberFormat="1" applyBorder="1" applyAlignment="1">
      <alignment horizontal="left"/>
    </xf>
    <xf numFmtId="164" fontId="0" fillId="0" borderId="21" xfId="0" applyNumberFormat="1" applyBorder="1" applyAlignment="1">
      <alignment horizontal="left"/>
    </xf>
    <xf numFmtId="169" fontId="21" fillId="0" borderId="0" xfId="0" applyNumberFormat="1" applyFont="1" applyAlignment="1">
      <alignment horizontal="left"/>
    </xf>
    <xf numFmtId="0" fontId="6" fillId="0" borderId="25" xfId="0" applyFont="1" applyBorder="1" applyAlignment="1">
      <alignment horizontal="left" vertical="top" wrapText="1"/>
    </xf>
    <xf numFmtId="0" fontId="6" fillId="0" borderId="26" xfId="0" applyFont="1" applyBorder="1" applyAlignment="1">
      <alignment horizontal="left" vertical="top" wrapText="1"/>
    </xf>
    <xf numFmtId="14" fontId="6" fillId="0" borderId="26" xfId="0" applyNumberFormat="1" applyFont="1" applyBorder="1" applyAlignment="1">
      <alignment horizontal="left" vertical="top" wrapText="1"/>
    </xf>
    <xf numFmtId="14" fontId="0" fillId="0" borderId="0" xfId="0" applyNumberFormat="1" applyAlignment="1">
      <alignment horizontal="left" wrapText="1"/>
    </xf>
    <xf numFmtId="0" fontId="0" fillId="0" borderId="0" xfId="0" applyAlignment="1">
      <alignment horizontal="left" vertical="center"/>
    </xf>
    <xf numFmtId="0" fontId="0" fillId="0" borderId="55" xfId="0" applyBorder="1"/>
    <xf numFmtId="0" fontId="0" fillId="0" borderId="56" xfId="0" applyBorder="1"/>
    <xf numFmtId="0" fontId="0" fillId="10" borderId="0" xfId="0" applyFill="1"/>
    <xf numFmtId="0" fontId="0" fillId="0" borderId="58" xfId="0" applyBorder="1"/>
    <xf numFmtId="0" fontId="0" fillId="3" borderId="59" xfId="0" applyFill="1" applyBorder="1"/>
    <xf numFmtId="0" fontId="0" fillId="0" borderId="60" xfId="0" applyBorder="1"/>
    <xf numFmtId="0" fontId="0" fillId="0" borderId="61" xfId="0" applyBorder="1"/>
    <xf numFmtId="0" fontId="34" fillId="0" borderId="65" xfId="0" applyFont="1" applyBorder="1" applyAlignment="1">
      <alignment horizontal="center" vertical="center" wrapText="1"/>
    </xf>
    <xf numFmtId="0" fontId="30" fillId="0" borderId="0" xfId="0" applyFont="1" applyAlignment="1">
      <alignment vertical="top"/>
    </xf>
    <xf numFmtId="0" fontId="30" fillId="0" borderId="0" xfId="0" applyFont="1" applyAlignment="1">
      <alignment vertical="center" wrapText="1"/>
    </xf>
    <xf numFmtId="0" fontId="6" fillId="0" borderId="0" xfId="0" applyFont="1" applyAlignment="1">
      <alignment vertical="top"/>
    </xf>
    <xf numFmtId="0" fontId="9" fillId="4" borderId="66" xfId="0" applyFont="1" applyFill="1" applyBorder="1" applyAlignment="1">
      <alignment vertical="center"/>
    </xf>
    <xf numFmtId="164" fontId="9" fillId="4" borderId="67" xfId="0" applyNumberFormat="1" applyFont="1" applyFill="1" applyBorder="1" applyAlignment="1">
      <alignment horizontal="center" vertical="center" wrapText="1"/>
    </xf>
    <xf numFmtId="166" fontId="9" fillId="4" borderId="68" xfId="0" applyNumberFormat="1" applyFont="1" applyFill="1" applyBorder="1" applyAlignment="1">
      <alignment horizontal="center" vertical="center"/>
    </xf>
    <xf numFmtId="0" fontId="2" fillId="0" borderId="2" xfId="0" applyFont="1" applyBorder="1" applyAlignment="1">
      <alignment vertical="center" wrapText="1"/>
    </xf>
    <xf numFmtId="0" fontId="8" fillId="0" borderId="44" xfId="0" applyFont="1" applyBorder="1" applyAlignment="1">
      <alignment horizontal="left" vertical="center" wrapText="1"/>
    </xf>
    <xf numFmtId="164" fontId="8" fillId="4" borderId="42" xfId="0" applyNumberFormat="1" applyFont="1" applyFill="1" applyBorder="1" applyAlignment="1">
      <alignment horizontal="center" vertical="center" wrapText="1"/>
    </xf>
    <xf numFmtId="164" fontId="8" fillId="4" borderId="43" xfId="0" applyNumberFormat="1" applyFont="1" applyFill="1" applyBorder="1" applyAlignment="1">
      <alignment horizontal="center" vertical="center" wrapText="1"/>
    </xf>
    <xf numFmtId="0" fontId="2" fillId="0" borderId="4" xfId="0" applyFont="1" applyBorder="1" applyAlignment="1">
      <alignment vertical="center" wrapText="1"/>
    </xf>
    <xf numFmtId="164" fontId="8" fillId="2" borderId="43" xfId="0" applyNumberFormat="1" applyFont="1" applyFill="1" applyBorder="1" applyAlignment="1">
      <alignment horizontal="center" vertical="center" wrapText="1"/>
    </xf>
    <xf numFmtId="164" fontId="10" fillId="2" borderId="43" xfId="0" applyNumberFormat="1" applyFont="1" applyFill="1" applyBorder="1" applyAlignment="1">
      <alignment horizontal="right" vertical="center" wrapText="1"/>
    </xf>
    <xf numFmtId="0" fontId="3" fillId="0" borderId="1" xfId="0" applyFont="1" applyBorder="1" applyAlignment="1">
      <alignment horizontal="right"/>
    </xf>
    <xf numFmtId="0" fontId="10" fillId="2" borderId="44" xfId="0" applyFont="1" applyFill="1" applyBorder="1" applyAlignment="1">
      <alignment horizontal="right" vertical="center" wrapText="1"/>
    </xf>
    <xf numFmtId="0" fontId="10" fillId="2" borderId="42" xfId="0" applyFont="1" applyFill="1" applyBorder="1" applyAlignment="1">
      <alignment horizontal="right" vertical="center" wrapText="1"/>
    </xf>
    <xf numFmtId="164" fontId="8" fillId="2" borderId="53" xfId="0" applyNumberFormat="1" applyFont="1" applyFill="1" applyBorder="1" applyAlignment="1">
      <alignment horizontal="center" vertical="center" wrapText="1"/>
    </xf>
    <xf numFmtId="164" fontId="8" fillId="0" borderId="42" xfId="0" applyNumberFormat="1" applyFont="1" applyBorder="1" applyAlignment="1">
      <alignment horizontal="center" vertical="center"/>
    </xf>
    <xf numFmtId="164" fontId="10" fillId="0" borderId="42" xfId="0" applyNumberFormat="1" applyFont="1" applyBorder="1" applyAlignment="1">
      <alignment horizontal="right" vertical="center"/>
    </xf>
    <xf numFmtId="0" fontId="0" fillId="10" borderId="55" xfId="0" applyFill="1" applyBorder="1"/>
    <xf numFmtId="0" fontId="0" fillId="10" borderId="54" xfId="0" applyFill="1" applyBorder="1"/>
    <xf numFmtId="0" fontId="0" fillId="10" borderId="57" xfId="0" applyFill="1" applyBorder="1"/>
    <xf numFmtId="0" fontId="0" fillId="3" borderId="69" xfId="0" applyFill="1" applyBorder="1"/>
    <xf numFmtId="0" fontId="0" fillId="11" borderId="70" xfId="0" applyFill="1" applyBorder="1"/>
    <xf numFmtId="0" fontId="45" fillId="0" borderId="0" xfId="0" applyFont="1" applyAlignment="1">
      <alignment vertical="top" wrapText="1"/>
    </xf>
    <xf numFmtId="0" fontId="42" fillId="0" borderId="0" xfId="0" applyFont="1" applyAlignment="1">
      <alignment vertical="top" wrapText="1"/>
    </xf>
    <xf numFmtId="0" fontId="36" fillId="0" borderId="0" xfId="0" applyFont="1"/>
    <xf numFmtId="0" fontId="35" fillId="0" borderId="0" xfId="0" applyFont="1" applyAlignment="1">
      <alignment wrapText="1"/>
    </xf>
    <xf numFmtId="0" fontId="5" fillId="12" borderId="42" xfId="0" applyFont="1" applyFill="1" applyBorder="1" applyAlignment="1">
      <alignment horizontal="center"/>
    </xf>
    <xf numFmtId="0" fontId="48" fillId="0" borderId="0" xfId="0" applyFont="1"/>
    <xf numFmtId="0" fontId="0" fillId="4" borderId="42" xfId="0" applyFill="1" applyBorder="1" applyAlignment="1">
      <alignment horizontal="center" wrapText="1"/>
    </xf>
    <xf numFmtId="164" fontId="0" fillId="4" borderId="42" xfId="0" applyNumberFormat="1" applyFill="1" applyBorder="1" applyAlignment="1">
      <alignment horizontal="center"/>
    </xf>
    <xf numFmtId="0" fontId="30" fillId="13" borderId="82" xfId="0" applyFont="1" applyFill="1" applyBorder="1" applyAlignment="1">
      <alignment wrapText="1"/>
    </xf>
    <xf numFmtId="0" fontId="43" fillId="0" borderId="80" xfId="0" applyFont="1" applyBorder="1" applyAlignment="1">
      <alignment horizontal="center" vertical="center" wrapText="1"/>
    </xf>
    <xf numFmtId="0" fontId="50" fillId="0" borderId="0" xfId="0" applyFont="1" applyAlignment="1">
      <alignment horizontal="right" vertical="center" wrapText="1"/>
    </xf>
    <xf numFmtId="0" fontId="51" fillId="0" borderId="0" xfId="0" applyFont="1" applyAlignment="1">
      <alignment vertical="center" wrapText="1"/>
    </xf>
    <xf numFmtId="0" fontId="50" fillId="0" borderId="0" xfId="0" applyFont="1" applyAlignment="1">
      <alignment horizontal="right" vertical="top" wrapText="1"/>
    </xf>
    <xf numFmtId="0" fontId="52" fillId="0" borderId="0" xfId="0" applyFont="1" applyAlignment="1">
      <alignment vertical="center" wrapText="1"/>
    </xf>
    <xf numFmtId="0" fontId="8" fillId="0" borderId="0" xfId="0" applyFont="1" applyAlignment="1">
      <alignment vertical="center" wrapText="1"/>
    </xf>
    <xf numFmtId="0" fontId="6" fillId="0" borderId="28" xfId="0" applyFont="1" applyBorder="1" applyAlignment="1">
      <alignment vertical="top" wrapText="1"/>
    </xf>
    <xf numFmtId="0" fontId="0" fillId="0" borderId="7" xfId="0" applyBorder="1" applyAlignment="1">
      <alignment horizontal="left"/>
    </xf>
    <xf numFmtId="0" fontId="13" fillId="0" borderId="2" xfId="0" applyFont="1" applyBorder="1" applyAlignment="1">
      <alignment horizontal="center" wrapText="1"/>
    </xf>
    <xf numFmtId="0" fontId="17" fillId="0" borderId="0" xfId="0" applyFont="1" applyAlignment="1">
      <alignment horizontal="left" vertical="top"/>
    </xf>
    <xf numFmtId="0" fontId="6" fillId="0" borderId="0" xfId="0" applyFont="1" applyAlignment="1">
      <alignment horizontal="left" vertical="top" wrapText="1"/>
    </xf>
    <xf numFmtId="0" fontId="6" fillId="0" borderId="28" xfId="0" applyFont="1" applyBorder="1" applyAlignment="1">
      <alignment horizontal="left" vertical="top" wrapText="1"/>
    </xf>
    <xf numFmtId="0" fontId="6" fillId="0" borderId="22" xfId="0" applyFont="1" applyBorder="1" applyAlignment="1">
      <alignment horizontal="left" vertical="top" wrapText="1"/>
    </xf>
    <xf numFmtId="0" fontId="6" fillId="0" borderId="37" xfId="0" applyFont="1" applyBorder="1" applyAlignment="1">
      <alignment horizontal="left" vertical="top" wrapText="1"/>
    </xf>
    <xf numFmtId="0" fontId="6" fillId="0" borderId="0" xfId="0" applyFont="1" applyAlignment="1">
      <alignment horizontal="left" vertical="top"/>
    </xf>
    <xf numFmtId="0" fontId="49" fillId="13" borderId="80" xfId="0" applyFont="1" applyFill="1" applyBorder="1" applyAlignment="1">
      <alignment vertical="top" wrapText="1"/>
    </xf>
    <xf numFmtId="0" fontId="6" fillId="0" borderId="27" xfId="0" applyFont="1" applyBorder="1" applyAlignment="1">
      <alignment horizontal="center" vertical="top" wrapText="1"/>
    </xf>
    <xf numFmtId="0" fontId="6" fillId="0" borderId="30" xfId="0" applyFont="1" applyBorder="1" applyAlignment="1">
      <alignment horizontal="center" vertical="top" wrapText="1"/>
    </xf>
    <xf numFmtId="0" fontId="36" fillId="0" borderId="0" xfId="0" applyFont="1" applyAlignment="1">
      <alignment vertical="top"/>
    </xf>
    <xf numFmtId="0" fontId="6" fillId="0" borderId="22" xfId="0" applyFont="1" applyBorder="1" applyAlignment="1">
      <alignment vertical="top"/>
    </xf>
    <xf numFmtId="0" fontId="9" fillId="0" borderId="25" xfId="0" applyFont="1" applyBorder="1" applyAlignment="1">
      <alignment horizontal="right" vertical="top"/>
    </xf>
    <xf numFmtId="0" fontId="6" fillId="0" borderId="23" xfId="0" applyFont="1" applyBorder="1" applyAlignment="1">
      <alignment horizontal="center" vertical="top" wrapText="1"/>
    </xf>
    <xf numFmtId="0" fontId="6" fillId="0" borderId="47" xfId="0" applyFont="1" applyBorder="1" applyAlignment="1">
      <alignment horizontal="center" vertical="top"/>
    </xf>
    <xf numFmtId="164" fontId="6" fillId="0" borderId="26" xfId="0" applyNumberFormat="1" applyFont="1" applyBorder="1" applyAlignment="1">
      <alignment horizontal="center" vertical="top" wrapText="1"/>
    </xf>
    <xf numFmtId="166" fontId="6" fillId="0" borderId="48" xfId="0" applyNumberFormat="1" applyFont="1" applyBorder="1" applyAlignment="1">
      <alignment horizontal="center" vertical="top" wrapText="1"/>
    </xf>
    <xf numFmtId="0" fontId="6" fillId="0" borderId="25" xfId="0" applyFont="1" applyBorder="1" applyAlignment="1">
      <alignment vertical="top" wrapText="1"/>
    </xf>
    <xf numFmtId="166" fontId="6" fillId="0" borderId="48" xfId="0" applyNumberFormat="1" applyFont="1" applyBorder="1" applyAlignment="1">
      <alignment horizontal="center" vertical="top"/>
    </xf>
    <xf numFmtId="0" fontId="6" fillId="0" borderId="28" xfId="0" applyFont="1" applyBorder="1" applyAlignment="1">
      <alignment vertical="top"/>
    </xf>
    <xf numFmtId="164" fontId="6" fillId="0" borderId="29" xfId="0" applyNumberFormat="1" applyFont="1" applyBorder="1" applyAlignment="1">
      <alignment horizontal="center" vertical="top" wrapText="1"/>
    </xf>
    <xf numFmtId="166" fontId="6" fillId="0" borderId="49" xfId="0" applyNumberFormat="1" applyFont="1" applyBorder="1" applyAlignment="1">
      <alignment horizontal="center" vertical="top"/>
    </xf>
    <xf numFmtId="0" fontId="6" fillId="0" borderId="45" xfId="0" applyFont="1" applyBorder="1" applyAlignment="1">
      <alignment vertical="top"/>
    </xf>
    <xf numFmtId="0" fontId="17" fillId="6" borderId="0" xfId="0" applyFont="1" applyFill="1" applyAlignment="1">
      <alignment vertical="top"/>
    </xf>
    <xf numFmtId="0" fontId="6" fillId="6" borderId="0" xfId="0" applyFont="1" applyFill="1" applyAlignment="1">
      <alignment vertical="top" wrapText="1"/>
    </xf>
    <xf numFmtId="0" fontId="6" fillId="6" borderId="45" xfId="0" applyFont="1" applyFill="1" applyBorder="1" applyAlignment="1">
      <alignment vertical="top"/>
    </xf>
    <xf numFmtId="0" fontId="6" fillId="0" borderId="25" xfId="0" applyFont="1" applyBorder="1" applyAlignment="1">
      <alignment vertical="top"/>
    </xf>
    <xf numFmtId="10" fontId="6" fillId="0" borderId="29" xfId="0" applyNumberFormat="1" applyFont="1" applyBorder="1" applyAlignment="1">
      <alignment horizontal="center" vertical="top" wrapText="1"/>
    </xf>
    <xf numFmtId="165" fontId="6" fillId="0" borderId="29" xfId="0" applyNumberFormat="1" applyFont="1" applyBorder="1" applyAlignment="1">
      <alignment horizontal="center" vertical="top" wrapText="1"/>
    </xf>
    <xf numFmtId="165" fontId="6" fillId="0" borderId="49" xfId="0" applyNumberFormat="1" applyFont="1" applyBorder="1" applyAlignment="1">
      <alignment horizontal="center" vertical="top"/>
    </xf>
    <xf numFmtId="0" fontId="6" fillId="0" borderId="26" xfId="0" applyFont="1" applyBorder="1" applyAlignment="1">
      <alignment horizontal="center" vertical="top" wrapText="1"/>
    </xf>
    <xf numFmtId="0" fontId="6" fillId="0" borderId="48" xfId="0" applyFont="1" applyBorder="1" applyAlignment="1">
      <alignment horizontal="center" vertical="top" wrapText="1"/>
    </xf>
    <xf numFmtId="164" fontId="6" fillId="0" borderId="0" xfId="0" applyNumberFormat="1" applyFont="1" applyAlignment="1">
      <alignment horizontal="center" vertical="top" wrapText="1"/>
    </xf>
    <xf numFmtId="166" fontId="6" fillId="0" borderId="45" xfId="0" applyNumberFormat="1" applyFont="1" applyBorder="1" applyAlignment="1">
      <alignment horizontal="center" vertical="top"/>
    </xf>
    <xf numFmtId="164" fontId="6" fillId="6" borderId="0" xfId="0" applyNumberFormat="1" applyFont="1" applyFill="1" applyAlignment="1">
      <alignment horizontal="center" vertical="top" wrapText="1"/>
    </xf>
    <xf numFmtId="166" fontId="6" fillId="6" borderId="45" xfId="0" applyNumberFormat="1" applyFont="1" applyFill="1" applyBorder="1" applyAlignment="1">
      <alignment horizontal="center" vertical="top"/>
    </xf>
    <xf numFmtId="166" fontId="6" fillId="0" borderId="47" xfId="0" applyNumberFormat="1" applyFont="1" applyBorder="1" applyAlignment="1">
      <alignment horizontal="center" vertical="top"/>
    </xf>
    <xf numFmtId="0" fontId="17" fillId="0" borderId="0" xfId="0" applyFont="1" applyAlignment="1">
      <alignment vertical="top"/>
    </xf>
    <xf numFmtId="0" fontId="9" fillId="4" borderId="66" xfId="0" applyFont="1" applyFill="1" applyBorder="1" applyAlignment="1">
      <alignment vertical="top"/>
    </xf>
    <xf numFmtId="164" fontId="9" fillId="4" borderId="67" xfId="0" applyNumberFormat="1" applyFont="1" applyFill="1" applyBorder="1" applyAlignment="1">
      <alignment horizontal="center" vertical="top" wrapText="1"/>
    </xf>
    <xf numFmtId="166" fontId="9" fillId="4" borderId="68" xfId="0" applyNumberFormat="1" applyFont="1" applyFill="1" applyBorder="1" applyAlignment="1">
      <alignment horizontal="center" vertical="top"/>
    </xf>
    <xf numFmtId="0" fontId="6" fillId="6" borderId="0" xfId="0" applyFont="1" applyFill="1" applyAlignment="1">
      <alignment vertical="top"/>
    </xf>
    <xf numFmtId="0" fontId="6" fillId="0" borderId="24" xfId="0" applyFont="1" applyBorder="1" applyAlignment="1">
      <alignment horizontal="center" vertical="top" wrapText="1"/>
    </xf>
    <xf numFmtId="164" fontId="6" fillId="0" borderId="27" xfId="0" applyNumberFormat="1" applyFont="1" applyBorder="1" applyAlignment="1">
      <alignment horizontal="center" vertical="top" wrapText="1"/>
    </xf>
    <xf numFmtId="0" fontId="9" fillId="0" borderId="0" xfId="0" applyFont="1" applyAlignment="1">
      <alignment horizontal="center" vertical="top" wrapText="1"/>
    </xf>
    <xf numFmtId="164" fontId="6" fillId="0" borderId="48" xfId="0" applyNumberFormat="1" applyFont="1" applyBorder="1" applyAlignment="1">
      <alignment horizontal="center" vertical="top" wrapText="1"/>
    </xf>
    <xf numFmtId="164" fontId="6" fillId="0" borderId="25" xfId="0" applyNumberFormat="1" applyFont="1" applyBorder="1" applyAlignment="1">
      <alignment horizontal="center" vertical="top" wrapText="1"/>
    </xf>
    <xf numFmtId="164" fontId="6" fillId="0" borderId="28" xfId="0" applyNumberFormat="1" applyFont="1" applyBorder="1" applyAlignment="1">
      <alignment horizontal="center" vertical="top" wrapText="1"/>
    </xf>
    <xf numFmtId="164" fontId="6" fillId="0" borderId="49" xfId="0" applyNumberFormat="1" applyFont="1" applyBorder="1" applyAlignment="1">
      <alignment horizontal="center" vertical="top" wrapText="1"/>
    </xf>
    <xf numFmtId="164" fontId="6" fillId="0" borderId="30" xfId="0" applyNumberFormat="1" applyFont="1" applyBorder="1" applyAlignment="1">
      <alignment horizontal="center" vertical="top" wrapText="1"/>
    </xf>
    <xf numFmtId="0" fontId="37" fillId="0" borderId="0" xfId="0" applyFont="1" applyAlignment="1">
      <alignment horizontal="center" vertical="top" wrapText="1"/>
    </xf>
    <xf numFmtId="0" fontId="38" fillId="0" borderId="0" xfId="0" applyFont="1" applyAlignment="1">
      <alignment horizontal="center" vertical="top" wrapText="1"/>
    </xf>
    <xf numFmtId="0" fontId="6" fillId="0" borderId="0" xfId="0" quotePrefix="1" applyFont="1" applyAlignment="1">
      <alignment horizontal="center" vertical="top" wrapText="1"/>
    </xf>
    <xf numFmtId="0" fontId="6" fillId="0" borderId="29" xfId="0" applyFont="1" applyBorder="1" applyAlignment="1">
      <alignment horizontal="center" vertical="top" wrapText="1"/>
    </xf>
    <xf numFmtId="0" fontId="6" fillId="0" borderId="49" xfId="0" applyFont="1" applyBorder="1" applyAlignment="1">
      <alignment horizontal="center" vertical="top" wrapText="1"/>
    </xf>
    <xf numFmtId="0" fontId="6" fillId="0" borderId="36" xfId="0" applyFont="1" applyBorder="1" applyAlignment="1">
      <alignment horizontal="center" vertical="top" wrapText="1"/>
    </xf>
    <xf numFmtId="0" fontId="6" fillId="0" borderId="31" xfId="0" applyFont="1" applyBorder="1" applyAlignment="1">
      <alignment horizontal="center" vertical="top" wrapText="1"/>
    </xf>
    <xf numFmtId="0" fontId="6" fillId="0" borderId="46" xfId="0" applyFont="1" applyBorder="1" applyAlignment="1">
      <alignment horizontal="center" vertical="top" wrapText="1"/>
    </xf>
    <xf numFmtId="0" fontId="31" fillId="0" borderId="37" xfId="0" applyFont="1" applyBorder="1" applyAlignment="1">
      <alignment horizontal="right" vertical="top" wrapText="1"/>
    </xf>
    <xf numFmtId="0" fontId="31" fillId="0" borderId="22" xfId="0" applyFont="1" applyBorder="1" applyAlignment="1">
      <alignment horizontal="right" vertical="top" wrapText="1"/>
    </xf>
    <xf numFmtId="0" fontId="6" fillId="0" borderId="47" xfId="0" applyFont="1" applyBorder="1" applyAlignment="1">
      <alignment horizontal="center" vertical="top" wrapText="1"/>
    </xf>
    <xf numFmtId="0" fontId="32" fillId="0" borderId="22" xfId="0" applyFont="1" applyBorder="1" applyAlignment="1">
      <alignment horizontal="right" vertical="top" wrapText="1"/>
    </xf>
    <xf numFmtId="0" fontId="6" fillId="0" borderId="24" xfId="0" applyFont="1" applyBorder="1" applyAlignment="1">
      <alignment horizontal="left" vertical="top" wrapText="1"/>
    </xf>
    <xf numFmtId="0" fontId="6" fillId="0" borderId="49" xfId="0" applyFont="1" applyBorder="1" applyAlignment="1">
      <alignment vertical="top" wrapText="1"/>
    </xf>
    <xf numFmtId="0" fontId="6" fillId="0" borderId="22" xfId="0" applyFont="1" applyBorder="1" applyAlignment="1">
      <alignment vertical="top" wrapText="1"/>
    </xf>
    <xf numFmtId="0" fontId="6" fillId="0" borderId="31" xfId="0" applyFont="1" applyBorder="1" applyAlignment="1">
      <alignment horizontal="left" vertical="top" wrapText="1"/>
    </xf>
    <xf numFmtId="0" fontId="0" fillId="0" borderId="0" xfId="0" applyAlignment="1">
      <alignment horizontal="center" vertical="top" wrapText="1"/>
    </xf>
    <xf numFmtId="0" fontId="0" fillId="0" borderId="45" xfId="0" applyBorder="1" applyAlignment="1">
      <alignment horizontal="center" vertical="top" wrapText="1"/>
    </xf>
    <xf numFmtId="0" fontId="0" fillId="0" borderId="0" xfId="0" applyAlignment="1">
      <alignment vertical="top" wrapText="1"/>
    </xf>
    <xf numFmtId="0" fontId="14" fillId="0" borderId="0" xfId="0" applyFont="1" applyAlignment="1">
      <alignment vertical="top"/>
    </xf>
    <xf numFmtId="0" fontId="19" fillId="0" borderId="0" xfId="0" applyFont="1" applyAlignment="1">
      <alignment horizontal="center" vertical="top" wrapText="1"/>
    </xf>
    <xf numFmtId="0" fontId="20" fillId="0" borderId="0" xfId="0" applyFont="1" applyAlignment="1">
      <alignment horizontal="center" vertical="top" wrapText="1"/>
    </xf>
    <xf numFmtId="0" fontId="34" fillId="0" borderId="26" xfId="0" applyFont="1" applyBorder="1" applyAlignment="1">
      <alignment horizontal="center" vertical="top" wrapText="1"/>
    </xf>
    <xf numFmtId="0" fontId="35" fillId="0" borderId="0" xfId="0" applyFont="1" applyAlignment="1">
      <alignment horizontal="center" vertical="top" wrapText="1"/>
    </xf>
    <xf numFmtId="0" fontId="20" fillId="0" borderId="45" xfId="0" applyFont="1" applyBorder="1" applyAlignment="1">
      <alignment horizontal="center" vertical="top" wrapText="1"/>
    </xf>
    <xf numFmtId="0" fontId="20" fillId="0" borderId="26" xfId="0" applyFont="1" applyBorder="1" applyAlignment="1">
      <alignment horizontal="center" vertical="top" wrapText="1"/>
    </xf>
    <xf numFmtId="0" fontId="0" fillId="0" borderId="0" xfId="0" quotePrefix="1" applyAlignment="1">
      <alignment horizontal="center" vertical="top" wrapText="1"/>
    </xf>
    <xf numFmtId="164" fontId="6" fillId="0" borderId="45" xfId="0" applyNumberFormat="1" applyFont="1" applyBorder="1" applyAlignment="1">
      <alignment horizontal="center" vertical="top" wrapText="1"/>
    </xf>
    <xf numFmtId="0" fontId="9" fillId="0" borderId="0" xfId="0" applyFont="1" applyAlignment="1">
      <alignment vertical="top"/>
    </xf>
    <xf numFmtId="164" fontId="9" fillId="6" borderId="0" xfId="0" applyNumberFormat="1" applyFont="1" applyFill="1" applyAlignment="1">
      <alignment horizontal="center" vertical="top" wrapText="1"/>
    </xf>
    <xf numFmtId="0" fontId="6" fillId="0" borderId="22" xfId="0" applyFont="1" applyBorder="1" applyAlignment="1">
      <alignment horizontal="left" vertical="top"/>
    </xf>
    <xf numFmtId="164" fontId="6" fillId="0" borderId="32" xfId="0" applyNumberFormat="1" applyFont="1" applyBorder="1" applyAlignment="1">
      <alignment horizontal="center" vertical="top" wrapText="1"/>
    </xf>
    <xf numFmtId="0" fontId="6" fillId="6" borderId="50" xfId="0" applyFont="1" applyFill="1" applyBorder="1" applyAlignment="1">
      <alignment horizontal="center" vertical="top" wrapText="1"/>
    </xf>
    <xf numFmtId="0" fontId="6" fillId="0" borderId="25" xfId="0" applyFont="1" applyBorder="1" applyAlignment="1">
      <alignment horizontal="center" vertical="top" wrapText="1"/>
    </xf>
    <xf numFmtId="0" fontId="33" fillId="0" borderId="41" xfId="0" applyFont="1" applyBorder="1" applyAlignment="1">
      <alignment vertical="top" wrapText="1"/>
    </xf>
    <xf numFmtId="2" fontId="6" fillId="0" borderId="29" xfId="0" applyNumberFormat="1" applyFont="1" applyBorder="1" applyAlignment="1">
      <alignment horizontal="center" vertical="top" wrapText="1"/>
    </xf>
    <xf numFmtId="2" fontId="6" fillId="0" borderId="30" xfId="0" applyNumberFormat="1" applyFont="1" applyBorder="1" applyAlignment="1">
      <alignment horizontal="center" vertical="top" wrapText="1"/>
    </xf>
    <xf numFmtId="2" fontId="6" fillId="0" borderId="49" xfId="0" applyNumberFormat="1" applyFont="1" applyBorder="1" applyAlignment="1">
      <alignment horizontal="center" vertical="top" wrapText="1"/>
    </xf>
    <xf numFmtId="0" fontId="6" fillId="6" borderId="48" xfId="0" applyFont="1" applyFill="1" applyBorder="1" applyAlignment="1">
      <alignment horizontal="center" vertical="top" wrapText="1"/>
    </xf>
    <xf numFmtId="165" fontId="6" fillId="6" borderId="49" xfId="0" applyNumberFormat="1" applyFont="1" applyFill="1" applyBorder="1" applyAlignment="1">
      <alignment horizontal="center" vertical="top" wrapText="1"/>
    </xf>
    <xf numFmtId="0" fontId="22" fillId="0" borderId="28" xfId="0" applyFont="1" applyBorder="1" applyAlignment="1">
      <alignment vertical="top" wrapText="1"/>
    </xf>
    <xf numFmtId="164" fontId="6" fillId="0" borderId="24" xfId="0" applyNumberFormat="1" applyFont="1" applyBorder="1" applyAlignment="1">
      <alignment horizontal="center" vertical="top" wrapText="1"/>
    </xf>
    <xf numFmtId="0" fontId="22" fillId="0" borderId="28" xfId="0" applyFont="1" applyBorder="1" applyAlignment="1">
      <alignment vertical="top"/>
    </xf>
    <xf numFmtId="0" fontId="6" fillId="0" borderId="25" xfId="0" applyFont="1" applyBorder="1" applyAlignment="1">
      <alignment horizontal="left" vertical="top" indent="2"/>
    </xf>
    <xf numFmtId="0" fontId="6" fillId="6" borderId="32" xfId="0" applyFont="1" applyFill="1" applyBorder="1" applyAlignment="1">
      <alignment vertical="top"/>
    </xf>
    <xf numFmtId="0" fontId="6" fillId="6" borderId="32" xfId="0" applyFont="1" applyFill="1" applyBorder="1" applyAlignment="1">
      <alignment horizontal="center" vertical="top" wrapText="1"/>
    </xf>
    <xf numFmtId="0" fontId="6" fillId="6" borderId="0" xfId="0" applyFont="1" applyFill="1" applyAlignment="1">
      <alignment horizontal="center" vertical="top" wrapText="1"/>
    </xf>
    <xf numFmtId="0" fontId="6" fillId="6" borderId="39" xfId="0" applyFont="1" applyFill="1" applyBorder="1" applyAlignment="1">
      <alignment horizontal="center" vertical="top" wrapText="1"/>
    </xf>
    <xf numFmtId="0" fontId="15" fillId="6" borderId="0" xfId="0" applyFont="1" applyFill="1" applyAlignment="1">
      <alignment horizontal="center" vertical="top" wrapText="1"/>
    </xf>
    <xf numFmtId="0" fontId="6" fillId="6" borderId="39" xfId="0" applyFont="1" applyFill="1" applyBorder="1" applyAlignment="1">
      <alignment vertical="top" wrapText="1"/>
    </xf>
    <xf numFmtId="0" fontId="15" fillId="6" borderId="39" xfId="0" applyFont="1" applyFill="1" applyBorder="1" applyAlignment="1">
      <alignment horizontal="center" vertical="top" wrapText="1"/>
    </xf>
    <xf numFmtId="0" fontId="6" fillId="6" borderId="32" xfId="0" applyFont="1" applyFill="1" applyBorder="1" applyAlignment="1">
      <alignment vertical="top" wrapText="1"/>
    </xf>
    <xf numFmtId="164" fontId="6" fillId="6" borderId="32" xfId="0" applyNumberFormat="1" applyFont="1" applyFill="1" applyBorder="1" applyAlignment="1">
      <alignment horizontal="center" vertical="top" wrapText="1"/>
    </xf>
    <xf numFmtId="164" fontId="6" fillId="6" borderId="49" xfId="0" applyNumberFormat="1" applyFont="1" applyFill="1" applyBorder="1" applyAlignment="1">
      <alignment horizontal="center" vertical="top" wrapText="1"/>
    </xf>
    <xf numFmtId="0" fontId="6" fillId="0" borderId="25" xfId="0" applyFont="1" applyBorder="1" applyAlignment="1">
      <alignment horizontal="left" vertical="top"/>
    </xf>
    <xf numFmtId="0" fontId="6" fillId="0" borderId="0" xfId="0" applyFont="1" applyAlignment="1">
      <alignment horizontal="center" vertical="top"/>
    </xf>
    <xf numFmtId="0" fontId="36" fillId="0" borderId="0" xfId="0" applyFont="1" applyAlignment="1">
      <alignment horizontal="center" vertical="top"/>
    </xf>
    <xf numFmtId="0" fontId="22" fillId="0" borderId="25" xfId="0" applyFont="1" applyBorder="1" applyAlignment="1">
      <alignment horizontal="left" vertical="top" wrapText="1"/>
    </xf>
    <xf numFmtId="0" fontId="22" fillId="0" borderId="26" xfId="0" applyFont="1" applyBorder="1" applyAlignment="1">
      <alignment horizontal="left" vertical="top" wrapText="1"/>
    </xf>
    <xf numFmtId="0" fontId="22" fillId="0" borderId="26" xfId="0" applyFont="1" applyBorder="1" applyAlignment="1">
      <alignment horizontal="center" vertical="top" wrapText="1"/>
    </xf>
    <xf numFmtId="164" fontId="22" fillId="0" borderId="26" xfId="0" applyNumberFormat="1" applyFont="1" applyBorder="1" applyAlignment="1">
      <alignment horizontal="center" vertical="top" wrapText="1"/>
    </xf>
    <xf numFmtId="164" fontId="22" fillId="0" borderId="27" xfId="0" applyNumberFormat="1" applyFont="1" applyBorder="1" applyAlignment="1">
      <alignment horizontal="center" vertical="top" wrapText="1"/>
    </xf>
    <xf numFmtId="0" fontId="6" fillId="0" borderId="28" xfId="0" applyFont="1" applyBorder="1" applyAlignment="1">
      <alignment horizontal="left" vertical="top"/>
    </xf>
    <xf numFmtId="0" fontId="0" fillId="0" borderId="45" xfId="0" applyBorder="1" applyAlignment="1">
      <alignment vertical="top"/>
    </xf>
    <xf numFmtId="0" fontId="18" fillId="0" borderId="0" xfId="0" applyFont="1" applyAlignment="1">
      <alignment vertical="top"/>
    </xf>
    <xf numFmtId="0" fontId="35" fillId="0" borderId="45" xfId="0" applyFont="1" applyBorder="1" applyAlignment="1">
      <alignment vertical="top"/>
    </xf>
    <xf numFmtId="0" fontId="35" fillId="0" borderId="0" xfId="0" applyFont="1" applyAlignment="1">
      <alignment vertical="top"/>
    </xf>
    <xf numFmtId="0" fontId="6" fillId="0" borderId="47" xfId="0" applyFont="1" applyBorder="1" applyAlignment="1">
      <alignment horizontal="left" vertical="top"/>
    </xf>
    <xf numFmtId="49" fontId="6" fillId="0" borderId="24" xfId="0" applyNumberFormat="1" applyFont="1" applyBorder="1" applyAlignment="1">
      <alignment horizontal="left" vertical="top" wrapText="1"/>
    </xf>
    <xf numFmtId="14" fontId="6" fillId="0" borderId="48" xfId="0" applyNumberFormat="1" applyFont="1" applyBorder="1" applyAlignment="1">
      <alignment horizontal="left" vertical="top"/>
    </xf>
    <xf numFmtId="14" fontId="6" fillId="0" borderId="49" xfId="0" applyNumberFormat="1" applyFont="1" applyBorder="1" applyAlignment="1">
      <alignment horizontal="left" vertical="top"/>
    </xf>
    <xf numFmtId="0" fontId="6" fillId="0" borderId="29" xfId="0" applyFont="1" applyBorder="1" applyAlignment="1">
      <alignment vertical="top" wrapText="1"/>
    </xf>
    <xf numFmtId="0" fontId="6" fillId="0" borderId="49" xfId="0" applyFont="1" applyBorder="1" applyAlignment="1">
      <alignment vertical="top"/>
    </xf>
    <xf numFmtId="8" fontId="9" fillId="0" borderId="52" xfId="0" applyNumberFormat="1" applyFont="1" applyBorder="1" applyAlignment="1">
      <alignment horizontal="left" vertical="top" wrapText="1"/>
    </xf>
    <xf numFmtId="0" fontId="9" fillId="0" borderId="27" xfId="0" applyFont="1" applyBorder="1" applyAlignment="1">
      <alignment horizontal="center" vertical="center"/>
    </xf>
    <xf numFmtId="0" fontId="9" fillId="0" borderId="62" xfId="0" applyFont="1" applyBorder="1" applyAlignment="1">
      <alignment horizontal="center" vertical="center"/>
    </xf>
    <xf numFmtId="0" fontId="9" fillId="0" borderId="63" xfId="0" applyFont="1" applyBorder="1" applyAlignment="1">
      <alignment horizontal="center" vertical="center"/>
    </xf>
    <xf numFmtId="0" fontId="9" fillId="0" borderId="64" xfId="0" applyFont="1" applyBorder="1" applyAlignment="1">
      <alignment horizontal="center" vertical="center"/>
    </xf>
    <xf numFmtId="0" fontId="9" fillId="0" borderId="25" xfId="0" applyFont="1" applyBorder="1" applyAlignment="1">
      <alignment vertical="top"/>
    </xf>
    <xf numFmtId="0" fontId="9" fillId="0" borderId="26" xfId="0" applyFont="1" applyBorder="1" applyAlignment="1">
      <alignment horizontal="center" vertical="top" wrapText="1"/>
    </xf>
    <xf numFmtId="0" fontId="9" fillId="0" borderId="27" xfId="0" applyFont="1" applyBorder="1" applyAlignment="1">
      <alignment horizontal="center" vertical="top" wrapText="1"/>
    </xf>
    <xf numFmtId="0" fontId="9" fillId="0" borderId="48" xfId="0" applyFont="1" applyBorder="1" applyAlignment="1">
      <alignment horizontal="center" vertical="top" wrapText="1"/>
    </xf>
    <xf numFmtId="0" fontId="9" fillId="0" borderId="27" xfId="0" applyFont="1" applyBorder="1" applyAlignment="1">
      <alignment horizontal="left" vertical="top" wrapText="1"/>
    </xf>
    <xf numFmtId="0" fontId="9" fillId="0" borderId="25" xfId="0" applyFont="1" applyBorder="1" applyAlignment="1">
      <alignment vertical="top" wrapText="1"/>
    </xf>
    <xf numFmtId="164" fontId="9" fillId="6" borderId="32" xfId="0" applyNumberFormat="1" applyFont="1" applyFill="1" applyBorder="1" applyAlignment="1">
      <alignment horizontal="center" vertical="top" wrapText="1"/>
    </xf>
    <xf numFmtId="0" fontId="6" fillId="0" borderId="37" xfId="0" applyFont="1" applyBorder="1" applyAlignment="1">
      <alignment horizontal="center" vertical="top" wrapText="1"/>
    </xf>
    <xf numFmtId="0" fontId="6" fillId="0" borderId="26" xfId="0" applyFont="1" applyBorder="1" applyAlignment="1">
      <alignment vertical="top" wrapText="1"/>
    </xf>
    <xf numFmtId="0" fontId="6" fillId="0" borderId="48" xfId="0" applyFont="1" applyBorder="1" applyAlignment="1">
      <alignment vertical="top"/>
    </xf>
    <xf numFmtId="0" fontId="9" fillId="0" borderId="48" xfId="0" applyFont="1" applyBorder="1" applyAlignment="1">
      <alignment horizontal="left" vertical="top"/>
    </xf>
    <xf numFmtId="0" fontId="20" fillId="0" borderId="87" xfId="0" applyFont="1" applyBorder="1" applyAlignment="1">
      <alignment horizontal="center" vertical="center" wrapText="1"/>
    </xf>
    <xf numFmtId="0" fontId="2" fillId="0" borderId="21" xfId="0" applyFont="1" applyBorder="1" applyAlignment="1">
      <alignment vertical="center" wrapText="1"/>
    </xf>
    <xf numFmtId="0" fontId="2" fillId="0" borderId="0" xfId="0" applyFont="1" applyAlignment="1">
      <alignment vertical="center" wrapText="1"/>
    </xf>
    <xf numFmtId="0" fontId="22" fillId="0" borderId="27" xfId="0" applyFont="1" applyBorder="1" applyAlignment="1">
      <alignment horizontal="center" vertical="top" wrapText="1"/>
    </xf>
    <xf numFmtId="0" fontId="6" fillId="0" borderId="62" xfId="0" applyFont="1" applyBorder="1" applyAlignment="1">
      <alignment horizontal="center" vertical="center" wrapText="1"/>
    </xf>
    <xf numFmtId="0" fontId="6" fillId="0" borderId="63" xfId="0" applyFont="1" applyBorder="1" applyAlignment="1">
      <alignment horizontal="center" vertical="center" wrapText="1"/>
    </xf>
    <xf numFmtId="0" fontId="6" fillId="0" borderId="64" xfId="0" applyFont="1" applyBorder="1" applyAlignment="1">
      <alignment horizontal="center" vertical="center" wrapText="1"/>
    </xf>
    <xf numFmtId="0" fontId="9" fillId="6" borderId="32" xfId="0" applyFont="1" applyFill="1" applyBorder="1" applyAlignment="1">
      <alignment vertical="top"/>
    </xf>
    <xf numFmtId="0" fontId="9" fillId="6" borderId="32" xfId="0" applyFont="1" applyFill="1" applyBorder="1" applyAlignment="1">
      <alignment vertical="top" wrapText="1"/>
    </xf>
    <xf numFmtId="0" fontId="30" fillId="6" borderId="32" xfId="0" applyFont="1" applyFill="1" applyBorder="1" applyAlignment="1">
      <alignment vertical="top" wrapText="1"/>
    </xf>
    <xf numFmtId="164" fontId="6" fillId="6" borderId="50" xfId="0" applyNumberFormat="1" applyFont="1" applyFill="1" applyBorder="1" applyAlignment="1">
      <alignment horizontal="center" vertical="top" wrapText="1"/>
    </xf>
    <xf numFmtId="0" fontId="6" fillId="0" borderId="39" xfId="0" applyFont="1" applyBorder="1" applyAlignment="1">
      <alignment horizontal="left" vertical="top" wrapText="1"/>
    </xf>
    <xf numFmtId="170" fontId="6" fillId="0" borderId="0" xfId="0" applyNumberFormat="1" applyFont="1" applyAlignment="1">
      <alignment horizontal="right" vertical="center" wrapText="1"/>
    </xf>
    <xf numFmtId="0" fontId="9" fillId="6" borderId="32" xfId="0" applyFont="1" applyFill="1" applyBorder="1" applyAlignment="1">
      <alignment horizontal="left" vertical="top" wrapText="1"/>
    </xf>
    <xf numFmtId="0" fontId="6" fillId="0" borderId="0" xfId="0" applyFont="1" applyAlignment="1">
      <alignment horizontal="left" vertical="center" wrapText="1"/>
    </xf>
    <xf numFmtId="0" fontId="0" fillId="0" borderId="0" xfId="0" applyAlignment="1">
      <alignment wrapText="1"/>
    </xf>
    <xf numFmtId="0" fontId="21" fillId="0" borderId="0" xfId="0" applyFont="1" applyAlignment="1">
      <alignment wrapText="1"/>
    </xf>
    <xf numFmtId="0" fontId="0" fillId="0" borderId="35" xfId="0" applyBorder="1"/>
    <xf numFmtId="0" fontId="22" fillId="6" borderId="32" xfId="0" applyFont="1" applyFill="1" applyBorder="1" applyAlignment="1">
      <alignment vertical="top" wrapText="1"/>
    </xf>
    <xf numFmtId="0" fontId="6" fillId="6" borderId="32" xfId="0" applyFont="1" applyFill="1" applyBorder="1" applyAlignment="1">
      <alignment horizontal="left" vertical="top" wrapText="1"/>
    </xf>
    <xf numFmtId="0" fontId="16" fillId="0" borderId="0" xfId="0" applyFont="1"/>
    <xf numFmtId="0" fontId="22" fillId="0" borderId="0" xfId="0" applyFont="1" applyAlignment="1">
      <alignment horizontal="center" vertical="top" wrapText="1"/>
    </xf>
    <xf numFmtId="0" fontId="22" fillId="0" borderId="48" xfId="0" applyFont="1" applyBorder="1" applyAlignment="1">
      <alignment horizontal="center" vertical="top" wrapText="1"/>
    </xf>
    <xf numFmtId="0" fontId="6" fillId="0" borderId="37" xfId="0" applyFont="1" applyBorder="1" applyAlignment="1">
      <alignment vertical="top" wrapText="1"/>
    </xf>
    <xf numFmtId="0" fontId="6" fillId="0" borderId="37" xfId="0" quotePrefix="1" applyFont="1" applyBorder="1" applyAlignment="1">
      <alignment vertical="top" wrapText="1"/>
    </xf>
    <xf numFmtId="0" fontId="6" fillId="0" borderId="90" xfId="0" applyFont="1" applyBorder="1" applyAlignment="1">
      <alignment horizontal="left" vertical="top" wrapText="1"/>
    </xf>
    <xf numFmtId="0" fontId="6" fillId="0" borderId="92" xfId="0" applyFont="1" applyBorder="1" applyAlignment="1">
      <alignment horizontal="left" vertical="top" wrapText="1"/>
    </xf>
    <xf numFmtId="0" fontId="0" fillId="0" borderId="94" xfId="0" applyBorder="1" applyAlignment="1">
      <alignment vertical="top"/>
    </xf>
    <xf numFmtId="0" fontId="0" fillId="0" borderId="37" xfId="0" applyBorder="1" applyAlignment="1">
      <alignment vertical="top"/>
    </xf>
    <xf numFmtId="0" fontId="6" fillId="0" borderId="22" xfId="0" quotePrefix="1" applyFont="1" applyBorder="1" applyAlignment="1">
      <alignment vertical="top" wrapText="1"/>
    </xf>
    <xf numFmtId="0" fontId="33" fillId="0" borderId="95" xfId="0" applyFont="1" applyBorder="1" applyAlignment="1">
      <alignment vertical="top" wrapText="1"/>
    </xf>
    <xf numFmtId="0" fontId="56" fillId="0" borderId="96" xfId="0" applyFont="1" applyBorder="1" applyAlignment="1">
      <alignment horizontal="right" vertical="top" wrapText="1"/>
    </xf>
    <xf numFmtId="0" fontId="56" fillId="0" borderId="41" xfId="0" applyFont="1" applyBorder="1" applyAlignment="1">
      <alignment horizontal="right" vertical="top" wrapText="1"/>
    </xf>
    <xf numFmtId="0" fontId="33" fillId="0" borderId="96" xfId="0" applyFont="1" applyBorder="1" applyAlignment="1">
      <alignment vertical="top" wrapText="1"/>
    </xf>
    <xf numFmtId="0" fontId="6" fillId="0" borderId="22" xfId="0" applyFont="1" applyBorder="1" applyAlignment="1">
      <alignment horizontal="right" vertical="top" wrapText="1"/>
    </xf>
    <xf numFmtId="0" fontId="6" fillId="0" borderId="37" xfId="0" applyFont="1" applyBorder="1" applyAlignment="1">
      <alignment horizontal="right" vertical="top" wrapText="1"/>
    </xf>
    <xf numFmtId="0" fontId="31" fillId="2" borderId="22" xfId="0" applyFont="1" applyFill="1" applyBorder="1" applyAlignment="1">
      <alignment horizontal="right" vertical="top" wrapText="1"/>
    </xf>
    <xf numFmtId="165" fontId="6" fillId="0" borderId="31" xfId="0" applyNumberFormat="1" applyFont="1" applyBorder="1" applyAlignment="1">
      <alignment horizontal="center" vertical="top" wrapText="1"/>
    </xf>
    <xf numFmtId="164" fontId="6" fillId="0" borderId="36" xfId="0" applyNumberFormat="1" applyFont="1" applyBorder="1" applyAlignment="1">
      <alignment horizontal="center" vertical="top" wrapText="1"/>
    </xf>
    <xf numFmtId="164" fontId="6" fillId="0" borderId="31" xfId="0" applyNumberFormat="1" applyFont="1" applyBorder="1" applyAlignment="1">
      <alignment horizontal="center" vertical="top" wrapText="1"/>
    </xf>
    <xf numFmtId="164" fontId="6" fillId="0" borderId="46" xfId="0" applyNumberFormat="1" applyFont="1" applyBorder="1" applyAlignment="1">
      <alignment horizontal="center" vertical="top" wrapText="1"/>
    </xf>
    <xf numFmtId="164" fontId="6" fillId="0" borderId="23" xfId="0" applyNumberFormat="1" applyFont="1" applyBorder="1" applyAlignment="1">
      <alignment horizontal="center" vertical="top" wrapText="1"/>
    </xf>
    <xf numFmtId="164" fontId="6" fillId="0" borderId="47" xfId="0" applyNumberFormat="1" applyFont="1" applyBorder="1" applyAlignment="1">
      <alignment horizontal="center" vertical="top" wrapText="1"/>
    </xf>
    <xf numFmtId="165" fontId="6" fillId="6" borderId="50" xfId="0" applyNumberFormat="1" applyFont="1" applyFill="1" applyBorder="1" applyAlignment="1">
      <alignment horizontal="center" vertical="top" wrapText="1"/>
    </xf>
    <xf numFmtId="0" fontId="57" fillId="0" borderId="0" xfId="0" applyFont="1" applyAlignment="1">
      <alignment vertical="top" wrapText="1"/>
    </xf>
    <xf numFmtId="0" fontId="8" fillId="0" borderId="7" xfId="0" applyFont="1" applyBorder="1" applyAlignment="1">
      <alignment horizontal="left"/>
    </xf>
    <xf numFmtId="14" fontId="0" fillId="0" borderId="9" xfId="0" applyNumberFormat="1" applyBorder="1" applyAlignment="1">
      <alignment horizontal="left"/>
    </xf>
    <xf numFmtId="14" fontId="6" fillId="0" borderId="27" xfId="0" applyNumberFormat="1" applyFont="1" applyBorder="1" applyAlignment="1">
      <alignment horizontal="center" vertical="top" wrapText="1"/>
    </xf>
    <xf numFmtId="0" fontId="9" fillId="6" borderId="50" xfId="0" applyFont="1" applyFill="1" applyBorder="1" applyAlignment="1">
      <alignment horizontal="center" vertical="top" wrapText="1"/>
    </xf>
    <xf numFmtId="0" fontId="12" fillId="0" borderId="0" xfId="0" applyFont="1" applyAlignment="1">
      <alignment horizontal="left" wrapText="1"/>
    </xf>
    <xf numFmtId="0" fontId="11" fillId="4" borderId="9" xfId="0" applyFont="1" applyFill="1" applyBorder="1" applyAlignment="1">
      <alignment horizontal="center" vertical="center" wrapText="1"/>
    </xf>
    <xf numFmtId="0" fontId="6" fillId="0" borderId="37" xfId="0" applyFont="1" applyBorder="1" applyAlignment="1">
      <alignment wrapText="1"/>
    </xf>
    <xf numFmtId="0" fontId="15" fillId="0" borderId="37" xfId="0" applyFont="1" applyBorder="1" applyAlignment="1">
      <alignment horizontal="right" wrapText="1"/>
    </xf>
    <xf numFmtId="0" fontId="31" fillId="0" borderId="37" xfId="0" applyFont="1" applyBorder="1" applyAlignment="1">
      <alignment horizontal="right" wrapText="1"/>
    </xf>
    <xf numFmtId="0" fontId="10" fillId="0" borderId="7" xfId="0" applyFont="1" applyBorder="1" applyAlignment="1">
      <alignment horizontal="center" vertical="center" wrapText="1"/>
    </xf>
    <xf numFmtId="0" fontId="10" fillId="0" borderId="19" xfId="0" applyFont="1" applyBorder="1" applyAlignment="1">
      <alignment horizontal="right" vertical="center" wrapText="1"/>
    </xf>
    <xf numFmtId="164" fontId="0" fillId="4" borderId="6" xfId="0" applyNumberFormat="1" applyFill="1" applyBorder="1" applyAlignment="1">
      <alignment horizontal="center" wrapText="1"/>
    </xf>
    <xf numFmtId="0" fontId="58" fillId="0" borderId="0" xfId="0" applyFont="1" applyAlignment="1">
      <alignment vertical="center" wrapText="1"/>
    </xf>
    <xf numFmtId="0" fontId="6" fillId="0" borderId="45" xfId="0" applyFont="1" applyBorder="1" applyAlignment="1">
      <alignment horizontal="left" vertical="top" wrapText="1"/>
    </xf>
    <xf numFmtId="0" fontId="9" fillId="0" borderId="47" xfId="0" applyFont="1" applyBorder="1" applyAlignment="1">
      <alignment horizontal="center" vertical="top" wrapText="1"/>
    </xf>
    <xf numFmtId="164" fontId="8" fillId="0" borderId="42" xfId="0" applyNumberFormat="1" applyFont="1" applyBorder="1" applyAlignment="1">
      <alignment horizontal="center" vertical="center" wrapText="1"/>
    </xf>
    <xf numFmtId="0" fontId="31" fillId="0" borderId="37" xfId="0" applyFont="1" applyBorder="1" applyAlignment="1">
      <alignment horizontal="right" vertical="top"/>
    </xf>
    <xf numFmtId="0" fontId="31" fillId="0" borderId="22" xfId="0" applyFont="1" applyBorder="1" applyAlignment="1">
      <alignment horizontal="right" vertical="top"/>
    </xf>
    <xf numFmtId="0" fontId="8" fillId="0" borderId="44" xfId="0" applyFont="1" applyBorder="1" applyAlignment="1">
      <alignment horizontal="right" vertical="center" wrapText="1"/>
    </xf>
    <xf numFmtId="0" fontId="8" fillId="0" borderId="4" xfId="0" applyFont="1" applyBorder="1" applyAlignment="1">
      <alignment horizontal="right" vertical="center" wrapText="1"/>
    </xf>
    <xf numFmtId="0" fontId="59" fillId="0" borderId="44" xfId="0" applyFont="1" applyBorder="1" applyAlignment="1">
      <alignment horizontal="left" vertical="center" wrapText="1"/>
    </xf>
    <xf numFmtId="164" fontId="8" fillId="14" borderId="5" xfId="0" applyNumberFormat="1" applyFont="1" applyFill="1" applyBorder="1" applyAlignment="1">
      <alignment horizontal="center" vertical="center" wrapText="1"/>
    </xf>
    <xf numFmtId="0" fontId="31" fillId="0" borderId="37" xfId="0" quotePrefix="1" applyFont="1" applyBorder="1" applyAlignment="1">
      <alignment horizontal="right" vertical="top" wrapText="1"/>
    </xf>
    <xf numFmtId="0" fontId="6" fillId="0" borderId="28" xfId="0" applyFont="1" applyBorder="1" applyAlignment="1">
      <alignment vertical="center" wrapText="1"/>
    </xf>
    <xf numFmtId="0" fontId="8" fillId="0" borderId="42" xfId="0" applyFont="1" applyBorder="1" applyAlignment="1">
      <alignment horizontal="center" vertical="center" wrapText="1"/>
    </xf>
    <xf numFmtId="166" fontId="0" fillId="0" borderId="42" xfId="0" applyNumberFormat="1" applyBorder="1" applyAlignment="1">
      <alignment horizontal="center"/>
    </xf>
    <xf numFmtId="0" fontId="0" fillId="0" borderId="42" xfId="0" applyBorder="1" applyAlignment="1">
      <alignment horizontal="center"/>
    </xf>
    <xf numFmtId="164" fontId="0" fillId="0" borderId="42" xfId="0" applyNumberFormat="1" applyBorder="1" applyAlignment="1">
      <alignment horizontal="center"/>
    </xf>
    <xf numFmtId="164" fontId="0" fillId="0" borderId="43" xfId="0" applyNumberFormat="1" applyBorder="1" applyAlignment="1">
      <alignment horizontal="center"/>
    </xf>
    <xf numFmtId="164" fontId="0" fillId="4" borderId="42" xfId="0" applyNumberFormat="1" applyFill="1" applyBorder="1" applyAlignment="1">
      <alignment horizontal="center" vertical="center"/>
    </xf>
    <xf numFmtId="164" fontId="8" fillId="2" borderId="42" xfId="0" applyNumberFormat="1" applyFont="1" applyFill="1" applyBorder="1" applyAlignment="1">
      <alignment horizontal="center" vertical="center" wrapText="1"/>
    </xf>
    <xf numFmtId="164" fontId="0" fillId="2" borderId="42" xfId="0" applyNumberFormat="1" applyFill="1" applyBorder="1" applyAlignment="1">
      <alignment horizontal="center" vertical="center"/>
    </xf>
    <xf numFmtId="164" fontId="0" fillId="2" borderId="43" xfId="0" applyNumberFormat="1" applyFill="1" applyBorder="1" applyAlignment="1">
      <alignment horizontal="center" vertical="center"/>
    </xf>
    <xf numFmtId="0" fontId="6" fillId="0" borderId="27" xfId="0" applyFont="1" applyBorder="1" applyAlignment="1">
      <alignment horizontal="left" vertical="top"/>
    </xf>
    <xf numFmtId="165" fontId="6" fillId="0" borderId="26" xfId="0" applyNumberFormat="1" applyFont="1" applyBorder="1" applyAlignment="1">
      <alignment horizontal="center" vertical="top" wrapText="1"/>
    </xf>
    <xf numFmtId="165" fontId="6" fillId="0" borderId="26" xfId="0" applyNumberFormat="1" applyFont="1" applyBorder="1" applyAlignment="1">
      <alignment horizontal="center" vertical="center" wrapText="1"/>
    </xf>
    <xf numFmtId="164" fontId="44" fillId="0" borderId="0" xfId="0" applyNumberFormat="1" applyFont="1" applyAlignment="1">
      <alignment horizontal="left"/>
    </xf>
    <xf numFmtId="0" fontId="31" fillId="0" borderId="22" xfId="0" quotePrefix="1" applyFont="1" applyBorder="1" applyAlignment="1">
      <alignment horizontal="right" vertical="top" wrapText="1"/>
    </xf>
    <xf numFmtId="0" fontId="16" fillId="0" borderId="24" xfId="0" applyFont="1" applyBorder="1" applyAlignment="1">
      <alignment horizontal="center" vertical="top" wrapText="1"/>
    </xf>
    <xf numFmtId="0" fontId="16" fillId="0" borderId="47" xfId="0" applyFont="1" applyBorder="1" applyAlignment="1">
      <alignment horizontal="center" vertical="top" wrapText="1"/>
    </xf>
    <xf numFmtId="0" fontId="8" fillId="0" borderId="7" xfId="0" applyFont="1" applyBorder="1" applyAlignment="1">
      <alignment horizontal="center"/>
    </xf>
    <xf numFmtId="0" fontId="8" fillId="0" borderId="8" xfId="0" applyFont="1" applyBorder="1" applyAlignment="1">
      <alignment horizontal="center"/>
    </xf>
    <xf numFmtId="164" fontId="8" fillId="4" borderId="8" xfId="0" applyNumberFormat="1" applyFont="1" applyFill="1" applyBorder="1" applyAlignment="1">
      <alignment horizontal="center"/>
    </xf>
    <xf numFmtId="9" fontId="0" fillId="0" borderId="0" xfId="0" applyNumberFormat="1"/>
    <xf numFmtId="0" fontId="1" fillId="0" borderId="22" xfId="0" applyFont="1" applyBorder="1" applyAlignment="1">
      <alignment vertical="top"/>
    </xf>
    <xf numFmtId="0" fontId="1" fillId="0" borderId="36" xfId="0" applyFont="1" applyBorder="1" applyAlignment="1">
      <alignment horizontal="center" vertical="top" wrapText="1"/>
    </xf>
    <xf numFmtId="0" fontId="1" fillId="0" borderId="31" xfId="0" applyFont="1" applyBorder="1" applyAlignment="1">
      <alignment horizontal="center" vertical="top" wrapText="1"/>
    </xf>
    <xf numFmtId="164" fontId="44" fillId="0" borderId="8" xfId="0" applyNumberFormat="1" applyFont="1" applyBorder="1" applyAlignment="1">
      <alignment horizontal="left" wrapText="1"/>
    </xf>
    <xf numFmtId="0" fontId="8" fillId="0" borderId="19" xfId="0" applyFont="1" applyBorder="1" applyAlignment="1">
      <alignment horizontal="left" vertical="center" wrapText="1"/>
    </xf>
    <xf numFmtId="0" fontId="1" fillId="0" borderId="22" xfId="0" applyFont="1" applyBorder="1" applyAlignment="1">
      <alignment vertical="top" wrapText="1"/>
    </xf>
    <xf numFmtId="0" fontId="1" fillId="0" borderId="25" xfId="0" applyFont="1" applyBorder="1" applyAlignment="1">
      <alignment vertical="top" wrapText="1"/>
    </xf>
    <xf numFmtId="0" fontId="1" fillId="0" borderId="25" xfId="0" applyFont="1" applyBorder="1" applyAlignment="1">
      <alignment horizontal="left" vertical="top" wrapText="1"/>
    </xf>
    <xf numFmtId="0" fontId="1" fillId="0" borderId="0" xfId="0" applyFont="1" applyAlignment="1">
      <alignment vertical="top" wrapText="1"/>
    </xf>
    <xf numFmtId="0" fontId="6" fillId="6" borderId="27" xfId="0" applyFont="1" applyFill="1" applyBorder="1" applyAlignment="1">
      <alignment horizontal="left" vertical="top" wrapText="1"/>
    </xf>
    <xf numFmtId="0" fontId="1" fillId="0" borderId="25" xfId="0" applyFont="1" applyBorder="1" applyAlignment="1">
      <alignment vertical="center"/>
    </xf>
    <xf numFmtId="0" fontId="1" fillId="0" borderId="25" xfId="0" applyFont="1" applyBorder="1" applyAlignment="1">
      <alignment vertical="center" wrapText="1"/>
    </xf>
    <xf numFmtId="0" fontId="6" fillId="0" borderId="22" xfId="0" applyFont="1" applyBorder="1" applyAlignment="1">
      <alignment vertical="center" wrapText="1"/>
    </xf>
    <xf numFmtId="3" fontId="6" fillId="0" borderId="26" xfId="0" applyNumberFormat="1" applyFont="1" applyBorder="1" applyAlignment="1">
      <alignment horizontal="center" vertical="top" wrapText="1"/>
    </xf>
    <xf numFmtId="0" fontId="22" fillId="0" borderId="25" xfId="0" applyFont="1" applyBorder="1" applyAlignment="1">
      <alignment vertical="top" wrapText="1"/>
    </xf>
    <xf numFmtId="0" fontId="22" fillId="0" borderId="25" xfId="0" applyFont="1" applyBorder="1" applyAlignment="1">
      <alignment vertical="center" wrapText="1"/>
    </xf>
    <xf numFmtId="0" fontId="1" fillId="0" borderId="37" xfId="0" quotePrefix="1" applyFont="1" applyBorder="1" applyAlignment="1">
      <alignment horizontal="left" vertical="top" wrapText="1"/>
    </xf>
    <xf numFmtId="0" fontId="1" fillId="0" borderId="22" xfId="0" quotePrefix="1" applyFont="1" applyBorder="1" applyAlignment="1">
      <alignment horizontal="left" vertical="top" wrapText="1"/>
    </xf>
    <xf numFmtId="0" fontId="1" fillId="0" borderId="91" xfId="0" applyFont="1" applyBorder="1" applyAlignment="1">
      <alignment vertical="top" wrapText="1"/>
    </xf>
    <xf numFmtId="0" fontId="1" fillId="0" borderId="37" xfId="0" quotePrefix="1" applyFont="1" applyBorder="1" applyAlignment="1">
      <alignment vertical="top" wrapText="1"/>
    </xf>
    <xf numFmtId="0" fontId="1" fillId="0" borderId="88" xfId="0" quotePrefix="1" applyFont="1" applyBorder="1" applyAlignment="1">
      <alignment vertical="top" wrapText="1"/>
    </xf>
    <xf numFmtId="0" fontId="16" fillId="0" borderId="0" xfId="0" applyFont="1" applyAlignment="1">
      <alignment vertical="top" wrapText="1"/>
    </xf>
    <xf numFmtId="0" fontId="16" fillId="0" borderId="0" xfId="0" applyFont="1" applyAlignment="1">
      <alignment horizontal="left" vertical="top" wrapText="1"/>
    </xf>
    <xf numFmtId="0" fontId="31" fillId="0" borderId="25" xfId="0" applyFont="1" applyBorder="1" applyAlignment="1">
      <alignment vertical="top"/>
    </xf>
    <xf numFmtId="0" fontId="20" fillId="0" borderId="27" xfId="0" applyFont="1" applyBorder="1" applyAlignment="1">
      <alignment horizontal="center" vertical="top" wrapText="1"/>
    </xf>
    <xf numFmtId="166" fontId="0" fillId="4" borderId="0" xfId="0" applyNumberFormat="1" applyFill="1" applyAlignment="1">
      <alignment horizontal="left"/>
    </xf>
    <xf numFmtId="0" fontId="9" fillId="6" borderId="27" xfId="0" applyFont="1" applyFill="1" applyBorder="1" applyAlignment="1">
      <alignment horizontal="left" vertical="top" wrapText="1"/>
    </xf>
    <xf numFmtId="0" fontId="1" fillId="0" borderId="31" xfId="0" applyFont="1" applyBorder="1" applyAlignment="1">
      <alignment horizontal="left" vertical="top"/>
    </xf>
    <xf numFmtId="0" fontId="1" fillId="0" borderId="26" xfId="0" applyFont="1" applyBorder="1" applyAlignment="1">
      <alignment horizontal="center" vertical="center" wrapText="1"/>
    </xf>
    <xf numFmtId="9" fontId="1" fillId="0" borderId="26" xfId="0" applyNumberFormat="1" applyFont="1" applyBorder="1" applyAlignment="1">
      <alignment horizontal="center" vertical="center" wrapText="1"/>
    </xf>
    <xf numFmtId="0" fontId="20" fillId="0" borderId="26" xfId="0" applyFont="1" applyBorder="1" applyAlignment="1">
      <alignment horizontal="center" vertical="center" wrapText="1"/>
    </xf>
    <xf numFmtId="0" fontId="20" fillId="0" borderId="29" xfId="0" applyFont="1" applyBorder="1" applyAlignment="1">
      <alignment horizontal="center" vertical="center" wrapText="1"/>
    </xf>
    <xf numFmtId="0" fontId="37" fillId="0" borderId="26" xfId="0" applyFont="1" applyBorder="1" applyAlignment="1">
      <alignment horizontal="center" vertical="top" wrapText="1"/>
    </xf>
    <xf numFmtId="0" fontId="1" fillId="0" borderId="26" xfId="0" applyFont="1" applyBorder="1" applyAlignment="1">
      <alignment horizontal="center" vertical="top" wrapText="1"/>
    </xf>
    <xf numFmtId="0" fontId="1" fillId="0" borderId="27" xfId="0" applyFont="1" applyBorder="1" applyAlignment="1">
      <alignment horizontal="center" vertical="top" wrapText="1"/>
    </xf>
    <xf numFmtId="0" fontId="1" fillId="0" borderId="48" xfId="0" applyFont="1" applyBorder="1" applyAlignment="1">
      <alignment horizontal="center" vertical="top" wrapText="1"/>
    </xf>
    <xf numFmtId="164" fontId="16" fillId="0" borderId="48" xfId="0" applyNumberFormat="1" applyFont="1" applyBorder="1" applyAlignment="1">
      <alignment horizontal="left" vertical="top"/>
    </xf>
    <xf numFmtId="0" fontId="1" fillId="0" borderId="49" xfId="0" applyFont="1" applyBorder="1" applyAlignment="1">
      <alignment horizontal="center" vertical="top" wrapText="1"/>
    </xf>
    <xf numFmtId="0" fontId="44" fillId="0" borderId="0" xfId="0" applyFont="1" applyAlignment="1">
      <alignment vertical="top"/>
    </xf>
    <xf numFmtId="0" fontId="9" fillId="0" borderId="0" xfId="0" applyFont="1" applyAlignment="1">
      <alignment horizontal="left" vertical="top" wrapText="1"/>
    </xf>
    <xf numFmtId="0" fontId="1" fillId="0" borderId="0" xfId="0" applyFont="1" applyAlignment="1">
      <alignment horizontal="left" vertical="top" wrapText="1"/>
    </xf>
    <xf numFmtId="0" fontId="1" fillId="0" borderId="28" xfId="0" applyFont="1" applyBorder="1" applyAlignment="1">
      <alignment vertical="top" wrapText="1"/>
    </xf>
    <xf numFmtId="0" fontId="16" fillId="0" borderId="27" xfId="0" applyFont="1" applyBorder="1" applyAlignment="1">
      <alignment horizontal="left" vertical="top" wrapText="1"/>
    </xf>
    <xf numFmtId="164" fontId="8" fillId="4" borderId="10" xfId="0" applyNumberFormat="1" applyFont="1" applyFill="1" applyBorder="1" applyAlignment="1">
      <alignment horizontal="center" vertical="center" wrapText="1"/>
    </xf>
    <xf numFmtId="0" fontId="16" fillId="0" borderId="0" xfId="0" applyFont="1" applyAlignment="1">
      <alignment vertical="top"/>
    </xf>
    <xf numFmtId="0" fontId="8" fillId="0" borderId="19" xfId="0" applyFont="1" applyBorder="1" applyAlignment="1">
      <alignment vertical="center" wrapText="1"/>
    </xf>
    <xf numFmtId="0" fontId="59" fillId="0" borderId="4" xfId="0" applyFont="1" applyBorder="1" applyAlignment="1">
      <alignment horizontal="right" vertical="center" wrapText="1"/>
    </xf>
    <xf numFmtId="164" fontId="8" fillId="4" borderId="19" xfId="0" applyNumberFormat="1" applyFont="1" applyFill="1" applyBorder="1" applyAlignment="1">
      <alignment horizontal="center" vertical="center" wrapText="1"/>
    </xf>
    <xf numFmtId="164" fontId="0" fillId="4" borderId="19" xfId="0" applyNumberFormat="1" applyFill="1" applyBorder="1" applyAlignment="1">
      <alignment horizontal="center"/>
    </xf>
    <xf numFmtId="0" fontId="8" fillId="0" borderId="6" xfId="0" applyFont="1" applyBorder="1" applyAlignment="1">
      <alignment horizontal="center" vertical="center" wrapText="1"/>
    </xf>
    <xf numFmtId="0" fontId="8" fillId="0" borderId="3" xfId="0" applyFont="1" applyBorder="1" applyAlignment="1">
      <alignment horizontal="center" vertical="center" wrapText="1"/>
    </xf>
    <xf numFmtId="0" fontId="8" fillId="0" borderId="9" xfId="0" applyFont="1" applyBorder="1" applyAlignment="1">
      <alignment horizontal="center" vertical="center" wrapText="1"/>
    </xf>
    <xf numFmtId="0" fontId="8" fillId="0" borderId="7" xfId="0" applyFont="1" applyBorder="1" applyAlignment="1">
      <alignment horizontal="center" vertical="center" wrapText="1"/>
    </xf>
    <xf numFmtId="164" fontId="8" fillId="4" borderId="0" xfId="0" applyNumberFormat="1" applyFont="1" applyFill="1" applyAlignment="1">
      <alignment horizontal="center" vertical="center" wrapText="1"/>
    </xf>
    <xf numFmtId="164" fontId="0" fillId="4" borderId="0" xfId="0" applyNumberFormat="1" applyFill="1" applyAlignment="1">
      <alignment horizontal="center"/>
    </xf>
    <xf numFmtId="0" fontId="0" fillId="0" borderId="8" xfId="0" applyBorder="1" applyAlignment="1">
      <alignment horizontal="center" wrapText="1"/>
    </xf>
    <xf numFmtId="0" fontId="1" fillId="0" borderId="27" xfId="0" applyFont="1" applyBorder="1" applyAlignment="1">
      <alignment horizontal="left" vertical="top" wrapText="1"/>
    </xf>
    <xf numFmtId="0" fontId="0" fillId="0" borderId="30" xfId="0" applyBorder="1" applyAlignment="1">
      <alignment vertical="top"/>
    </xf>
    <xf numFmtId="0" fontId="0" fillId="0" borderId="24" xfId="0" applyBorder="1" applyAlignment="1">
      <alignment vertical="top"/>
    </xf>
    <xf numFmtId="0" fontId="6" fillId="0" borderId="23" xfId="0" applyFont="1" applyBorder="1" applyAlignment="1">
      <alignment horizontal="left" vertical="top" wrapText="1"/>
    </xf>
    <xf numFmtId="0" fontId="1" fillId="0" borderId="37" xfId="0" applyFont="1" applyBorder="1" applyAlignment="1">
      <alignment horizontal="left" vertical="top" wrapText="1"/>
    </xf>
    <xf numFmtId="0" fontId="0" fillId="0" borderId="0" xfId="0" applyAlignment="1">
      <alignment horizontal="right" vertical="center"/>
    </xf>
    <xf numFmtId="0" fontId="1" fillId="0" borderId="0" xfId="0" quotePrefix="1" applyFont="1" applyAlignment="1">
      <alignment horizontal="left" vertical="top" wrapText="1" indent="3"/>
    </xf>
    <xf numFmtId="0" fontId="1" fillId="0" borderId="0" xfId="0" applyFont="1" applyAlignment="1">
      <alignment horizontal="left" vertical="top" wrapText="1" indent="3"/>
    </xf>
    <xf numFmtId="0" fontId="6" fillId="0" borderId="38" xfId="0" applyFont="1" applyBorder="1" applyAlignment="1">
      <alignment horizontal="center" vertical="center"/>
    </xf>
    <xf numFmtId="0" fontId="9" fillId="0" borderId="27" xfId="0" applyFont="1" applyBorder="1" applyAlignment="1">
      <alignment horizontal="center" vertical="center" wrapText="1"/>
    </xf>
    <xf numFmtId="9" fontId="6" fillId="0" borderId="27" xfId="0" applyNumberFormat="1" applyFont="1" applyBorder="1" applyAlignment="1">
      <alignment horizontal="center" vertical="top" wrapText="1"/>
    </xf>
    <xf numFmtId="0" fontId="1" fillId="0" borderId="0" xfId="0" applyFont="1"/>
    <xf numFmtId="0" fontId="50" fillId="0" borderId="0" xfId="0" applyFont="1"/>
    <xf numFmtId="0" fontId="1" fillId="0" borderId="26" xfId="0" applyFont="1" applyBorder="1" applyAlignment="1">
      <alignment horizontal="left" vertical="top" wrapText="1"/>
    </xf>
    <xf numFmtId="0" fontId="6" fillId="0" borderId="64" xfId="0" applyFont="1" applyBorder="1" applyAlignment="1">
      <alignment horizontal="center" vertical="center"/>
    </xf>
    <xf numFmtId="0" fontId="0" fillId="4" borderId="42" xfId="0" applyFill="1" applyBorder="1" applyAlignment="1">
      <alignment horizontal="left" wrapText="1"/>
    </xf>
    <xf numFmtId="0" fontId="0" fillId="4" borderId="3" xfId="0" applyFill="1" applyBorder="1"/>
    <xf numFmtId="0" fontId="0" fillId="0" borderId="0" xfId="0" applyAlignment="1">
      <alignment horizontal="right"/>
    </xf>
    <xf numFmtId="0" fontId="0" fillId="4" borderId="42" xfId="0" applyFill="1" applyBorder="1"/>
    <xf numFmtId="167" fontId="6" fillId="0" borderId="26" xfId="0" applyNumberFormat="1" applyFont="1" applyBorder="1" applyAlignment="1">
      <alignment horizontal="center" vertical="top" wrapText="1"/>
    </xf>
    <xf numFmtId="167" fontId="6" fillId="0" borderId="26" xfId="0" applyNumberFormat="1" applyFont="1" applyBorder="1" applyAlignment="1">
      <alignment horizontal="center" vertical="center" wrapText="1"/>
    </xf>
    <xf numFmtId="166" fontId="8" fillId="0" borderId="21" xfId="0" applyNumberFormat="1" applyFont="1" applyBorder="1" applyAlignment="1">
      <alignment horizontal="center" vertical="center" wrapText="1"/>
    </xf>
    <xf numFmtId="0" fontId="1" fillId="0" borderId="27" xfId="0" applyFont="1" applyBorder="1" applyAlignment="1">
      <alignment horizontal="left" vertical="top"/>
    </xf>
    <xf numFmtId="0" fontId="6" fillId="0" borderId="32" xfId="0" applyFont="1" applyBorder="1" applyAlignment="1">
      <alignment horizontal="left" vertical="top"/>
    </xf>
    <xf numFmtId="0" fontId="6" fillId="0" borderId="32" xfId="0" applyFont="1" applyBorder="1" applyAlignment="1">
      <alignment horizontal="center" vertical="top" wrapText="1"/>
    </xf>
    <xf numFmtId="0" fontId="63" fillId="0" borderId="25" xfId="0" applyFont="1" applyBorder="1" applyAlignment="1">
      <alignment vertical="top" wrapText="1"/>
    </xf>
    <xf numFmtId="0" fontId="8" fillId="0" borderId="20" xfId="0" applyFont="1" applyBorder="1" applyAlignment="1">
      <alignment horizontal="left" vertical="center"/>
    </xf>
    <xf numFmtId="14" fontId="8" fillId="0" borderId="20" xfId="0" applyNumberFormat="1" applyFont="1" applyBorder="1" applyAlignment="1">
      <alignment horizontal="left" vertical="center"/>
    </xf>
    <xf numFmtId="0" fontId="0" fillId="4" borderId="42" xfId="0" applyFill="1" applyBorder="1" applyAlignment="1">
      <alignment horizontal="left"/>
    </xf>
    <xf numFmtId="0" fontId="9" fillId="0" borderId="26" xfId="0" applyFont="1" applyBorder="1" applyAlignment="1">
      <alignment horizontal="center" vertical="center" wrapText="1"/>
    </xf>
    <xf numFmtId="0" fontId="2" fillId="4" borderId="5" xfId="0" applyFont="1" applyFill="1" applyBorder="1" applyAlignment="1">
      <alignment horizontal="center" vertical="center" wrapText="1"/>
    </xf>
    <xf numFmtId="164" fontId="2" fillId="4" borderId="5" xfId="0" applyNumberFormat="1" applyFont="1" applyFill="1" applyBorder="1" applyAlignment="1">
      <alignment horizontal="center" vertical="center" wrapText="1"/>
    </xf>
    <xf numFmtId="0" fontId="4" fillId="6" borderId="32" xfId="0" applyFont="1" applyFill="1" applyBorder="1" applyAlignment="1">
      <alignment vertical="top" wrapText="1"/>
    </xf>
    <xf numFmtId="0" fontId="16" fillId="0" borderId="30" xfId="0" applyFont="1" applyBorder="1" applyAlignment="1">
      <alignment horizontal="left" vertical="top"/>
    </xf>
    <xf numFmtId="0" fontId="1" fillId="0" borderId="0" xfId="0" applyFont="1" applyAlignment="1">
      <alignment horizontal="center" vertical="top" wrapText="1"/>
    </xf>
    <xf numFmtId="0" fontId="34" fillId="0" borderId="0" xfId="0" applyFont="1" applyAlignment="1">
      <alignment horizontal="center" vertical="top" wrapText="1"/>
    </xf>
    <xf numFmtId="0" fontId="34" fillId="2" borderId="0" xfId="0" applyFont="1" applyFill="1" applyAlignment="1">
      <alignment horizontal="center" vertical="top" wrapText="1"/>
    </xf>
    <xf numFmtId="0" fontId="20" fillId="0" borderId="48" xfId="0" applyFont="1" applyBorder="1" applyAlignment="1">
      <alignment horizontal="center" vertical="top" wrapText="1"/>
    </xf>
    <xf numFmtId="0" fontId="20" fillId="0" borderId="0" xfId="0" applyFont="1" applyAlignment="1">
      <alignment horizontal="center" vertical="center" wrapText="1"/>
    </xf>
    <xf numFmtId="0" fontId="1" fillId="0" borderId="29" xfId="0" applyFont="1" applyBorder="1" applyAlignment="1">
      <alignment horizontal="center" vertical="top" wrapText="1"/>
    </xf>
    <xf numFmtId="0" fontId="1" fillId="0" borderId="30" xfId="0" applyFont="1" applyBorder="1" applyAlignment="1">
      <alignment horizontal="center" vertical="top" wrapText="1"/>
    </xf>
    <xf numFmtId="0" fontId="1" fillId="0" borderId="30" xfId="0" applyFont="1" applyBorder="1" applyAlignment="1">
      <alignment horizontal="left" vertical="top" wrapText="1"/>
    </xf>
    <xf numFmtId="0" fontId="1" fillId="0" borderId="28" xfId="0" applyFont="1" applyBorder="1" applyAlignment="1">
      <alignment horizontal="left" vertical="top" wrapText="1"/>
    </xf>
    <xf numFmtId="168" fontId="0" fillId="0" borderId="0" xfId="0" applyNumberFormat="1" applyAlignment="1">
      <alignment horizontal="center"/>
    </xf>
    <xf numFmtId="10" fontId="0" fillId="0" borderId="0" xfId="0" applyNumberFormat="1" applyAlignment="1">
      <alignment horizontal="center"/>
    </xf>
    <xf numFmtId="10" fontId="0" fillId="0" borderId="43" xfId="0" applyNumberFormat="1" applyBorder="1" applyAlignment="1">
      <alignment horizontal="center"/>
    </xf>
    <xf numFmtId="0" fontId="16" fillId="0" borderId="27" xfId="0" applyFont="1" applyBorder="1" applyAlignment="1">
      <alignment horizontal="left" vertical="top"/>
    </xf>
    <xf numFmtId="164" fontId="8" fillId="0" borderId="0" xfId="0" applyNumberFormat="1" applyFont="1" applyAlignment="1">
      <alignment horizontal="left"/>
    </xf>
    <xf numFmtId="164" fontId="0" fillId="4" borderId="5" xfId="0" applyNumberFormat="1" applyFill="1" applyBorder="1" applyAlignment="1">
      <alignment horizontal="center" wrapText="1"/>
    </xf>
    <xf numFmtId="164" fontId="0" fillId="4" borderId="43" xfId="0" applyNumberFormat="1" applyFill="1" applyBorder="1" applyAlignment="1">
      <alignment horizontal="center"/>
    </xf>
    <xf numFmtId="0" fontId="9" fillId="0" borderId="25" xfId="0" applyFont="1" applyBorder="1" applyAlignment="1">
      <alignment horizontal="center" vertical="center"/>
    </xf>
    <xf numFmtId="0" fontId="0" fillId="0" borderId="0" xfId="0" applyAlignment="1">
      <alignment horizontal="left" vertical="top" wrapText="1"/>
    </xf>
    <xf numFmtId="0" fontId="20" fillId="0" borderId="0" xfId="0" applyFont="1" applyAlignment="1">
      <alignment horizontal="left" vertical="top" wrapText="1"/>
    </xf>
    <xf numFmtId="0" fontId="1" fillId="0" borderId="39" xfId="0" applyFont="1" applyBorder="1" applyAlignment="1">
      <alignment horizontal="left" vertical="top" wrapText="1"/>
    </xf>
    <xf numFmtId="0" fontId="6" fillId="0" borderId="25" xfId="0" applyFont="1" applyBorder="1" applyAlignment="1">
      <alignment horizontal="center" vertical="top"/>
    </xf>
    <xf numFmtId="0" fontId="1" fillId="0" borderId="25" xfId="0" applyFont="1" applyBorder="1" applyAlignment="1">
      <alignment horizontal="center" vertical="top" wrapText="1"/>
    </xf>
    <xf numFmtId="0" fontId="49" fillId="0" borderId="25" xfId="1" applyFont="1" applyBorder="1" applyAlignment="1">
      <alignment vertical="top"/>
    </xf>
    <xf numFmtId="166" fontId="9" fillId="4" borderId="68" xfId="2" applyNumberFormat="1" applyFont="1" applyFill="1" applyBorder="1" applyAlignment="1">
      <alignment horizontal="center" vertical="top"/>
    </xf>
    <xf numFmtId="0" fontId="1" fillId="0" borderId="25" xfId="0" applyFont="1" applyBorder="1" applyAlignment="1">
      <alignment vertical="top"/>
    </xf>
    <xf numFmtId="0" fontId="22" fillId="0" borderId="0" xfId="0" applyFont="1" applyAlignment="1">
      <alignment vertical="center"/>
    </xf>
    <xf numFmtId="0" fontId="2" fillId="0" borderId="44" xfId="0" applyFont="1" applyBorder="1" applyAlignment="1">
      <alignment vertical="center" wrapText="1"/>
    </xf>
    <xf numFmtId="164" fontId="2" fillId="4" borderId="42" xfId="0" applyNumberFormat="1" applyFont="1" applyFill="1" applyBorder="1" applyAlignment="1">
      <alignment horizontal="center" vertical="center" wrapText="1"/>
    </xf>
    <xf numFmtId="0" fontId="11" fillId="0" borderId="18" xfId="0" applyFont="1" applyBorder="1" applyAlignment="1">
      <alignment vertical="center" wrapText="1"/>
    </xf>
    <xf numFmtId="164" fontId="11" fillId="4" borderId="42" xfId="0" applyNumberFormat="1" applyFont="1" applyFill="1" applyBorder="1" applyAlignment="1">
      <alignment horizontal="center" vertical="center" wrapText="1"/>
    </xf>
    <xf numFmtId="164" fontId="11" fillId="4" borderId="53" xfId="0" applyNumberFormat="1" applyFont="1" applyFill="1" applyBorder="1" applyAlignment="1">
      <alignment horizontal="center" vertical="center" wrapText="1"/>
    </xf>
    <xf numFmtId="164" fontId="11" fillId="4" borderId="43" xfId="0" applyNumberFormat="1" applyFont="1" applyFill="1" applyBorder="1" applyAlignment="1">
      <alignment horizontal="center" vertical="center" wrapText="1"/>
    </xf>
    <xf numFmtId="164" fontId="0" fillId="4" borderId="6" xfId="0" applyNumberFormat="1" applyFill="1" applyBorder="1" applyAlignment="1">
      <alignment horizontal="center" vertical="center"/>
    </xf>
    <xf numFmtId="164" fontId="8" fillId="4" borderId="20" xfId="0" applyNumberFormat="1" applyFont="1" applyFill="1" applyBorder="1" applyAlignment="1">
      <alignment horizontal="center" vertical="center" wrapText="1"/>
    </xf>
    <xf numFmtId="0" fontId="26" fillId="0" borderId="4" xfId="0" applyFont="1" applyBorder="1" applyAlignment="1">
      <alignment vertical="center" wrapText="1"/>
    </xf>
    <xf numFmtId="0" fontId="1" fillId="0" borderId="22" xfId="0" applyFont="1" applyBorder="1" applyAlignment="1">
      <alignment horizontal="left" vertical="top" wrapText="1"/>
    </xf>
    <xf numFmtId="0" fontId="67" fillId="0" borderId="22" xfId="0" applyFont="1" applyBorder="1" applyAlignment="1">
      <alignment horizontal="right" vertical="top" wrapText="1"/>
    </xf>
    <xf numFmtId="0" fontId="6" fillId="0" borderId="26" xfId="0" applyFont="1" applyBorder="1" applyAlignment="1">
      <alignment vertical="center" wrapText="1"/>
    </xf>
    <xf numFmtId="0" fontId="6" fillId="0" borderId="27" xfId="0" applyFont="1" applyBorder="1" applyAlignment="1">
      <alignment horizontal="center" vertical="center" wrapText="1"/>
    </xf>
    <xf numFmtId="164" fontId="31" fillId="0" borderId="26" xfId="0" applyNumberFormat="1" applyFont="1" applyBorder="1" applyAlignment="1">
      <alignment horizontal="center" vertical="top" wrapText="1"/>
    </xf>
    <xf numFmtId="164" fontId="31" fillId="0" borderId="27" xfId="0" applyNumberFormat="1" applyFont="1" applyBorder="1" applyAlignment="1">
      <alignment horizontal="center" vertical="top" wrapText="1"/>
    </xf>
    <xf numFmtId="0" fontId="31" fillId="0" borderId="0" xfId="0" applyFont="1" applyAlignment="1">
      <alignment horizontal="center" vertical="top" wrapText="1"/>
    </xf>
    <xf numFmtId="164" fontId="31" fillId="0" borderId="48" xfId="0" applyNumberFormat="1" applyFont="1" applyBorder="1" applyAlignment="1">
      <alignment horizontal="center" vertical="top" wrapText="1"/>
    </xf>
    <xf numFmtId="0" fontId="31" fillId="0" borderId="22" xfId="0" applyFont="1" applyBorder="1" applyAlignment="1">
      <alignment vertical="top"/>
    </xf>
    <xf numFmtId="0" fontId="21" fillId="7" borderId="42" xfId="0" applyFont="1" applyFill="1" applyBorder="1"/>
    <xf numFmtId="0" fontId="21" fillId="4" borderId="42" xfId="0" applyFont="1" applyFill="1" applyBorder="1" applyAlignment="1">
      <alignment horizontal="left"/>
    </xf>
    <xf numFmtId="0" fontId="1" fillId="0" borderId="0" xfId="0" quotePrefix="1" applyFont="1" applyAlignment="1">
      <alignment horizontal="left" vertical="top"/>
    </xf>
    <xf numFmtId="49" fontId="1" fillId="0" borderId="0" xfId="0" quotePrefix="1" applyNumberFormat="1" applyFont="1" applyAlignment="1">
      <alignment horizontal="left" vertical="top" wrapText="1"/>
    </xf>
    <xf numFmtId="0" fontId="26" fillId="0" borderId="44" xfId="0" applyFont="1" applyBorder="1" applyAlignment="1">
      <alignment horizontal="center" vertical="center" wrapText="1"/>
    </xf>
    <xf numFmtId="0" fontId="26" fillId="0" borderId="21" xfId="0" applyFont="1" applyBorder="1" applyAlignment="1">
      <alignment horizontal="center" vertical="center" wrapText="1"/>
    </xf>
    <xf numFmtId="0" fontId="3" fillId="0" borderId="3" xfId="0" applyFont="1" applyBorder="1" applyAlignment="1">
      <alignment horizontal="center" wrapText="1"/>
    </xf>
    <xf numFmtId="0" fontId="26" fillId="7" borderId="42" xfId="0" applyFont="1" applyFill="1" applyBorder="1" applyAlignment="1">
      <alignment horizontal="center" vertical="center" wrapText="1"/>
    </xf>
    <xf numFmtId="0" fontId="26" fillId="7" borderId="43" xfId="0" applyFont="1" applyFill="1" applyBorder="1" applyAlignment="1">
      <alignment horizontal="center" vertical="center" wrapText="1"/>
    </xf>
    <xf numFmtId="0" fontId="26" fillId="4" borderId="44" xfId="0" applyFont="1" applyFill="1" applyBorder="1" applyAlignment="1">
      <alignment horizontal="center" vertical="center" wrapText="1"/>
    </xf>
    <xf numFmtId="0" fontId="68" fillId="0" borderId="25" xfId="0" applyFont="1" applyBorder="1" applyAlignment="1">
      <alignment vertical="top" wrapText="1"/>
    </xf>
    <xf numFmtId="164" fontId="6" fillId="0" borderId="37" xfId="0" applyNumberFormat="1" applyFont="1" applyBorder="1" applyAlignment="1">
      <alignment horizontal="center" vertical="top" wrapText="1"/>
    </xf>
    <xf numFmtId="0" fontId="1" fillId="0" borderId="31" xfId="0" applyFont="1" applyBorder="1" applyAlignment="1">
      <alignment horizontal="left" vertical="top" wrapText="1"/>
    </xf>
    <xf numFmtId="0" fontId="1" fillId="0" borderId="29" xfId="0" applyFont="1" applyBorder="1" applyAlignment="1">
      <alignment horizontal="left" vertical="top" wrapText="1"/>
    </xf>
    <xf numFmtId="0" fontId="1" fillId="2" borderId="0" xfId="0" applyFont="1" applyFill="1" applyAlignment="1">
      <alignment horizontal="left" vertical="top" wrapText="1"/>
    </xf>
    <xf numFmtId="0" fontId="1" fillId="0" borderId="46" xfId="0" applyFont="1" applyBorder="1" applyAlignment="1">
      <alignment horizontal="center" vertical="top" wrapText="1"/>
    </xf>
    <xf numFmtId="0" fontId="1" fillId="0" borderId="36" xfId="0" applyFont="1" applyBorder="1" applyAlignment="1">
      <alignment horizontal="left" vertical="top" wrapText="1"/>
    </xf>
    <xf numFmtId="0" fontId="1" fillId="0" borderId="23" xfId="0" applyFont="1" applyBorder="1" applyAlignment="1">
      <alignment horizontal="center" vertical="top" wrapText="1"/>
    </xf>
    <xf numFmtId="0" fontId="1" fillId="0" borderId="24" xfId="0" applyFont="1" applyBorder="1" applyAlignment="1">
      <alignment horizontal="center" vertical="top" wrapText="1"/>
    </xf>
    <xf numFmtId="0" fontId="1" fillId="0" borderId="47" xfId="0" applyFont="1" applyBorder="1" applyAlignment="1">
      <alignment horizontal="center" vertical="top" wrapText="1"/>
    </xf>
    <xf numFmtId="0" fontId="1" fillId="0" borderId="24" xfId="0" applyFont="1" applyBorder="1" applyAlignment="1">
      <alignment horizontal="left" vertical="top" wrapText="1"/>
    </xf>
    <xf numFmtId="0" fontId="1" fillId="0" borderId="23" xfId="0" applyFont="1" applyBorder="1" applyAlignment="1">
      <alignment horizontal="left" vertical="top" wrapText="1"/>
    </xf>
    <xf numFmtId="164" fontId="0" fillId="0" borderId="0" xfId="0" applyNumberFormat="1" applyAlignment="1">
      <alignment wrapText="1"/>
    </xf>
    <xf numFmtId="0" fontId="20" fillId="2" borderId="0" xfId="0" applyFont="1" applyFill="1" applyAlignment="1">
      <alignment horizontal="center" vertical="top" wrapText="1"/>
    </xf>
    <xf numFmtId="0" fontId="16" fillId="0" borderId="24" xfId="0" applyFont="1" applyBorder="1" applyAlignment="1">
      <alignment horizontal="left" vertical="top"/>
    </xf>
    <xf numFmtId="164" fontId="0" fillId="4" borderId="43" xfId="0" applyNumberFormat="1" applyFill="1" applyBorder="1" applyAlignment="1">
      <alignment horizontal="center" vertical="center"/>
    </xf>
    <xf numFmtId="0" fontId="59" fillId="0" borderId="44" xfId="0" applyFont="1" applyBorder="1" applyAlignment="1">
      <alignment horizontal="right" vertical="center" wrapText="1"/>
    </xf>
    <xf numFmtId="0" fontId="10" fillId="0" borderId="4" xfId="0" applyFont="1" applyBorder="1" applyAlignment="1">
      <alignment horizontal="left" vertical="center" wrapText="1"/>
    </xf>
    <xf numFmtId="0" fontId="43" fillId="6" borderId="32" xfId="0" applyFont="1" applyFill="1" applyBorder="1" applyAlignment="1">
      <alignment vertical="top" wrapText="1"/>
    </xf>
    <xf numFmtId="0" fontId="6" fillId="2" borderId="24" xfId="0" applyFont="1" applyFill="1" applyBorder="1" applyAlignment="1">
      <alignment horizontal="left" vertical="top" wrapText="1"/>
    </xf>
    <xf numFmtId="0" fontId="16" fillId="0" borderId="23" xfId="0" applyFont="1" applyBorder="1" applyAlignment="1">
      <alignment horizontal="left" vertical="top"/>
    </xf>
    <xf numFmtId="0" fontId="36" fillId="0" borderId="26" xfId="0" applyFont="1" applyBorder="1" applyAlignment="1">
      <alignment horizontal="center" vertical="top" wrapText="1"/>
    </xf>
    <xf numFmtId="0" fontId="36" fillId="0" borderId="27" xfId="0" applyFont="1" applyBorder="1" applyAlignment="1">
      <alignment horizontal="center" vertical="top" wrapText="1"/>
    </xf>
    <xf numFmtId="0" fontId="62" fillId="6" borderId="32" xfId="0" applyFont="1" applyFill="1" applyBorder="1" applyAlignment="1">
      <alignment vertical="top"/>
    </xf>
    <xf numFmtId="0" fontId="1" fillId="0" borderId="45" xfId="0" applyFont="1" applyBorder="1" applyAlignment="1">
      <alignment horizontal="center" vertical="top" wrapText="1"/>
    </xf>
    <xf numFmtId="164" fontId="8" fillId="4" borderId="18" xfId="0" applyNumberFormat="1" applyFont="1" applyFill="1" applyBorder="1" applyAlignment="1">
      <alignment horizontal="center" vertical="center" wrapText="1"/>
    </xf>
    <xf numFmtId="171" fontId="6" fillId="0" borderId="26" xfId="0" applyNumberFormat="1" applyFont="1" applyBorder="1" applyAlignment="1">
      <alignment horizontal="center" vertical="top" wrapText="1"/>
    </xf>
    <xf numFmtId="171" fontId="6" fillId="0" borderId="26" xfId="0" applyNumberFormat="1" applyFont="1" applyBorder="1" applyAlignment="1">
      <alignment horizontal="center" vertical="center" wrapText="1"/>
    </xf>
    <xf numFmtId="0" fontId="1" fillId="0" borderId="0" xfId="0" applyFont="1" applyAlignment="1">
      <alignment vertical="top"/>
    </xf>
    <xf numFmtId="49" fontId="1" fillId="0" borderId="45" xfId="0" quotePrefix="1" applyNumberFormat="1" applyFont="1" applyBorder="1" applyAlignment="1">
      <alignment horizontal="left" vertical="top" wrapText="1"/>
    </xf>
    <xf numFmtId="0" fontId="1" fillId="0" borderId="45" xfId="0" applyFont="1" applyBorder="1" applyAlignment="1">
      <alignment horizontal="center" vertical="center" wrapText="1"/>
    </xf>
    <xf numFmtId="0" fontId="9" fillId="0" borderId="22" xfId="0" applyFont="1" applyBorder="1" applyAlignment="1">
      <alignment horizontal="left" vertical="center"/>
    </xf>
    <xf numFmtId="0" fontId="9" fillId="0" borderId="23" xfId="0" applyFont="1" applyBorder="1" applyAlignment="1">
      <alignment horizontal="center" vertical="center" wrapText="1"/>
    </xf>
    <xf numFmtId="0" fontId="9" fillId="0" borderId="22" xfId="0" applyFont="1" applyBorder="1" applyAlignment="1">
      <alignment horizontal="center" wrapText="1"/>
    </xf>
    <xf numFmtId="0" fontId="9" fillId="0" borderId="47" xfId="0" applyFont="1" applyBorder="1" applyAlignment="1">
      <alignment horizontal="center"/>
    </xf>
    <xf numFmtId="0" fontId="1" fillId="0" borderId="0" xfId="0" applyFont="1" applyAlignment="1">
      <alignment horizontal="left" vertical="top"/>
    </xf>
    <xf numFmtId="0" fontId="16" fillId="0" borderId="0" xfId="0" applyFont="1" applyAlignment="1">
      <alignment vertical="center"/>
    </xf>
    <xf numFmtId="0" fontId="21" fillId="0" borderId="0" xfId="0" applyFont="1" applyAlignment="1">
      <alignment horizontal="left" wrapText="1"/>
    </xf>
    <xf numFmtId="0" fontId="44" fillId="0" borderId="0" xfId="0" applyFont="1"/>
    <xf numFmtId="0" fontId="49" fillId="13" borderId="80" xfId="1" applyFont="1" applyFill="1" applyBorder="1" applyAlignment="1">
      <alignment vertical="top" wrapText="1"/>
    </xf>
    <xf numFmtId="0" fontId="1" fillId="0" borderId="25" xfId="0" applyFont="1" applyBorder="1" applyAlignment="1">
      <alignment horizontal="center" vertical="center"/>
    </xf>
    <xf numFmtId="0" fontId="1" fillId="0" borderId="27" xfId="0" applyFont="1" applyBorder="1" applyAlignment="1">
      <alignment horizontal="center" vertical="center"/>
    </xf>
    <xf numFmtId="0" fontId="1" fillId="0" borderId="28" xfId="0" applyFont="1" applyBorder="1" applyAlignment="1">
      <alignment vertical="center" wrapText="1"/>
    </xf>
    <xf numFmtId="0" fontId="1" fillId="0" borderId="22" xfId="0" applyFont="1" applyBorder="1" applyAlignment="1">
      <alignment horizontal="left" vertical="top"/>
    </xf>
    <xf numFmtId="0" fontId="39" fillId="3" borderId="22" xfId="0" applyFont="1" applyFill="1" applyBorder="1" applyAlignment="1">
      <alignment horizontal="center" vertical="center" wrapText="1"/>
    </xf>
    <xf numFmtId="0" fontId="39" fillId="3" borderId="23" xfId="0" applyFont="1" applyFill="1" applyBorder="1" applyAlignment="1">
      <alignment horizontal="center" vertical="center" wrapText="1"/>
    </xf>
    <xf numFmtId="0" fontId="39" fillId="3" borderId="47" xfId="0" applyFont="1" applyFill="1" applyBorder="1" applyAlignment="1">
      <alignment horizontal="center" vertical="center" wrapText="1"/>
    </xf>
    <xf numFmtId="0" fontId="0" fillId="0" borderId="15" xfId="0" applyBorder="1" applyAlignment="1">
      <alignment horizontal="center" vertical="center"/>
    </xf>
    <xf numFmtId="164" fontId="2" fillId="4" borderId="53" xfId="0" applyNumberFormat="1" applyFont="1" applyFill="1" applyBorder="1" applyAlignment="1">
      <alignment horizontal="center" vertical="center" wrapText="1"/>
    </xf>
    <xf numFmtId="0" fontId="21" fillId="0" borderId="0" xfId="0" applyFont="1" applyAlignment="1">
      <alignment horizontal="left"/>
    </xf>
    <xf numFmtId="164" fontId="26" fillId="0" borderId="42" xfId="0" applyNumberFormat="1" applyFont="1" applyBorder="1" applyAlignment="1">
      <alignment horizontal="center" vertical="center" wrapText="1"/>
    </xf>
    <xf numFmtId="164" fontId="26" fillId="0" borderId="43" xfId="0" applyNumberFormat="1" applyFont="1" applyBorder="1" applyAlignment="1">
      <alignment horizontal="center" vertical="center" wrapText="1"/>
    </xf>
    <xf numFmtId="164" fontId="26" fillId="0" borderId="9" xfId="0" applyNumberFormat="1" applyFont="1" applyBorder="1" applyAlignment="1">
      <alignment horizontal="center" vertical="center" wrapText="1"/>
    </xf>
    <xf numFmtId="0" fontId="44" fillId="0" borderId="0" xfId="0" applyFont="1" applyAlignment="1">
      <alignment vertical="center"/>
    </xf>
    <xf numFmtId="0" fontId="0" fillId="4" borderId="98" xfId="0" applyFill="1" applyBorder="1" applyAlignment="1">
      <alignment horizontal="left" wrapText="1"/>
    </xf>
    <xf numFmtId="0" fontId="0" fillId="4" borderId="99" xfId="0" applyFill="1" applyBorder="1" applyAlignment="1">
      <alignment horizontal="left" wrapText="1"/>
    </xf>
    <xf numFmtId="14" fontId="0" fillId="4" borderId="99" xfId="0" applyNumberFormat="1" applyFill="1" applyBorder="1" applyAlignment="1">
      <alignment horizontal="left" wrapText="1"/>
    </xf>
    <xf numFmtId="166" fontId="0" fillId="0" borderId="43" xfId="0" applyNumberFormat="1" applyBorder="1" applyAlignment="1">
      <alignment horizontal="center" vertical="center"/>
    </xf>
    <xf numFmtId="164" fontId="0" fillId="4" borderId="8" xfId="0" applyNumberFormat="1" applyFill="1" applyBorder="1" applyAlignment="1">
      <alignment horizontal="center" wrapText="1"/>
    </xf>
    <xf numFmtId="164" fontId="0" fillId="4" borderId="42" xfId="0" applyNumberFormat="1" applyFill="1" applyBorder="1" applyAlignment="1">
      <alignment horizontal="center" wrapText="1"/>
    </xf>
    <xf numFmtId="164" fontId="0" fillId="4" borderId="43" xfId="0" applyNumberFormat="1" applyFill="1" applyBorder="1" applyAlignment="1">
      <alignment horizontal="center" wrapText="1"/>
    </xf>
    <xf numFmtId="164" fontId="0" fillId="4" borderId="9" xfId="0" applyNumberFormat="1" applyFill="1" applyBorder="1" applyAlignment="1">
      <alignment horizontal="center" wrapText="1"/>
    </xf>
    <xf numFmtId="0" fontId="31" fillId="0" borderId="37" xfId="0" applyFont="1" applyBorder="1" applyAlignment="1">
      <alignment horizontal="right" vertical="center" wrapText="1"/>
    </xf>
    <xf numFmtId="0" fontId="67" fillId="0" borderId="37" xfId="0" applyFont="1" applyBorder="1" applyAlignment="1">
      <alignment horizontal="right" vertical="top" wrapText="1"/>
    </xf>
    <xf numFmtId="0" fontId="67" fillId="0" borderId="22" xfId="0" quotePrefix="1" applyFont="1" applyBorder="1" applyAlignment="1">
      <alignment horizontal="right" vertical="top" wrapText="1"/>
    </xf>
    <xf numFmtId="0" fontId="31" fillId="0" borderId="22" xfId="0" applyFont="1" applyBorder="1" applyAlignment="1">
      <alignment horizontal="right" vertical="center" wrapText="1"/>
    </xf>
    <xf numFmtId="0" fontId="69" fillId="0" borderId="0" xfId="0" applyFont="1"/>
    <xf numFmtId="0" fontId="1" fillId="2" borderId="25" xfId="0" applyFont="1" applyFill="1" applyBorder="1" applyAlignment="1">
      <alignment vertical="top" wrapText="1"/>
    </xf>
    <xf numFmtId="0" fontId="30" fillId="13" borderId="82" xfId="0" applyFont="1" applyFill="1" applyBorder="1" applyAlignment="1">
      <alignment vertical="center" wrapText="1"/>
    </xf>
    <xf numFmtId="165" fontId="6" fillId="6" borderId="32" xfId="0" applyNumberFormat="1" applyFont="1" applyFill="1" applyBorder="1" applyAlignment="1">
      <alignment horizontal="center" vertical="top" wrapText="1"/>
    </xf>
    <xf numFmtId="0" fontId="0" fillId="4" borderId="42" xfId="0" quotePrefix="1" applyFill="1" applyBorder="1" applyAlignment="1">
      <alignment horizontal="left" wrapText="1"/>
    </xf>
    <xf numFmtId="6" fontId="6" fillId="0" borderId="26" xfId="0" applyNumberFormat="1" applyFont="1" applyBorder="1" applyAlignment="1">
      <alignment horizontal="center" vertical="top" wrapText="1"/>
    </xf>
    <xf numFmtId="9" fontId="6" fillId="0" borderId="36" xfId="0" applyNumberFormat="1" applyFont="1" applyBorder="1" applyAlignment="1">
      <alignment horizontal="center" vertical="top" wrapText="1"/>
    </xf>
    <xf numFmtId="10" fontId="0" fillId="4" borderId="0" xfId="2" applyNumberFormat="1" applyFont="1" applyFill="1" applyBorder="1" applyAlignment="1">
      <alignment horizontal="left"/>
    </xf>
    <xf numFmtId="172" fontId="0" fillId="4" borderId="0" xfId="2" applyNumberFormat="1" applyFont="1" applyFill="1" applyBorder="1" applyAlignment="1">
      <alignment horizontal="left"/>
    </xf>
    <xf numFmtId="0" fontId="0" fillId="0" borderId="26" xfId="0" applyBorder="1" applyAlignment="1">
      <alignment horizontal="left" vertical="top"/>
    </xf>
    <xf numFmtId="0" fontId="0" fillId="0" borderId="26" xfId="0" applyBorder="1"/>
    <xf numFmtId="0" fontId="6" fillId="15" borderId="27" xfId="0" applyFont="1" applyFill="1" applyBorder="1" applyAlignment="1">
      <alignment horizontal="center" vertical="top" wrapText="1"/>
    </xf>
    <xf numFmtId="0" fontId="34" fillId="0" borderId="27" xfId="0" applyFont="1" applyBorder="1" applyAlignment="1">
      <alignment horizontal="center" vertical="top" wrapText="1"/>
    </xf>
    <xf numFmtId="0" fontId="38" fillId="0" borderId="27" xfId="0" applyFont="1" applyBorder="1" applyAlignment="1">
      <alignment horizontal="center" vertical="top" wrapText="1"/>
    </xf>
    <xf numFmtId="9" fontId="6" fillId="0" borderId="26" xfId="0" applyNumberFormat="1" applyFont="1" applyBorder="1" applyAlignment="1">
      <alignment horizontal="center" vertical="top" wrapText="1"/>
    </xf>
    <xf numFmtId="2" fontId="6" fillId="0" borderId="27" xfId="0" applyNumberFormat="1" applyFont="1" applyBorder="1" applyAlignment="1">
      <alignment horizontal="left" vertical="top" wrapText="1"/>
    </xf>
    <xf numFmtId="0" fontId="34" fillId="0" borderId="36" xfId="0" applyFont="1" applyBorder="1" applyAlignment="1">
      <alignment horizontal="center" vertical="top" wrapText="1"/>
    </xf>
    <xf numFmtId="0" fontId="34" fillId="0" borderId="23" xfId="0" applyFont="1" applyBorder="1" applyAlignment="1">
      <alignment horizontal="center" vertical="top" wrapText="1"/>
    </xf>
    <xf numFmtId="0" fontId="20" fillId="0" borderId="29" xfId="0" applyFont="1" applyBorder="1" applyAlignment="1">
      <alignment horizontal="center" vertical="top" wrapText="1"/>
    </xf>
    <xf numFmtId="0" fontId="1" fillId="2" borderId="29" xfId="0" applyFont="1" applyFill="1" applyBorder="1" applyAlignment="1">
      <alignment horizontal="center" vertical="top" wrapText="1"/>
    </xf>
    <xf numFmtId="0" fontId="20" fillId="0" borderId="36" xfId="0" applyFont="1" applyBorder="1" applyAlignment="1">
      <alignment horizontal="center" vertical="top" wrapText="1"/>
    </xf>
    <xf numFmtId="0" fontId="37" fillId="0" borderId="29" xfId="0" applyFont="1" applyBorder="1" applyAlignment="1">
      <alignment horizontal="center" vertical="top" wrapText="1"/>
    </xf>
    <xf numFmtId="0" fontId="34" fillId="2" borderId="26" xfId="0" applyFont="1" applyFill="1" applyBorder="1" applyAlignment="1">
      <alignment horizontal="center" vertical="top" wrapText="1"/>
    </xf>
    <xf numFmtId="0" fontId="20" fillId="0" borderId="23" xfId="0" applyFont="1" applyBorder="1" applyAlignment="1">
      <alignment horizontal="center" vertical="top" wrapText="1"/>
    </xf>
    <xf numFmtId="0" fontId="38" fillId="0" borderId="26" xfId="0" applyFont="1" applyBorder="1" applyAlignment="1">
      <alignment horizontal="center" vertical="top" wrapText="1"/>
    </xf>
    <xf numFmtId="164" fontId="6" fillId="15" borderId="26" xfId="0" applyNumberFormat="1" applyFont="1" applyFill="1" applyBorder="1" applyAlignment="1">
      <alignment horizontal="center" vertical="top" wrapText="1"/>
    </xf>
    <xf numFmtId="0" fontId="1" fillId="2" borderId="27" xfId="0" applyFont="1" applyFill="1" applyBorder="1" applyAlignment="1">
      <alignment horizontal="center" vertical="top" wrapText="1"/>
    </xf>
    <xf numFmtId="2" fontId="6" fillId="15" borderId="29" xfId="0" applyNumberFormat="1" applyFont="1" applyFill="1" applyBorder="1" applyAlignment="1">
      <alignment horizontal="center" vertical="top" wrapText="1"/>
    </xf>
    <xf numFmtId="0" fontId="0" fillId="4" borderId="42" xfId="0" quotePrefix="1" applyFill="1" applyBorder="1" applyAlignment="1">
      <alignment horizontal="left"/>
    </xf>
    <xf numFmtId="0" fontId="16" fillId="0" borderId="30" xfId="0" applyFont="1" applyBorder="1" applyAlignment="1">
      <alignment horizontal="left" vertical="top" wrapText="1"/>
    </xf>
    <xf numFmtId="164" fontId="26" fillId="2" borderId="15" xfId="0" applyNumberFormat="1" applyFont="1" applyFill="1" applyBorder="1" applyAlignment="1">
      <alignment horizontal="center" vertical="center" wrapText="1"/>
    </xf>
    <xf numFmtId="168" fontId="8" fillId="2" borderId="42" xfId="0" applyNumberFormat="1" applyFont="1" applyFill="1" applyBorder="1" applyAlignment="1">
      <alignment horizontal="center"/>
    </xf>
    <xf numFmtId="0" fontId="16" fillId="2" borderId="30" xfId="0" applyFont="1" applyFill="1" applyBorder="1" applyAlignment="1">
      <alignment horizontal="left" vertical="top"/>
    </xf>
    <xf numFmtId="0" fontId="6" fillId="15" borderId="24" xfId="0" applyFont="1" applyFill="1" applyBorder="1" applyAlignment="1">
      <alignment horizontal="center" vertical="top" wrapText="1"/>
    </xf>
    <xf numFmtId="0" fontId="6" fillId="15" borderId="30" xfId="0" applyFont="1" applyFill="1" applyBorder="1" applyAlignment="1">
      <alignment horizontal="center" vertical="top" wrapText="1"/>
    </xf>
    <xf numFmtId="164" fontId="6" fillId="15" borderId="30" xfId="0" applyNumberFormat="1" applyFont="1" applyFill="1" applyBorder="1" applyAlignment="1">
      <alignment horizontal="center" vertical="top" wrapText="1"/>
    </xf>
    <xf numFmtId="0" fontId="7" fillId="15" borderId="0" xfId="0" applyFont="1" applyFill="1"/>
    <xf numFmtId="0" fontId="9" fillId="0" borderId="28" xfId="0" applyFont="1" applyBorder="1" applyAlignment="1">
      <alignment horizontal="right" vertical="top"/>
    </xf>
    <xf numFmtId="0" fontId="16" fillId="0" borderId="0" xfId="0" applyFont="1" applyAlignment="1">
      <alignment horizontal="left" vertical="center" wrapText="1"/>
    </xf>
    <xf numFmtId="0" fontId="9" fillId="0" borderId="37" xfId="0" applyFont="1" applyBorder="1" applyAlignment="1">
      <alignment horizontal="right" vertical="top" wrapText="1"/>
    </xf>
    <xf numFmtId="0" fontId="22" fillId="2" borderId="27" xfId="0" applyFont="1" applyFill="1" applyBorder="1" applyAlignment="1">
      <alignment horizontal="center" vertical="top" wrapText="1"/>
    </xf>
    <xf numFmtId="0" fontId="9" fillId="0" borderId="28" xfId="0" applyFont="1" applyBorder="1" applyAlignment="1">
      <alignment vertical="top" wrapText="1"/>
    </xf>
    <xf numFmtId="0" fontId="9" fillId="0" borderId="37" xfId="0" applyFont="1" applyBorder="1" applyAlignment="1">
      <alignment vertical="top" wrapText="1"/>
    </xf>
    <xf numFmtId="0" fontId="16" fillId="0" borderId="0" xfId="0" applyFont="1" applyAlignment="1">
      <alignment vertical="center" wrapText="1"/>
    </xf>
    <xf numFmtId="0" fontId="9" fillId="0" borderId="28" xfId="0" applyFont="1" applyBorder="1" applyAlignment="1">
      <alignment vertical="top"/>
    </xf>
    <xf numFmtId="0" fontId="9" fillId="0" borderId="37" xfId="0" applyFont="1" applyBorder="1" applyAlignment="1">
      <alignment vertical="top"/>
    </xf>
    <xf numFmtId="0" fontId="9" fillId="0" borderId="22" xfId="0" applyFont="1" applyBorder="1" applyAlignment="1">
      <alignment vertical="top"/>
    </xf>
    <xf numFmtId="9" fontId="1" fillId="0" borderId="27" xfId="0" applyNumberFormat="1" applyFont="1" applyBorder="1" applyAlignment="1">
      <alignment horizontal="center" vertical="top" wrapText="1"/>
    </xf>
    <xf numFmtId="0" fontId="0" fillId="0" borderId="0" xfId="0" applyAlignment="1">
      <alignment horizontal="left" vertical="center" wrapText="1"/>
    </xf>
    <xf numFmtId="0" fontId="9" fillId="0" borderId="31" xfId="0" applyFont="1" applyBorder="1" applyAlignment="1">
      <alignment horizontal="center" vertical="center" wrapText="1"/>
    </xf>
    <xf numFmtId="0" fontId="1" fillId="2" borderId="48" xfId="0" applyFont="1" applyFill="1" applyBorder="1" applyAlignment="1">
      <alignment horizontal="center" vertical="top" wrapText="1"/>
    </xf>
    <xf numFmtId="9" fontId="1" fillId="2" borderId="48" xfId="0" applyNumberFormat="1" applyFont="1" applyFill="1" applyBorder="1" applyAlignment="1">
      <alignment horizontal="center" vertical="top" wrapText="1"/>
    </xf>
    <xf numFmtId="6" fontId="0" fillId="4" borderId="5" xfId="0" applyNumberFormat="1" applyFill="1" applyBorder="1" applyAlignment="1">
      <alignment horizontal="center" vertical="top" wrapText="1"/>
    </xf>
    <xf numFmtId="0" fontId="20" fillId="0" borderId="30" xfId="0" applyFont="1" applyBorder="1" applyAlignment="1">
      <alignment horizontal="center" vertical="top" wrapText="1"/>
    </xf>
    <xf numFmtId="166" fontId="0" fillId="0" borderId="0" xfId="2" applyNumberFormat="1" applyFont="1" applyBorder="1"/>
    <xf numFmtId="166" fontId="0" fillId="0" borderId="0" xfId="2" applyNumberFormat="1" applyFont="1" applyBorder="1" applyAlignment="1">
      <alignment horizontal="center"/>
    </xf>
    <xf numFmtId="0" fontId="0" fillId="4" borderId="0" xfId="0" applyFill="1" applyAlignment="1">
      <alignment vertical="top" wrapText="1"/>
    </xf>
    <xf numFmtId="164" fontId="6" fillId="2" borderId="29" xfId="0" applyNumberFormat="1" applyFont="1" applyFill="1" applyBorder="1" applyAlignment="1">
      <alignment horizontal="center" vertical="top" wrapText="1"/>
    </xf>
    <xf numFmtId="0" fontId="37" fillId="0" borderId="23" xfId="0" applyFont="1" applyBorder="1" applyAlignment="1">
      <alignment horizontal="center" vertical="top" wrapText="1"/>
    </xf>
    <xf numFmtId="0" fontId="7" fillId="9" borderId="0" xfId="0" applyFont="1" applyFill="1"/>
    <xf numFmtId="0" fontId="26" fillId="0" borderId="2" xfId="0" applyFont="1" applyBorder="1" applyAlignment="1">
      <alignment vertical="center" wrapText="1"/>
    </xf>
    <xf numFmtId="164" fontId="2" fillId="4" borderId="3" xfId="0" applyNumberFormat="1" applyFont="1" applyFill="1" applyBorder="1" applyAlignment="1">
      <alignment horizontal="center" vertical="center" wrapText="1"/>
    </xf>
    <xf numFmtId="0" fontId="2" fillId="4" borderId="6" xfId="0" applyFont="1" applyFill="1" applyBorder="1" applyAlignment="1">
      <alignment horizontal="center" vertical="center" wrapText="1"/>
    </xf>
    <xf numFmtId="164" fontId="2" fillId="4" borderId="6" xfId="0" applyNumberFormat="1" applyFont="1" applyFill="1" applyBorder="1" applyAlignment="1">
      <alignment horizontal="center" vertical="center" wrapText="1"/>
    </xf>
    <xf numFmtId="0" fontId="6" fillId="15" borderId="25" xfId="0" applyFont="1" applyFill="1" applyBorder="1" applyAlignment="1">
      <alignment vertical="top" wrapText="1"/>
    </xf>
    <xf numFmtId="0" fontId="26" fillId="0" borderId="44" xfId="0" applyFont="1" applyBorder="1" applyAlignment="1">
      <alignment vertical="center" wrapText="1"/>
    </xf>
    <xf numFmtId="164" fontId="26" fillId="4" borderId="42" xfId="0" applyNumberFormat="1" applyFont="1" applyFill="1" applyBorder="1" applyAlignment="1">
      <alignment horizontal="center" vertical="center" wrapText="1"/>
    </xf>
    <xf numFmtId="164" fontId="1" fillId="0" borderId="29" xfId="0" applyNumberFormat="1" applyFont="1" applyBorder="1" applyAlignment="1">
      <alignment horizontal="center" vertical="top" wrapText="1"/>
    </xf>
    <xf numFmtId="0" fontId="37" fillId="0" borderId="24" xfId="0" applyFont="1" applyBorder="1" applyAlignment="1">
      <alignment horizontal="center" vertical="top" wrapText="1"/>
    </xf>
    <xf numFmtId="0" fontId="37" fillId="0" borderId="27" xfId="0" applyFont="1" applyBorder="1" applyAlignment="1">
      <alignment horizontal="center" vertical="top" wrapText="1"/>
    </xf>
    <xf numFmtId="0" fontId="20" fillId="0" borderId="23" xfId="0" applyFont="1" applyBorder="1" applyAlignment="1">
      <alignment horizontal="center" vertical="center" wrapText="1"/>
    </xf>
    <xf numFmtId="0" fontId="1" fillId="0" borderId="28" xfId="0" applyFont="1" applyBorder="1" applyAlignment="1">
      <alignment vertical="top"/>
    </xf>
    <xf numFmtId="14" fontId="6" fillId="0" borderId="29" xfId="0" applyNumberFormat="1" applyFont="1" applyBorder="1" applyAlignment="1">
      <alignment horizontal="center" vertical="top" wrapText="1"/>
    </xf>
    <xf numFmtId="0" fontId="0" fillId="9" borderId="4" xfId="0" applyFill="1" applyBorder="1"/>
    <xf numFmtId="0" fontId="0" fillId="17" borderId="21" xfId="0" applyFill="1" applyBorder="1"/>
    <xf numFmtId="164" fontId="13" fillId="0" borderId="0" xfId="0" applyNumberFormat="1" applyFont="1" applyAlignment="1">
      <alignment vertical="top" wrapText="1"/>
    </xf>
    <xf numFmtId="0" fontId="20" fillId="15" borderId="26" xfId="0" applyFont="1" applyFill="1" applyBorder="1" applyAlignment="1">
      <alignment horizontal="center" vertical="top" wrapText="1"/>
    </xf>
    <xf numFmtId="0" fontId="1" fillId="15" borderId="26" xfId="0" applyFont="1" applyFill="1" applyBorder="1" applyAlignment="1">
      <alignment horizontal="center" vertical="top" wrapText="1"/>
    </xf>
    <xf numFmtId="14" fontId="6" fillId="0" borderId="36" xfId="0" applyNumberFormat="1" applyFont="1" applyBorder="1" applyAlignment="1">
      <alignment horizontal="center" vertical="top" wrapText="1"/>
    </xf>
    <xf numFmtId="0" fontId="30" fillId="0" borderId="0" xfId="0" quotePrefix="1" applyFont="1" applyAlignment="1">
      <alignment horizontal="left"/>
    </xf>
    <xf numFmtId="0" fontId="30" fillId="0" borderId="0" xfId="0" applyFont="1" applyAlignment="1">
      <alignment horizontal="left"/>
    </xf>
    <xf numFmtId="0" fontId="47" fillId="0" borderId="0" xfId="0" applyFont="1" applyAlignment="1">
      <alignment horizontal="left"/>
    </xf>
    <xf numFmtId="0" fontId="6" fillId="0" borderId="0" xfId="0" applyFont="1" applyAlignment="1">
      <alignment horizontal="left"/>
    </xf>
    <xf numFmtId="164" fontId="0" fillId="4" borderId="43" xfId="0" applyNumberFormat="1" applyFill="1" applyBorder="1" applyAlignment="1">
      <alignment horizontal="center" vertical="center" wrapText="1"/>
    </xf>
    <xf numFmtId="0" fontId="6" fillId="0" borderId="39" xfId="0" applyFont="1" applyBorder="1" applyAlignment="1">
      <alignment horizontal="center" vertical="top" wrapText="1"/>
    </xf>
    <xf numFmtId="0" fontId="6" fillId="15" borderId="23" xfId="0" applyFont="1" applyFill="1" applyBorder="1" applyAlignment="1">
      <alignment horizontal="center" vertical="top" wrapText="1"/>
    </xf>
    <xf numFmtId="167" fontId="6" fillId="0" borderId="36" xfId="0" applyNumberFormat="1" applyFont="1" applyBorder="1" applyAlignment="1">
      <alignment horizontal="center" vertical="top" wrapText="1"/>
    </xf>
    <xf numFmtId="0" fontId="6" fillId="15" borderId="36" xfId="0" applyFont="1" applyFill="1" applyBorder="1" applyAlignment="1">
      <alignment horizontal="center" vertical="top" wrapText="1"/>
    </xf>
    <xf numFmtId="0" fontId="16" fillId="0" borderId="0" xfId="0" applyFont="1" applyAlignment="1">
      <alignment horizontal="left" wrapText="1"/>
    </xf>
    <xf numFmtId="0" fontId="1" fillId="0" borderId="28" xfId="0" applyFont="1" applyBorder="1" applyAlignment="1">
      <alignment horizontal="center" vertical="top" wrapText="1"/>
    </xf>
    <xf numFmtId="14" fontId="6" fillId="0" borderId="28" xfId="0" applyNumberFormat="1" applyFont="1" applyBorder="1" applyAlignment="1">
      <alignment horizontal="center" vertical="top" wrapText="1"/>
    </xf>
    <xf numFmtId="0" fontId="2" fillId="4" borderId="21" xfId="0" applyFont="1" applyFill="1" applyBorder="1" applyAlignment="1">
      <alignment horizontal="center" vertical="center" wrapText="1"/>
    </xf>
    <xf numFmtId="10" fontId="1" fillId="0" borderId="28" xfId="0" applyNumberFormat="1" applyFont="1" applyBorder="1" applyAlignment="1">
      <alignment vertical="top"/>
    </xf>
    <xf numFmtId="165" fontId="6" fillId="0" borderId="28" xfId="0" applyNumberFormat="1" applyFont="1" applyBorder="1" applyAlignment="1">
      <alignment horizontal="center" vertical="top" wrapText="1"/>
    </xf>
    <xf numFmtId="165" fontId="6" fillId="0" borderId="25" xfId="0" applyNumberFormat="1" applyFont="1" applyBorder="1" applyAlignment="1">
      <alignment horizontal="center" vertical="top" wrapText="1"/>
    </xf>
    <xf numFmtId="0" fontId="33" fillId="0" borderId="101" xfId="0" applyFont="1" applyBorder="1" applyAlignment="1">
      <alignment vertical="top" wrapText="1"/>
    </xf>
    <xf numFmtId="0" fontId="33" fillId="0" borderId="100" xfId="0" applyFont="1" applyBorder="1" applyAlignment="1">
      <alignment vertical="top" wrapText="1"/>
    </xf>
    <xf numFmtId="172" fontId="0" fillId="0" borderId="0" xfId="2" applyNumberFormat="1" applyFont="1" applyFill="1" applyBorder="1" applyAlignment="1">
      <alignment horizontal="left"/>
    </xf>
    <xf numFmtId="0" fontId="23" fillId="0" borderId="0" xfId="0" applyFont="1"/>
    <xf numFmtId="164" fontId="44" fillId="0" borderId="0" xfId="0" applyNumberFormat="1" applyFont="1"/>
    <xf numFmtId="0" fontId="13" fillId="0" borderId="0" xfId="0" applyFont="1"/>
    <xf numFmtId="164" fontId="13" fillId="0" borderId="0" xfId="0" applyNumberFormat="1" applyFont="1"/>
    <xf numFmtId="0" fontId="1" fillId="6" borderId="0" xfId="0" applyFont="1" applyFill="1" applyAlignment="1">
      <alignment vertical="top" wrapText="1"/>
    </xf>
    <xf numFmtId="0" fontId="1" fillId="6" borderId="32" xfId="0" applyFont="1" applyFill="1" applyBorder="1" applyAlignment="1">
      <alignment vertical="top" wrapText="1"/>
    </xf>
    <xf numFmtId="0" fontId="6" fillId="0" borderId="39" xfId="0" applyFont="1" applyBorder="1" applyAlignment="1">
      <alignment vertical="top"/>
    </xf>
    <xf numFmtId="0" fontId="6" fillId="0" borderId="32" xfId="0" applyFont="1" applyBorder="1" applyAlignment="1">
      <alignment vertical="top" wrapText="1"/>
    </xf>
    <xf numFmtId="165" fontId="1" fillId="0" borderId="36" xfId="0" applyNumberFormat="1" applyFont="1" applyBorder="1" applyAlignment="1">
      <alignment horizontal="center" vertical="top" wrapText="1"/>
    </xf>
    <xf numFmtId="0" fontId="4" fillId="0" borderId="25" xfId="0" applyFont="1" applyBorder="1" applyAlignment="1">
      <alignment horizontal="left" vertical="top" wrapText="1"/>
    </xf>
    <xf numFmtId="0" fontId="4" fillId="0" borderId="26" xfId="0" applyFont="1" applyBorder="1" applyAlignment="1">
      <alignment horizontal="left" vertical="top" wrapText="1"/>
    </xf>
    <xf numFmtId="0" fontId="4" fillId="0" borderId="26" xfId="0" applyFont="1" applyBorder="1" applyAlignment="1">
      <alignment horizontal="center" vertical="top" wrapText="1"/>
    </xf>
    <xf numFmtId="164" fontId="4" fillId="0" borderId="26" xfId="0" applyNumberFormat="1" applyFont="1" applyBorder="1" applyAlignment="1">
      <alignment horizontal="center" vertical="top" wrapText="1"/>
    </xf>
    <xf numFmtId="164" fontId="4" fillId="0" borderId="27" xfId="0" applyNumberFormat="1" applyFont="1" applyBorder="1" applyAlignment="1">
      <alignment horizontal="center" vertical="top" wrapText="1"/>
    </xf>
    <xf numFmtId="0" fontId="6" fillId="9" borderId="0" xfId="0" applyFont="1" applyFill="1" applyAlignment="1">
      <alignment horizontal="center" vertical="top" wrapText="1"/>
    </xf>
    <xf numFmtId="164" fontId="22" fillId="9" borderId="26" xfId="0" applyNumberFormat="1" applyFont="1" applyFill="1" applyBorder="1" applyAlignment="1">
      <alignment horizontal="center" vertical="top" wrapText="1"/>
    </xf>
    <xf numFmtId="0" fontId="6" fillId="12" borderId="0" xfId="0" applyFont="1" applyFill="1" applyAlignment="1">
      <alignment horizontal="center" vertical="top" wrapText="1"/>
    </xf>
    <xf numFmtId="164" fontId="22" fillId="18" borderId="26" xfId="0" applyNumberFormat="1" applyFont="1" applyFill="1" applyBorder="1" applyAlignment="1">
      <alignment horizontal="center" vertical="top" wrapText="1"/>
    </xf>
    <xf numFmtId="0" fontId="67" fillId="0" borderId="27" xfId="0" applyFont="1" applyBorder="1" applyAlignment="1">
      <alignment horizontal="left" vertical="top" wrapText="1"/>
    </xf>
    <xf numFmtId="0" fontId="31" fillId="0" borderId="27" xfId="0" applyFont="1" applyBorder="1" applyAlignment="1">
      <alignment horizontal="left" vertical="top" wrapText="1"/>
    </xf>
    <xf numFmtId="164" fontId="1" fillId="0" borderId="30" xfId="0" applyNumberFormat="1" applyFont="1" applyBorder="1" applyAlignment="1">
      <alignment horizontal="center" vertical="top" wrapText="1"/>
    </xf>
    <xf numFmtId="0" fontId="54" fillId="0" borderId="0" xfId="0" applyFont="1" applyAlignment="1">
      <alignment horizontal="center" vertical="center" wrapText="1"/>
    </xf>
    <xf numFmtId="0" fontId="34" fillId="0" borderId="31" xfId="0" applyFont="1" applyBorder="1" applyAlignment="1">
      <alignment horizontal="center" vertical="top" wrapText="1"/>
    </xf>
    <xf numFmtId="0" fontId="34" fillId="0" borderId="24" xfId="0" applyFont="1" applyBorder="1" applyAlignment="1">
      <alignment horizontal="center" vertical="top" wrapText="1"/>
    </xf>
    <xf numFmtId="0" fontId="1" fillId="0" borderId="64" xfId="0" applyFont="1" applyBorder="1" applyAlignment="1">
      <alignment horizontal="center" vertical="center" wrapText="1"/>
    </xf>
    <xf numFmtId="0" fontId="1" fillId="0" borderId="64" xfId="0" applyFont="1" applyBorder="1" applyAlignment="1">
      <alignment horizontal="center" vertical="center"/>
    </xf>
    <xf numFmtId="0" fontId="1" fillId="0" borderId="62" xfId="0" applyFont="1" applyBorder="1" applyAlignment="1">
      <alignment horizontal="center" vertical="center" wrapText="1"/>
    </xf>
    <xf numFmtId="164" fontId="40" fillId="0" borderId="26" xfId="0" applyNumberFormat="1" applyFont="1" applyBorder="1" applyAlignment="1">
      <alignment horizontal="center" vertical="center" wrapText="1"/>
    </xf>
    <xf numFmtId="167" fontId="40" fillId="0" borderId="26" xfId="0" applyNumberFormat="1" applyFont="1" applyBorder="1" applyAlignment="1">
      <alignment horizontal="center" vertical="center" wrapText="1"/>
    </xf>
    <xf numFmtId="164" fontId="40" fillId="0" borderId="29" xfId="0" applyNumberFormat="1" applyFont="1" applyBorder="1" applyAlignment="1">
      <alignment horizontal="center" vertical="center" wrapText="1"/>
    </xf>
    <xf numFmtId="0" fontId="40" fillId="0" borderId="47" xfId="0" applyFont="1" applyBorder="1" applyAlignment="1">
      <alignment horizontal="center" vertical="center"/>
    </xf>
    <xf numFmtId="166" fontId="40" fillId="0" borderId="48" xfId="0" applyNumberFormat="1" applyFont="1" applyBorder="1" applyAlignment="1">
      <alignment horizontal="center" vertical="center"/>
    </xf>
    <xf numFmtId="166" fontId="40" fillId="0" borderId="49" xfId="0" applyNumberFormat="1" applyFont="1" applyBorder="1" applyAlignment="1">
      <alignment horizontal="center" vertical="center"/>
    </xf>
    <xf numFmtId="166" fontId="40" fillId="0" borderId="26" xfId="0" applyNumberFormat="1" applyFont="1" applyBorder="1" applyAlignment="1">
      <alignment horizontal="center" vertical="center" wrapText="1"/>
    </xf>
    <xf numFmtId="166" fontId="40" fillId="0" borderId="26" xfId="0" applyNumberFormat="1" applyFont="1" applyBorder="1" applyAlignment="1">
      <alignment horizontal="center" vertical="center"/>
    </xf>
    <xf numFmtId="0" fontId="40" fillId="0" borderId="23" xfId="0" applyFont="1" applyBorder="1" applyAlignment="1">
      <alignment horizontal="center" vertical="center" wrapText="1"/>
    </xf>
    <xf numFmtId="0" fontId="40" fillId="0" borderId="23" xfId="0" applyFont="1" applyBorder="1" applyAlignment="1">
      <alignment horizontal="center" vertical="center"/>
    </xf>
    <xf numFmtId="166" fontId="40" fillId="0" borderId="29" xfId="0" applyNumberFormat="1" applyFont="1" applyBorder="1" applyAlignment="1">
      <alignment horizontal="center" vertical="center"/>
    </xf>
    <xf numFmtId="9" fontId="22" fillId="0" borderId="27" xfId="0" applyNumberFormat="1" applyFont="1" applyBorder="1" applyAlignment="1">
      <alignment horizontal="center" vertical="top" wrapText="1"/>
    </xf>
    <xf numFmtId="0" fontId="20" fillId="0" borderId="31" xfId="0" applyFont="1" applyBorder="1" applyAlignment="1">
      <alignment horizontal="center" vertical="top" wrapText="1"/>
    </xf>
    <xf numFmtId="9" fontId="6" fillId="0" borderId="31" xfId="0" applyNumberFormat="1" applyFont="1" applyBorder="1" applyAlignment="1">
      <alignment horizontal="center" vertical="top" wrapText="1"/>
    </xf>
    <xf numFmtId="0" fontId="37" fillId="0" borderId="30" xfId="0" applyFont="1" applyBorder="1" applyAlignment="1">
      <alignment horizontal="center" vertical="top" wrapText="1"/>
    </xf>
    <xf numFmtId="0" fontId="20" fillId="0" borderId="24" xfId="0" applyFont="1" applyBorder="1" applyAlignment="1">
      <alignment horizontal="center" vertical="top" wrapText="1"/>
    </xf>
    <xf numFmtId="0" fontId="38" fillId="0" borderId="24" xfId="0" applyFont="1" applyBorder="1" applyAlignment="1">
      <alignment horizontal="center" vertical="top" wrapText="1"/>
    </xf>
    <xf numFmtId="0" fontId="37" fillId="0" borderId="31" xfId="0" applyFont="1" applyBorder="1" applyAlignment="1">
      <alignment horizontal="center" vertical="top" wrapText="1"/>
    </xf>
    <xf numFmtId="0" fontId="38" fillId="0" borderId="31" xfId="0" applyFont="1" applyBorder="1" applyAlignment="1">
      <alignment horizontal="center" vertical="top" wrapText="1"/>
    </xf>
    <xf numFmtId="165" fontId="6" fillId="0" borderId="30" xfId="0" applyNumberFormat="1" applyFont="1" applyBorder="1" applyAlignment="1">
      <alignment horizontal="center" vertical="top" wrapText="1"/>
    </xf>
    <xf numFmtId="0" fontId="34" fillId="0" borderId="31" xfId="0" applyFont="1" applyBorder="1" applyAlignment="1">
      <alignment horizontal="center" vertical="center" wrapText="1"/>
    </xf>
    <xf numFmtId="164" fontId="2" fillId="4" borderId="16" xfId="0" applyNumberFormat="1" applyFont="1" applyFill="1" applyBorder="1" applyAlignment="1">
      <alignment horizontal="center" vertical="center" wrapText="1"/>
    </xf>
    <xf numFmtId="0" fontId="26" fillId="0" borderId="0" xfId="0" applyFont="1" applyAlignment="1">
      <alignment vertical="center" wrapText="1"/>
    </xf>
    <xf numFmtId="0" fontId="37" fillId="0" borderId="48" xfId="0" applyFont="1" applyBorder="1" applyAlignment="1">
      <alignment horizontal="center" vertical="top" wrapText="1"/>
    </xf>
    <xf numFmtId="0" fontId="20" fillId="0" borderId="24" xfId="0" applyFont="1" applyBorder="1" applyAlignment="1">
      <alignment horizontal="center" vertical="center" wrapText="1"/>
    </xf>
    <xf numFmtId="9" fontId="6" fillId="0" borderId="48" xfId="0" applyNumberFormat="1" applyFont="1" applyBorder="1" applyAlignment="1">
      <alignment horizontal="center" vertical="top" wrapText="1"/>
    </xf>
    <xf numFmtId="0" fontId="38" fillId="0" borderId="46" xfId="0" applyFont="1" applyBorder="1" applyAlignment="1">
      <alignment horizontal="center" vertical="center" wrapText="1"/>
    </xf>
    <xf numFmtId="0" fontId="38" fillId="0" borderId="47" xfId="0" applyFont="1" applyBorder="1" applyAlignment="1">
      <alignment horizontal="center" vertical="top" wrapText="1"/>
    </xf>
    <xf numFmtId="0" fontId="31" fillId="0" borderId="48" xfId="0" applyFont="1" applyBorder="1" applyAlignment="1">
      <alignment horizontal="center" vertical="top" wrapText="1"/>
    </xf>
    <xf numFmtId="0" fontId="72" fillId="0" borderId="27" xfId="0" applyFont="1" applyBorder="1" applyAlignment="1">
      <alignment horizontal="center" vertical="top" wrapText="1"/>
    </xf>
    <xf numFmtId="14" fontId="6" fillId="0" borderId="30" xfId="0" applyNumberFormat="1" applyFont="1" applyBorder="1" applyAlignment="1">
      <alignment horizontal="center" vertical="top" wrapText="1"/>
    </xf>
    <xf numFmtId="172" fontId="0" fillId="4" borderId="0" xfId="0" applyNumberFormat="1" applyFill="1" applyAlignment="1">
      <alignment horizontal="left"/>
    </xf>
    <xf numFmtId="166" fontId="6" fillId="0" borderId="23" xfId="0" applyNumberFormat="1" applyFont="1" applyBorder="1" applyAlignment="1">
      <alignment horizontal="center" vertical="center" wrapText="1"/>
    </xf>
    <xf numFmtId="164" fontId="6" fillId="12" borderId="26" xfId="0" applyNumberFormat="1" applyFont="1" applyFill="1" applyBorder="1" applyAlignment="1">
      <alignment horizontal="center" vertical="center" wrapText="1"/>
    </xf>
    <xf numFmtId="166" fontId="0" fillId="0" borderId="9" xfId="2" applyNumberFormat="1" applyFont="1" applyBorder="1" applyAlignment="1">
      <alignment horizontal="center"/>
    </xf>
    <xf numFmtId="164" fontId="6" fillId="12" borderId="29" xfId="0" applyNumberFormat="1" applyFont="1" applyFill="1" applyBorder="1" applyAlignment="1">
      <alignment horizontal="center" vertical="center" wrapText="1"/>
    </xf>
    <xf numFmtId="164" fontId="0" fillId="12" borderId="0" xfId="0" applyNumberFormat="1" applyFill="1" applyAlignment="1">
      <alignment horizontal="left"/>
    </xf>
    <xf numFmtId="0" fontId="9" fillId="12" borderId="66" xfId="0" applyFont="1" applyFill="1" applyBorder="1" applyAlignment="1">
      <alignment vertical="center"/>
    </xf>
    <xf numFmtId="164" fontId="9" fillId="12" borderId="67" xfId="0" applyNumberFormat="1" applyFont="1" applyFill="1" applyBorder="1" applyAlignment="1">
      <alignment horizontal="center" vertical="center" wrapText="1"/>
    </xf>
    <xf numFmtId="166" fontId="9" fillId="12" borderId="67" xfId="0" applyNumberFormat="1" applyFont="1" applyFill="1" applyBorder="1" applyAlignment="1">
      <alignment horizontal="center" vertical="center"/>
    </xf>
    <xf numFmtId="166" fontId="9" fillId="12" borderId="68" xfId="0" applyNumberFormat="1" applyFont="1" applyFill="1" applyBorder="1" applyAlignment="1">
      <alignment horizontal="center" vertical="center"/>
    </xf>
    <xf numFmtId="0" fontId="1" fillId="0" borderId="63" xfId="0" applyFont="1" applyBorder="1" applyAlignment="1">
      <alignment horizontal="center" vertical="center" wrapText="1"/>
    </xf>
    <xf numFmtId="0" fontId="22" fillId="0" borderId="26" xfId="0" applyFont="1" applyBorder="1" applyAlignment="1">
      <alignment horizontal="center" vertical="center" wrapText="1"/>
    </xf>
    <xf numFmtId="0" fontId="9" fillId="0" borderId="22" xfId="0" applyFont="1" applyBorder="1" applyAlignment="1">
      <alignment vertical="top" wrapText="1"/>
    </xf>
    <xf numFmtId="164" fontId="6" fillId="6" borderId="38" xfId="0" applyNumberFormat="1" applyFont="1" applyFill="1" applyBorder="1" applyAlignment="1">
      <alignment horizontal="center" vertical="top" wrapText="1"/>
    </xf>
    <xf numFmtId="0" fontId="41" fillId="0" borderId="0" xfId="0" applyFont="1"/>
    <xf numFmtId="0" fontId="8" fillId="0" borderId="5" xfId="0" applyFont="1" applyBorder="1" applyAlignment="1">
      <alignment wrapText="1"/>
    </xf>
    <xf numFmtId="0" fontId="22" fillId="12" borderId="27" xfId="0" applyFont="1" applyFill="1" applyBorder="1" applyAlignment="1">
      <alignment horizontal="left" vertical="top" wrapText="1"/>
    </xf>
    <xf numFmtId="0" fontId="2" fillId="4" borderId="16" xfId="0" applyFont="1" applyFill="1" applyBorder="1" applyAlignment="1">
      <alignment horizontal="center" vertical="center" wrapText="1"/>
    </xf>
    <xf numFmtId="164" fontId="22" fillId="0" borderId="26" xfId="0" applyNumberFormat="1" applyFont="1" applyBorder="1" applyAlignment="1">
      <alignment horizontal="center" vertical="center" wrapText="1"/>
    </xf>
    <xf numFmtId="167" fontId="22" fillId="0" borderId="26" xfId="0" applyNumberFormat="1" applyFont="1" applyBorder="1" applyAlignment="1">
      <alignment horizontal="center" vertical="center" wrapText="1"/>
    </xf>
    <xf numFmtId="164" fontId="22" fillId="0" borderId="29" xfId="0" applyNumberFormat="1" applyFont="1" applyBorder="1" applyAlignment="1">
      <alignment horizontal="center" vertical="center" wrapText="1"/>
    </xf>
    <xf numFmtId="164" fontId="22" fillId="19" borderId="27" xfId="0" applyNumberFormat="1" applyFont="1" applyFill="1" applyBorder="1" applyAlignment="1">
      <alignment horizontal="center" vertical="top" wrapText="1"/>
    </xf>
    <xf numFmtId="0" fontId="7" fillId="2" borderId="0" xfId="0" applyFont="1" applyFill="1"/>
    <xf numFmtId="164" fontId="54" fillId="0" borderId="18" xfId="0" applyNumberFormat="1" applyFont="1" applyBorder="1" applyAlignment="1">
      <alignment horizontal="left" vertical="center"/>
    </xf>
    <xf numFmtId="0" fontId="0" fillId="9" borderId="44" xfId="0" applyFill="1" applyBorder="1"/>
    <xf numFmtId="0" fontId="0" fillId="0" borderId="44" xfId="0" applyBorder="1" applyAlignment="1">
      <alignment horizontal="left"/>
    </xf>
    <xf numFmtId="164" fontId="0" fillId="0" borderId="44" xfId="0" applyNumberFormat="1" applyBorder="1" applyAlignment="1">
      <alignment horizontal="left"/>
    </xf>
    <xf numFmtId="14" fontId="0" fillId="0" borderId="53" xfId="0" applyNumberFormat="1" applyBorder="1" applyAlignment="1">
      <alignment horizontal="left"/>
    </xf>
    <xf numFmtId="14" fontId="0" fillId="0" borderId="43" xfId="0" applyNumberFormat="1" applyBorder="1" applyAlignment="1">
      <alignment horizontal="left"/>
    </xf>
    <xf numFmtId="164" fontId="8" fillId="0" borderId="42" xfId="0" applyNumberFormat="1" applyFont="1" applyBorder="1" applyAlignment="1">
      <alignment horizontal="left" vertical="center" wrapText="1"/>
    </xf>
    <xf numFmtId="0" fontId="0" fillId="0" borderId="43" xfId="0" applyBorder="1" applyAlignment="1">
      <alignment horizontal="left"/>
    </xf>
    <xf numFmtId="164" fontId="44" fillId="0" borderId="0" xfId="0" applyNumberFormat="1" applyFont="1" applyAlignment="1">
      <alignment vertical="top" wrapText="1"/>
    </xf>
    <xf numFmtId="0" fontId="0" fillId="9" borderId="21" xfId="0" applyFill="1" applyBorder="1"/>
    <xf numFmtId="0" fontId="27" fillId="2" borderId="0" xfId="0" applyFont="1" applyFill="1"/>
    <xf numFmtId="8" fontId="0" fillId="0" borderId="0" xfId="0" applyNumberFormat="1"/>
    <xf numFmtId="8" fontId="6" fillId="0" borderId="45" xfId="0" applyNumberFormat="1" applyFont="1" applyBorder="1" applyAlignment="1">
      <alignment vertical="top"/>
    </xf>
    <xf numFmtId="6" fontId="6" fillId="0" borderId="27" xfId="0" applyNumberFormat="1" applyFont="1" applyBorder="1" applyAlignment="1">
      <alignment horizontal="left" vertical="top" wrapText="1"/>
    </xf>
    <xf numFmtId="6" fontId="6" fillId="0" borderId="25" xfId="0" applyNumberFormat="1" applyFont="1" applyBorder="1" applyAlignment="1">
      <alignment horizontal="left" vertical="top" wrapText="1"/>
    </xf>
    <xf numFmtId="6" fontId="6" fillId="0" borderId="28" xfId="0" applyNumberFormat="1" applyFont="1" applyBorder="1" applyAlignment="1">
      <alignment vertical="top" wrapText="1"/>
    </xf>
    <xf numFmtId="6" fontId="6" fillId="0" borderId="31" xfId="0" applyNumberFormat="1" applyFont="1" applyBorder="1" applyAlignment="1">
      <alignment vertical="top" wrapText="1"/>
    </xf>
    <xf numFmtId="6" fontId="6" fillId="0" borderId="37" xfId="0" applyNumberFormat="1" applyFont="1" applyBorder="1" applyAlignment="1">
      <alignment vertical="top" wrapText="1"/>
    </xf>
    <xf numFmtId="6" fontId="6" fillId="0" borderId="24" xfId="0" applyNumberFormat="1" applyFont="1" applyBorder="1" applyAlignment="1">
      <alignment vertical="top" wrapText="1"/>
    </xf>
    <xf numFmtId="6" fontId="6" fillId="0" borderId="22" xfId="0" applyNumberFormat="1" applyFont="1" applyBorder="1" applyAlignment="1">
      <alignment vertical="top" wrapText="1"/>
    </xf>
    <xf numFmtId="6" fontId="6" fillId="0" borderId="30" xfId="0" applyNumberFormat="1" applyFont="1" applyBorder="1" applyAlignment="1">
      <alignment horizontal="left" vertical="top" wrapText="1"/>
    </xf>
    <xf numFmtId="6" fontId="6" fillId="0" borderId="28" xfId="0" applyNumberFormat="1" applyFont="1" applyBorder="1" applyAlignment="1">
      <alignment horizontal="left" vertical="top" wrapText="1"/>
    </xf>
    <xf numFmtId="6" fontId="6" fillId="0" borderId="31" xfId="0" applyNumberFormat="1" applyFont="1" applyBorder="1" applyAlignment="1">
      <alignment horizontal="left" vertical="top" wrapText="1"/>
    </xf>
    <xf numFmtId="6" fontId="6" fillId="0" borderId="37" xfId="0" applyNumberFormat="1" applyFont="1" applyBorder="1" applyAlignment="1">
      <alignment horizontal="left" vertical="top" wrapText="1"/>
    </xf>
    <xf numFmtId="6" fontId="6" fillId="0" borderId="24" xfId="0" applyNumberFormat="1" applyFont="1" applyBorder="1" applyAlignment="1">
      <alignment horizontal="left" vertical="top" wrapText="1"/>
    </xf>
    <xf numFmtId="6" fontId="6" fillId="0" borderId="22" xfId="0" applyNumberFormat="1" applyFont="1" applyBorder="1" applyAlignment="1">
      <alignment horizontal="left" vertical="top" wrapText="1"/>
    </xf>
    <xf numFmtId="6" fontId="22" fillId="0" borderId="37" xfId="0" applyNumberFormat="1" applyFont="1" applyBorder="1" applyAlignment="1">
      <alignment vertical="top" wrapText="1"/>
    </xf>
    <xf numFmtId="6" fontId="22" fillId="0" borderId="28" xfId="0" applyNumberFormat="1" applyFont="1" applyBorder="1" applyAlignment="1">
      <alignment vertical="top" wrapText="1"/>
    </xf>
    <xf numFmtId="6" fontId="22" fillId="0" borderId="22" xfId="0" applyNumberFormat="1" applyFont="1" applyBorder="1" applyAlignment="1">
      <alignment vertical="top" wrapText="1"/>
    </xf>
    <xf numFmtId="6" fontId="6" fillId="0" borderId="29" xfId="0" applyNumberFormat="1" applyFont="1" applyBorder="1" applyAlignment="1">
      <alignment horizontal="left" vertical="top" wrapText="1"/>
    </xf>
    <xf numFmtId="6" fontId="6" fillId="0" borderId="36" xfId="0" applyNumberFormat="1" applyFont="1" applyBorder="1" applyAlignment="1">
      <alignment horizontal="left" vertical="top" wrapText="1"/>
    </xf>
    <xf numFmtId="6" fontId="6" fillId="0" borderId="23" xfId="0" applyNumberFormat="1" applyFont="1" applyBorder="1" applyAlignment="1">
      <alignment horizontal="left" vertical="top" wrapText="1"/>
    </xf>
    <xf numFmtId="14" fontId="6" fillId="0" borderId="29" xfId="0" applyNumberFormat="1" applyFont="1" applyBorder="1" applyAlignment="1">
      <alignment vertical="top" wrapText="1"/>
    </xf>
    <xf numFmtId="8" fontId="6" fillId="0" borderId="49" xfId="0" applyNumberFormat="1" applyFont="1" applyBorder="1" applyAlignment="1">
      <alignment vertical="top" wrapText="1"/>
    </xf>
    <xf numFmtId="0" fontId="6" fillId="0" borderId="36" xfId="0" applyFont="1" applyBorder="1" applyAlignment="1">
      <alignment vertical="top" wrapText="1"/>
    </xf>
    <xf numFmtId="8" fontId="6" fillId="0" borderId="46" xfId="0" applyNumberFormat="1" applyFont="1" applyBorder="1" applyAlignment="1">
      <alignment vertical="top" wrapText="1"/>
    </xf>
    <xf numFmtId="6" fontId="6" fillId="0" borderId="26" xfId="0" applyNumberFormat="1" applyFont="1" applyBorder="1" applyAlignment="1">
      <alignment horizontal="left" vertical="top" wrapText="1"/>
    </xf>
    <xf numFmtId="6" fontId="6" fillId="0" borderId="27" xfId="0" applyNumberFormat="1" applyFont="1" applyBorder="1" applyAlignment="1">
      <alignment vertical="top" wrapText="1"/>
    </xf>
    <xf numFmtId="6" fontId="6" fillId="0" borderId="25" xfId="0" applyNumberFormat="1" applyFont="1" applyBorder="1" applyAlignment="1">
      <alignment vertical="top" wrapText="1"/>
    </xf>
    <xf numFmtId="0" fontId="0" fillId="0" borderId="45" xfId="0" applyBorder="1" applyAlignment="1">
      <alignment horizontal="center" vertical="center"/>
    </xf>
    <xf numFmtId="6" fontId="1" fillId="0" borderId="28" xfId="0" applyNumberFormat="1" applyFont="1" applyBorder="1" applyAlignment="1">
      <alignment vertical="top" wrapText="1"/>
    </xf>
    <xf numFmtId="6" fontId="1" fillId="0" borderId="25" xfId="0" applyNumberFormat="1" applyFont="1" applyBorder="1" applyAlignment="1">
      <alignment horizontal="left" vertical="top" wrapText="1"/>
    </xf>
    <xf numFmtId="6" fontId="40" fillId="0" borderId="31" xfId="0" applyNumberFormat="1" applyFont="1" applyBorder="1" applyAlignment="1">
      <alignment horizontal="left" vertical="top" wrapText="1"/>
    </xf>
    <xf numFmtId="6" fontId="40" fillId="0" borderId="37" xfId="0" applyNumberFormat="1" applyFont="1" applyBorder="1" applyAlignment="1">
      <alignment horizontal="left" vertical="top" wrapText="1"/>
    </xf>
    <xf numFmtId="0" fontId="0" fillId="12" borderId="0" xfId="0" applyFill="1"/>
    <xf numFmtId="0" fontId="74" fillId="0" borderId="27" xfId="0" applyFont="1" applyBorder="1" applyAlignment="1">
      <alignment horizontal="left" vertical="top" wrapText="1"/>
    </xf>
    <xf numFmtId="49" fontId="6" fillId="0" borderId="0" xfId="0" quotePrefix="1" applyNumberFormat="1" applyFont="1" applyAlignment="1">
      <alignment vertical="top"/>
    </xf>
    <xf numFmtId="49" fontId="6" fillId="0" borderId="45" xfId="0" quotePrefix="1" applyNumberFormat="1" applyFont="1" applyBorder="1" applyAlignment="1">
      <alignment vertical="top"/>
    </xf>
    <xf numFmtId="0" fontId="6" fillId="0" borderId="46" xfId="0" applyFont="1" applyBorder="1" applyAlignment="1">
      <alignment vertical="top" wrapText="1"/>
    </xf>
    <xf numFmtId="0" fontId="37" fillId="0" borderId="47" xfId="0" applyFont="1" applyBorder="1" applyAlignment="1">
      <alignment horizontal="center" vertical="top" wrapText="1"/>
    </xf>
    <xf numFmtId="0" fontId="1" fillId="2" borderId="26" xfId="0" applyFont="1" applyFill="1" applyBorder="1" applyAlignment="1">
      <alignment horizontal="center" vertical="top" wrapText="1"/>
    </xf>
    <xf numFmtId="0" fontId="16" fillId="0" borderId="31" xfId="0" applyFont="1" applyBorder="1" applyAlignment="1">
      <alignment horizontal="left" vertical="top" wrapText="1"/>
    </xf>
    <xf numFmtId="14" fontId="6" fillId="0" borderId="31" xfId="0" applyNumberFormat="1" applyFont="1" applyBorder="1" applyAlignment="1">
      <alignment horizontal="center" vertical="top" wrapText="1"/>
    </xf>
    <xf numFmtId="0" fontId="37" fillId="0" borderId="24" xfId="0" applyFont="1" applyBorder="1" applyAlignment="1">
      <alignment horizontal="center" vertical="center" wrapText="1"/>
    </xf>
    <xf numFmtId="2" fontId="6" fillId="0" borderId="47" xfId="0" applyNumberFormat="1" applyFont="1" applyBorder="1" applyAlignment="1">
      <alignment horizontal="center" vertical="top" wrapText="1"/>
    </xf>
    <xf numFmtId="0" fontId="9" fillId="0" borderId="39" xfId="0" applyFont="1" applyBorder="1" applyAlignment="1">
      <alignment horizontal="center" vertical="top" wrapText="1"/>
    </xf>
    <xf numFmtId="0" fontId="37" fillId="0" borderId="22" xfId="0" applyFont="1" applyBorder="1" applyAlignment="1">
      <alignment horizontal="center" vertical="top"/>
    </xf>
    <xf numFmtId="0" fontId="75" fillId="0" borderId="28" xfId="0" applyFont="1" applyBorder="1" applyAlignment="1">
      <alignment vertical="top" wrapText="1"/>
    </xf>
    <xf numFmtId="0" fontId="75" fillId="2" borderId="27" xfId="0" applyFont="1" applyFill="1" applyBorder="1" applyAlignment="1">
      <alignment horizontal="center" vertical="top" wrapText="1"/>
    </xf>
    <xf numFmtId="0" fontId="75" fillId="0" borderId="27" xfId="0" applyFont="1" applyBorder="1" applyAlignment="1">
      <alignment horizontal="center" vertical="top" wrapText="1"/>
    </xf>
    <xf numFmtId="0" fontId="75" fillId="0" borderId="27" xfId="0" applyFont="1" applyBorder="1" applyAlignment="1">
      <alignment horizontal="left" vertical="top" wrapText="1"/>
    </xf>
    <xf numFmtId="0" fontId="0" fillId="0" borderId="39" xfId="0" applyBorder="1" applyAlignment="1">
      <alignment vertical="top"/>
    </xf>
    <xf numFmtId="0" fontId="38" fillId="0" borderId="46" xfId="0" applyFont="1" applyBorder="1" applyAlignment="1">
      <alignment horizontal="center" vertical="top" wrapText="1"/>
    </xf>
    <xf numFmtId="0" fontId="37" fillId="0" borderId="49" xfId="0" applyFont="1" applyBorder="1" applyAlignment="1">
      <alignment horizontal="center" vertical="top" wrapText="1"/>
    </xf>
    <xf numFmtId="0" fontId="6" fillId="0" borderId="93" xfId="0" applyFont="1" applyBorder="1" applyAlignment="1">
      <alignment horizontal="center" vertical="top" wrapText="1"/>
    </xf>
    <xf numFmtId="0" fontId="20" fillId="0" borderId="89" xfId="0" applyFont="1" applyBorder="1" applyAlignment="1">
      <alignment horizontal="center" vertical="top" wrapText="1"/>
    </xf>
    <xf numFmtId="0" fontId="37" fillId="0" borderId="46" xfId="0" applyFont="1" applyBorder="1" applyAlignment="1">
      <alignment horizontal="center" vertical="top" wrapText="1"/>
    </xf>
    <xf numFmtId="0" fontId="38" fillId="0" borderId="48" xfId="0" applyFont="1" applyBorder="1" applyAlignment="1">
      <alignment horizontal="center" vertical="top" wrapText="1"/>
    </xf>
    <xf numFmtId="0" fontId="0" fillId="15" borderId="0" xfId="0" applyFill="1"/>
    <xf numFmtId="6" fontId="40" fillId="0" borderId="24" xfId="0" applyNumberFormat="1" applyFont="1" applyBorder="1" applyAlignment="1">
      <alignment horizontal="left" vertical="top" wrapText="1"/>
    </xf>
    <xf numFmtId="6" fontId="40" fillId="0" borderId="22" xfId="0" applyNumberFormat="1" applyFont="1" applyBorder="1" applyAlignment="1">
      <alignment horizontal="left" vertical="top" wrapText="1"/>
    </xf>
    <xf numFmtId="0" fontId="6" fillId="0" borderId="32" xfId="0" applyFont="1" applyBorder="1" applyAlignment="1">
      <alignment horizontal="left" vertical="top" wrapText="1"/>
    </xf>
    <xf numFmtId="0" fontId="1" fillId="0" borderId="27" xfId="0" applyFont="1" applyBorder="1" applyAlignment="1">
      <alignment vertical="top"/>
    </xf>
    <xf numFmtId="0" fontId="1" fillId="0" borderId="37" xfId="0" applyFont="1" applyBorder="1" applyAlignment="1">
      <alignment vertical="top" wrapText="1"/>
    </xf>
    <xf numFmtId="0" fontId="22" fillId="0" borderId="27" xfId="0" applyFont="1" applyBorder="1" applyAlignment="1">
      <alignment horizontal="left" vertical="top" wrapText="1"/>
    </xf>
    <xf numFmtId="0" fontId="6" fillId="0" borderId="38" xfId="0" applyFont="1" applyBorder="1" applyAlignment="1">
      <alignment horizontal="left" vertical="top" wrapText="1"/>
    </xf>
    <xf numFmtId="0" fontId="1" fillId="0" borderId="31" xfId="0" applyFont="1" applyBorder="1" applyAlignment="1">
      <alignment horizontal="center" vertical="center" wrapText="1"/>
    </xf>
    <xf numFmtId="0" fontId="71" fillId="0" borderId="24" xfId="0" applyFont="1" applyBorder="1" applyAlignment="1">
      <alignment horizontal="center" vertical="top" wrapText="1"/>
    </xf>
    <xf numFmtId="0" fontId="9" fillId="6" borderId="39" xfId="0" applyFont="1" applyFill="1" applyBorder="1" applyAlignment="1">
      <alignment vertical="top" wrapText="1"/>
    </xf>
    <xf numFmtId="164" fontId="9" fillId="6" borderId="39" xfId="0" applyNumberFormat="1" applyFont="1" applyFill="1" applyBorder="1" applyAlignment="1">
      <alignment horizontal="center" vertical="top" wrapText="1"/>
    </xf>
    <xf numFmtId="0" fontId="9" fillId="6" borderId="39" xfId="0" applyFont="1" applyFill="1" applyBorder="1" applyAlignment="1">
      <alignment horizontal="left" vertical="top" wrapText="1"/>
    </xf>
    <xf numFmtId="0" fontId="0" fillId="0" borderId="39" xfId="0" applyBorder="1" applyAlignment="1">
      <alignment vertical="top" wrapText="1"/>
    </xf>
    <xf numFmtId="0" fontId="16" fillId="0" borderId="32" xfId="0" applyFont="1" applyBorder="1" applyAlignment="1">
      <alignment horizontal="left" vertical="top" wrapText="1"/>
    </xf>
    <xf numFmtId="0" fontId="38" fillId="0" borderId="30" xfId="0" applyFont="1" applyBorder="1" applyAlignment="1">
      <alignment horizontal="center" vertical="top" wrapText="1"/>
    </xf>
    <xf numFmtId="0" fontId="6" fillId="0" borderId="39" xfId="0" applyFont="1" applyBorder="1" applyAlignment="1">
      <alignment vertical="top" wrapText="1"/>
    </xf>
    <xf numFmtId="0" fontId="1" fillId="0" borderId="38" xfId="0" applyFont="1" applyBorder="1" applyAlignment="1">
      <alignment horizontal="left" vertical="top" wrapText="1"/>
    </xf>
    <xf numFmtId="0" fontId="0" fillId="0" borderId="39" xfId="0" applyBorder="1" applyAlignment="1">
      <alignment horizontal="center" vertical="top" wrapText="1"/>
    </xf>
    <xf numFmtId="0" fontId="43" fillId="6" borderId="39" xfId="0" applyFont="1" applyFill="1" applyBorder="1" applyAlignment="1">
      <alignment vertical="top" wrapText="1"/>
    </xf>
    <xf numFmtId="0" fontId="30" fillId="6" borderId="39" xfId="0" applyFont="1" applyFill="1" applyBorder="1" applyAlignment="1">
      <alignment vertical="top" wrapText="1"/>
    </xf>
    <xf numFmtId="164" fontId="6" fillId="6" borderId="39" xfId="0" applyNumberFormat="1" applyFont="1" applyFill="1" applyBorder="1" applyAlignment="1">
      <alignment horizontal="center" vertical="top" wrapText="1"/>
    </xf>
    <xf numFmtId="0" fontId="32" fillId="0" borderId="24" xfId="0" applyFont="1" applyBorder="1" applyAlignment="1">
      <alignment horizontal="left" vertical="top" wrapText="1"/>
    </xf>
    <xf numFmtId="165" fontId="6" fillId="0" borderId="27" xfId="0" applyNumberFormat="1" applyFont="1" applyBorder="1" applyAlignment="1">
      <alignment horizontal="center" vertical="top" wrapText="1"/>
    </xf>
    <xf numFmtId="0" fontId="32" fillId="0" borderId="32" xfId="0" applyFont="1" applyBorder="1" applyAlignment="1">
      <alignment horizontal="left" vertical="top" wrapText="1"/>
    </xf>
    <xf numFmtId="0" fontId="1" fillId="0" borderId="32" xfId="0" applyFont="1" applyBorder="1" applyAlignment="1">
      <alignment horizontal="left" vertical="top" wrapText="1"/>
    </xf>
    <xf numFmtId="14" fontId="6" fillId="0" borderId="47" xfId="0" applyNumberFormat="1" applyFont="1" applyBorder="1" applyAlignment="1">
      <alignment horizontal="center" vertical="top" wrapText="1"/>
    </xf>
    <xf numFmtId="0" fontId="78" fillId="0" borderId="27" xfId="0" applyFont="1" applyBorder="1" applyAlignment="1">
      <alignment horizontal="left" vertical="top" wrapText="1"/>
    </xf>
    <xf numFmtId="0" fontId="37" fillId="0" borderId="27" xfId="0" applyFont="1" applyBorder="1" applyAlignment="1">
      <alignment horizontal="left" vertical="top" wrapText="1"/>
    </xf>
    <xf numFmtId="0" fontId="31" fillId="0" borderId="31" xfId="0" applyFont="1" applyBorder="1" applyAlignment="1">
      <alignment horizontal="left" vertical="top" wrapText="1"/>
    </xf>
    <xf numFmtId="0" fontId="9" fillId="0" borderId="32" xfId="0" applyFont="1" applyBorder="1" applyAlignment="1">
      <alignment horizontal="left" vertical="top" wrapText="1"/>
    </xf>
    <xf numFmtId="0" fontId="6" fillId="0" borderId="102" xfId="0" applyFont="1" applyBorder="1" applyAlignment="1">
      <alignment horizontal="left" vertical="top" wrapText="1"/>
    </xf>
    <xf numFmtId="0" fontId="6" fillId="0" borderId="103" xfId="0" applyFont="1" applyBorder="1" applyAlignment="1">
      <alignment horizontal="left" vertical="top" wrapText="1"/>
    </xf>
    <xf numFmtId="0" fontId="0" fillId="0" borderId="32" xfId="0" applyBorder="1" applyAlignment="1">
      <alignment vertical="top"/>
    </xf>
    <xf numFmtId="0" fontId="1" fillId="15" borderId="32" xfId="0" applyFont="1" applyFill="1" applyBorder="1" applyAlignment="1">
      <alignment horizontal="left" vertical="top" wrapText="1"/>
    </xf>
    <xf numFmtId="0" fontId="0" fillId="0" borderId="38" xfId="0" applyBorder="1" applyAlignment="1">
      <alignment vertical="top"/>
    </xf>
    <xf numFmtId="0" fontId="31" fillId="0" borderId="0" xfId="0" applyFont="1" applyAlignment="1">
      <alignment horizontal="right" vertical="top" wrapText="1"/>
    </xf>
    <xf numFmtId="0" fontId="76" fillId="0" borderId="0" xfId="0" applyFont="1" applyAlignment="1">
      <alignment vertical="top"/>
    </xf>
    <xf numFmtId="0" fontId="9" fillId="0" borderId="0" xfId="0" applyFont="1" applyAlignment="1">
      <alignment vertical="top" wrapText="1"/>
    </xf>
    <xf numFmtId="0" fontId="17" fillId="0" borderId="0" xfId="0" applyFont="1" applyAlignment="1">
      <alignment horizontal="left" vertical="top" wrapText="1"/>
    </xf>
    <xf numFmtId="0" fontId="9" fillId="6" borderId="32" xfId="0" applyFont="1" applyFill="1" applyBorder="1" applyAlignment="1">
      <alignment horizontal="center" vertical="top" wrapText="1"/>
    </xf>
    <xf numFmtId="0" fontId="16" fillId="0" borderId="39" xfId="0" applyFont="1" applyBorder="1" applyAlignment="1">
      <alignment horizontal="left" vertical="top" wrapText="1"/>
    </xf>
    <xf numFmtId="0" fontId="16" fillId="0" borderId="24" xfId="0" applyFont="1" applyBorder="1" applyAlignment="1">
      <alignment horizontal="left" vertical="top" wrapText="1"/>
    </xf>
    <xf numFmtId="0" fontId="0" fillId="0" borderId="32" xfId="0" applyBorder="1" applyAlignment="1">
      <alignment horizontal="center"/>
    </xf>
    <xf numFmtId="0" fontId="9" fillId="0" borderId="25" xfId="0" applyFont="1" applyBorder="1" applyAlignment="1">
      <alignment horizontal="left" vertical="top"/>
    </xf>
    <xf numFmtId="9" fontId="6" fillId="0" borderId="23" xfId="0" applyNumberFormat="1" applyFont="1" applyBorder="1" applyAlignment="1">
      <alignment horizontal="center" vertical="top" wrapText="1"/>
    </xf>
    <xf numFmtId="9" fontId="6" fillId="0" borderId="24" xfId="0" applyNumberFormat="1" applyFont="1" applyBorder="1" applyAlignment="1">
      <alignment horizontal="center" vertical="top" wrapText="1"/>
    </xf>
    <xf numFmtId="0" fontId="9" fillId="0" borderId="37" xfId="0" applyFont="1" applyBorder="1" applyAlignment="1">
      <alignment horizontal="right" vertical="top"/>
    </xf>
    <xf numFmtId="0" fontId="16" fillId="15" borderId="31" xfId="0" applyFont="1" applyFill="1" applyBorder="1" applyAlignment="1">
      <alignment horizontal="left" vertical="top"/>
    </xf>
    <xf numFmtId="0" fontId="82" fillId="0" borderId="0" xfId="0" applyFont="1" applyAlignment="1">
      <alignment horizontal="left"/>
    </xf>
    <xf numFmtId="0" fontId="0" fillId="20" borderId="0" xfId="0" applyFill="1"/>
    <xf numFmtId="0" fontId="44" fillId="20" borderId="0" xfId="0" applyFont="1" applyFill="1" applyAlignment="1">
      <alignment horizontal="left"/>
    </xf>
    <xf numFmtId="0" fontId="82" fillId="20" borderId="0" xfId="0" applyFont="1" applyFill="1" applyAlignment="1">
      <alignment horizontal="left"/>
    </xf>
    <xf numFmtId="0" fontId="59" fillId="20" borderId="0" xfId="0" applyFont="1" applyFill="1" applyAlignment="1">
      <alignment horizontal="left"/>
    </xf>
    <xf numFmtId="0" fontId="0" fillId="0" borderId="0" xfId="0" applyAlignment="1">
      <alignment horizontal="left" vertical="top"/>
    </xf>
    <xf numFmtId="0" fontId="81" fillId="0" borderId="0" xfId="0" applyFont="1" applyAlignment="1">
      <alignment horizontal="center" vertical="center" wrapText="1"/>
    </xf>
    <xf numFmtId="0" fontId="44" fillId="0" borderId="0" xfId="0" applyFont="1" applyAlignment="1">
      <alignment horizontal="left"/>
    </xf>
    <xf numFmtId="0" fontId="15" fillId="0" borderId="0" xfId="0" applyFont="1" applyAlignment="1">
      <alignment horizontal="left"/>
    </xf>
    <xf numFmtId="0" fontId="8" fillId="0" borderId="0" xfId="0" applyFont="1" applyAlignment="1">
      <alignment horizontal="left" vertical="top"/>
    </xf>
    <xf numFmtId="0" fontId="70" fillId="0" borderId="0" xfId="0" applyFont="1" applyAlignment="1">
      <alignment horizontal="left" vertical="top" wrapText="1"/>
    </xf>
    <xf numFmtId="0" fontId="79" fillId="0" borderId="38" xfId="0" applyFont="1" applyBorder="1" applyAlignment="1">
      <alignment horizontal="center" vertical="center" wrapText="1"/>
    </xf>
    <xf numFmtId="0" fontId="80" fillId="0" borderId="0" xfId="0" applyFont="1" applyAlignment="1">
      <alignment vertical="top"/>
    </xf>
    <xf numFmtId="0" fontId="80" fillId="0" borderId="0" xfId="0" applyFont="1" applyAlignment="1">
      <alignment wrapText="1"/>
    </xf>
    <xf numFmtId="0" fontId="80" fillId="0" borderId="38" xfId="0" applyFont="1" applyBorder="1" applyAlignment="1">
      <alignment horizontal="center" vertical="top" wrapText="1"/>
    </xf>
    <xf numFmtId="0" fontId="1" fillId="0" borderId="0" xfId="0" quotePrefix="1" applyFont="1" applyAlignment="1">
      <alignment horizontal="left" vertical="center" wrapText="1"/>
    </xf>
    <xf numFmtId="0" fontId="1" fillId="0" borderId="25" xfId="0" applyFont="1" applyBorder="1"/>
    <xf numFmtId="14" fontId="6" fillId="0" borderId="48" xfId="0" applyNumberFormat="1" applyFont="1" applyBorder="1" applyAlignment="1">
      <alignment horizontal="center" vertical="top" wrapText="1"/>
    </xf>
    <xf numFmtId="0" fontId="1" fillId="15" borderId="27" xfId="0" applyFont="1" applyFill="1" applyBorder="1" applyAlignment="1">
      <alignment horizontal="center" vertical="top" wrapText="1"/>
    </xf>
    <xf numFmtId="8" fontId="6" fillId="15" borderId="49" xfId="0" applyNumberFormat="1" applyFont="1" applyFill="1" applyBorder="1" applyAlignment="1">
      <alignment vertical="top" wrapText="1"/>
    </xf>
    <xf numFmtId="8" fontId="6" fillId="15" borderId="46" xfId="0" applyNumberFormat="1" applyFont="1" applyFill="1" applyBorder="1" applyAlignment="1">
      <alignment vertical="top" wrapText="1"/>
    </xf>
    <xf numFmtId="165" fontId="0" fillId="4" borderId="0" xfId="2" applyNumberFormat="1" applyFont="1" applyFill="1" applyBorder="1" applyAlignment="1">
      <alignment horizontal="left"/>
    </xf>
    <xf numFmtId="0" fontId="2" fillId="15" borderId="5" xfId="0" applyFont="1" applyFill="1" applyBorder="1" applyAlignment="1">
      <alignment horizontal="center" vertical="center" wrapText="1"/>
    </xf>
    <xf numFmtId="164" fontId="2" fillId="0" borderId="3" xfId="0" applyNumberFormat="1" applyFont="1" applyBorder="1" applyAlignment="1">
      <alignment horizontal="center" vertical="center" wrapText="1"/>
    </xf>
    <xf numFmtId="164" fontId="11" fillId="0" borderId="14" xfId="0" applyNumberFormat="1" applyFont="1" applyBorder="1" applyAlignment="1">
      <alignment horizontal="center" vertical="center" wrapText="1"/>
    </xf>
    <xf numFmtId="14" fontId="44" fillId="15" borderId="0" xfId="0" applyNumberFormat="1" applyFont="1" applyFill="1" applyAlignment="1">
      <alignment horizontal="center"/>
    </xf>
    <xf numFmtId="0" fontId="6" fillId="15" borderId="0" xfId="0" applyFont="1" applyFill="1" applyAlignment="1">
      <alignment horizontal="center" vertical="top" wrapText="1"/>
    </xf>
    <xf numFmtId="0" fontId="6" fillId="15" borderId="48" xfId="0" applyFont="1" applyFill="1" applyBorder="1" applyAlignment="1">
      <alignment horizontal="center" vertical="top" wrapText="1"/>
    </xf>
    <xf numFmtId="164" fontId="4" fillId="15" borderId="26" xfId="0" applyNumberFormat="1" applyFont="1" applyFill="1" applyBorder="1" applyAlignment="1">
      <alignment horizontal="center" vertical="top" wrapText="1"/>
    </xf>
    <xf numFmtId="0" fontId="1" fillId="15" borderId="0" xfId="0" quotePrefix="1" applyFont="1" applyFill="1" applyAlignment="1">
      <alignment horizontal="left" vertical="top"/>
    </xf>
    <xf numFmtId="0" fontId="9" fillId="15" borderId="25" xfId="0" quotePrefix="1" applyFont="1" applyFill="1" applyBorder="1" applyAlignment="1">
      <alignment horizontal="left" vertical="top"/>
    </xf>
    <xf numFmtId="0" fontId="9" fillId="15" borderId="27" xfId="0" applyFont="1" applyFill="1" applyBorder="1" applyAlignment="1">
      <alignment horizontal="center" vertical="top"/>
    </xf>
    <xf numFmtId="0" fontId="1" fillId="15" borderId="25" xfId="0" quotePrefix="1" applyFont="1" applyFill="1" applyBorder="1" applyAlignment="1">
      <alignment vertical="top"/>
    </xf>
    <xf numFmtId="164" fontId="1" fillId="15" borderId="27" xfId="0" applyNumberFormat="1" applyFont="1" applyFill="1" applyBorder="1" applyAlignment="1">
      <alignment horizontal="center" vertical="top"/>
    </xf>
    <xf numFmtId="0" fontId="1" fillId="15" borderId="28" xfId="0" quotePrefix="1" applyFont="1" applyFill="1" applyBorder="1" applyAlignment="1">
      <alignment vertical="top"/>
    </xf>
    <xf numFmtId="164" fontId="1" fillId="15" borderId="30" xfId="0" applyNumberFormat="1" applyFont="1" applyFill="1" applyBorder="1" applyAlignment="1">
      <alignment horizontal="center" vertical="top"/>
    </xf>
    <xf numFmtId="0" fontId="1" fillId="15" borderId="0" xfId="0" quotePrefix="1" applyFont="1" applyFill="1" applyAlignment="1">
      <alignment vertical="top"/>
    </xf>
    <xf numFmtId="164" fontId="1" fillId="15" borderId="0" xfId="0" applyNumberFormat="1" applyFont="1" applyFill="1" applyAlignment="1">
      <alignment horizontal="center" vertical="top"/>
    </xf>
    <xf numFmtId="0" fontId="17" fillId="15" borderId="0" xfId="0" applyFont="1" applyFill="1" applyAlignment="1">
      <alignment horizontal="left" vertical="top"/>
    </xf>
    <xf numFmtId="0" fontId="0" fillId="15" borderId="0" xfId="0" applyFill="1" applyAlignment="1">
      <alignment vertical="center" wrapText="1"/>
    </xf>
    <xf numFmtId="0" fontId="22" fillId="0" borderId="62" xfId="0" applyFont="1" applyBorder="1" applyAlignment="1">
      <alignment horizontal="center" vertical="center" wrapText="1"/>
    </xf>
    <xf numFmtId="0" fontId="44" fillId="15" borderId="0" xfId="0" applyFont="1" applyFill="1"/>
    <xf numFmtId="166" fontId="0" fillId="0" borderId="0" xfId="2" applyNumberFormat="1" applyFont="1" applyAlignment="1">
      <alignment horizontal="left"/>
    </xf>
    <xf numFmtId="6" fontId="83" fillId="0" borderId="0" xfId="0" applyNumberFormat="1" applyFont="1"/>
    <xf numFmtId="44" fontId="0" fillId="15" borderId="0" xfId="3" applyFont="1" applyFill="1" applyAlignment="1">
      <alignment vertical="center" wrapText="1"/>
    </xf>
    <xf numFmtId="0" fontId="6" fillId="15" borderId="0" xfId="0" applyFont="1" applyFill="1" applyAlignment="1">
      <alignment vertical="center" wrapText="1"/>
    </xf>
    <xf numFmtId="0" fontId="6" fillId="15" borderId="45" xfId="0" applyFont="1" applyFill="1" applyBorder="1" applyAlignment="1">
      <alignment vertical="center" wrapText="1"/>
    </xf>
    <xf numFmtId="49" fontId="1" fillId="0" borderId="0" xfId="0" quotePrefix="1" applyNumberFormat="1" applyFont="1" applyAlignment="1">
      <alignment vertical="top" wrapText="1"/>
    </xf>
    <xf numFmtId="166" fontId="1" fillId="0" borderId="48" xfId="0" applyNumberFormat="1" applyFont="1" applyBorder="1" applyAlignment="1">
      <alignment horizontal="center" vertical="top"/>
    </xf>
    <xf numFmtId="166" fontId="1" fillId="0" borderId="49" xfId="0" applyNumberFormat="1" applyFont="1" applyBorder="1" applyAlignment="1">
      <alignment horizontal="center" vertical="top"/>
    </xf>
    <xf numFmtId="164" fontId="0" fillId="0" borderId="0" xfId="0" applyNumberFormat="1" applyAlignment="1">
      <alignment vertical="center"/>
    </xf>
    <xf numFmtId="0" fontId="82" fillId="0" borderId="0" xfId="0" applyFont="1" applyAlignment="1">
      <alignment vertical="center"/>
    </xf>
    <xf numFmtId="165" fontId="0" fillId="0" borderId="0" xfId="0" applyNumberFormat="1" applyAlignment="1">
      <alignment horizontal="center"/>
    </xf>
    <xf numFmtId="0" fontId="7" fillId="21" borderId="0" xfId="0" applyFont="1" applyFill="1"/>
    <xf numFmtId="0" fontId="41" fillId="21" borderId="0" xfId="0" applyFont="1" applyFill="1"/>
    <xf numFmtId="166" fontId="1" fillId="0" borderId="26" xfId="0" applyNumberFormat="1" applyFont="1" applyBorder="1" applyAlignment="1">
      <alignment horizontal="center" vertical="center"/>
    </xf>
    <xf numFmtId="166" fontId="1" fillId="0" borderId="29" xfId="0" applyNumberFormat="1" applyFont="1" applyBorder="1" applyAlignment="1">
      <alignment horizontal="center" vertical="center"/>
    </xf>
    <xf numFmtId="164" fontId="0" fillId="0" borderId="0" xfId="0" applyNumberFormat="1"/>
    <xf numFmtId="0" fontId="9" fillId="12" borderId="66" xfId="0" applyFont="1" applyFill="1" applyBorder="1" applyAlignment="1">
      <alignment vertical="top"/>
    </xf>
    <xf numFmtId="164" fontId="9" fillId="12" borderId="67" xfId="0" applyNumberFormat="1" applyFont="1" applyFill="1" applyBorder="1" applyAlignment="1">
      <alignment horizontal="center" vertical="top" wrapText="1"/>
    </xf>
    <xf numFmtId="166" fontId="9" fillId="12" borderId="68" xfId="0" applyNumberFormat="1" applyFont="1" applyFill="1" applyBorder="1" applyAlignment="1">
      <alignment horizontal="center" vertical="top"/>
    </xf>
    <xf numFmtId="166" fontId="40" fillId="0" borderId="48" xfId="0" applyNumberFormat="1" applyFont="1" applyBorder="1" applyAlignment="1">
      <alignment horizontal="center" vertical="top"/>
    </xf>
    <xf numFmtId="3" fontId="8" fillId="0" borderId="5" xfId="0" applyNumberFormat="1" applyFont="1" applyBorder="1" applyAlignment="1">
      <alignment horizontal="center" vertical="center" wrapText="1"/>
    </xf>
    <xf numFmtId="0" fontId="34" fillId="2" borderId="27" xfId="0" applyFont="1" applyFill="1" applyBorder="1" applyAlignment="1">
      <alignment horizontal="center" vertical="top" wrapText="1"/>
    </xf>
    <xf numFmtId="0" fontId="6" fillId="0" borderId="104" xfId="0" applyFont="1" applyBorder="1" applyAlignment="1">
      <alignment horizontal="center" vertical="center" wrapText="1"/>
    </xf>
    <xf numFmtId="0" fontId="40" fillId="0" borderId="105" xfId="0" applyFont="1" applyBorder="1" applyAlignment="1">
      <alignment horizontal="center" vertical="center" wrapText="1"/>
    </xf>
    <xf numFmtId="0" fontId="40" fillId="0" borderId="106" xfId="0" applyFont="1" applyBorder="1" applyAlignment="1">
      <alignment horizontal="center" vertical="center" wrapText="1"/>
    </xf>
    <xf numFmtId="0" fontId="1" fillId="0" borderId="107" xfId="0" applyFont="1" applyBorder="1" applyAlignment="1">
      <alignment horizontal="center" vertical="center"/>
    </xf>
    <xf numFmtId="0" fontId="1" fillId="0" borderId="108" xfId="0" applyFont="1" applyBorder="1" applyAlignment="1">
      <alignment horizontal="center" vertical="center"/>
    </xf>
    <xf numFmtId="0" fontId="1" fillId="0" borderId="109" xfId="0" applyFont="1" applyBorder="1" applyAlignment="1">
      <alignment horizontal="center" vertical="center"/>
    </xf>
    <xf numFmtId="0" fontId="22" fillId="0" borderId="104" xfId="0" applyFont="1" applyBorder="1" applyAlignment="1">
      <alignment horizontal="center" vertical="center" wrapText="1"/>
    </xf>
    <xf numFmtId="0" fontId="30" fillId="13" borderId="84" xfId="0" applyFont="1" applyFill="1" applyBorder="1" applyAlignment="1">
      <alignment horizontal="left" wrapText="1"/>
    </xf>
    <xf numFmtId="0" fontId="1" fillId="0" borderId="0" xfId="0" applyFont="1" applyAlignment="1">
      <alignment horizontal="left" vertical="center" wrapText="1"/>
    </xf>
    <xf numFmtId="0" fontId="1" fillId="0" borderId="45" xfId="0" applyFont="1" applyBorder="1" applyAlignment="1">
      <alignment horizontal="left" vertical="center" wrapText="1"/>
    </xf>
    <xf numFmtId="0" fontId="20" fillId="15" borderId="27" xfId="0" applyFont="1" applyFill="1" applyBorder="1" applyAlignment="1">
      <alignment horizontal="center" vertical="top" wrapText="1"/>
    </xf>
    <xf numFmtId="164" fontId="21" fillId="4" borderId="5" xfId="0" applyNumberFormat="1" applyFont="1" applyFill="1" applyBorder="1" applyAlignment="1">
      <alignment horizontal="center" wrapText="1"/>
    </xf>
    <xf numFmtId="3" fontId="0" fillId="0" borderId="0" xfId="0" applyNumberFormat="1"/>
    <xf numFmtId="0" fontId="1" fillId="0" borderId="22" xfId="0" applyFont="1" applyBorder="1" applyAlignment="1">
      <alignment horizontal="left" vertical="center"/>
    </xf>
    <xf numFmtId="164" fontId="1" fillId="0" borderId="23" xfId="0" applyNumberFormat="1" applyFont="1" applyBorder="1" applyAlignment="1">
      <alignment horizontal="center" vertical="center" wrapText="1"/>
    </xf>
    <xf numFmtId="0" fontId="1" fillId="0" borderId="27" xfId="0" applyFont="1" applyBorder="1" applyAlignment="1">
      <alignment horizontal="left" vertical="center" wrapText="1"/>
    </xf>
    <xf numFmtId="0" fontId="20" fillId="0" borderId="32" xfId="0" applyFont="1" applyBorder="1" applyAlignment="1">
      <alignment horizontal="left" vertical="center" wrapText="1"/>
    </xf>
    <xf numFmtId="0" fontId="1" fillId="0" borderId="50" xfId="0" applyFont="1" applyBorder="1" applyAlignment="1">
      <alignment horizontal="left" vertical="center" wrapText="1"/>
    </xf>
    <xf numFmtId="0" fontId="0" fillId="0" borderId="32" xfId="0" applyBorder="1" applyAlignment="1">
      <alignment horizontal="left" vertical="center" wrapText="1"/>
    </xf>
    <xf numFmtId="0" fontId="1" fillId="0" borderId="25" xfId="0" applyFont="1" applyBorder="1" applyAlignment="1">
      <alignment horizontal="left" vertical="center"/>
    </xf>
    <xf numFmtId="164" fontId="1" fillId="0" borderId="26" xfId="0" applyNumberFormat="1" applyFont="1" applyBorder="1" applyAlignment="1">
      <alignment horizontal="center" vertical="center" wrapText="1"/>
    </xf>
    <xf numFmtId="164" fontId="1" fillId="0" borderId="27" xfId="0" applyNumberFormat="1" applyFont="1" applyBorder="1" applyAlignment="1">
      <alignment horizontal="left" vertical="center" wrapText="1"/>
    </xf>
    <xf numFmtId="0" fontId="1" fillId="0" borderId="28" xfId="0" applyFont="1" applyBorder="1" applyAlignment="1">
      <alignment horizontal="left" vertical="center" wrapText="1"/>
    </xf>
    <xf numFmtId="164" fontId="1" fillId="0" borderId="29" xfId="0" applyNumberFormat="1" applyFont="1" applyBorder="1" applyAlignment="1">
      <alignment horizontal="center" vertical="center" wrapText="1"/>
    </xf>
    <xf numFmtId="164" fontId="1" fillId="0" borderId="30" xfId="0" applyNumberFormat="1" applyFont="1" applyBorder="1" applyAlignment="1">
      <alignment horizontal="left" vertical="center" wrapText="1"/>
    </xf>
    <xf numFmtId="0" fontId="20" fillId="0" borderId="38" xfId="0" applyFont="1" applyBorder="1" applyAlignment="1">
      <alignment horizontal="left" vertical="center" wrapText="1"/>
    </xf>
    <xf numFmtId="0" fontId="1" fillId="0" borderId="51" xfId="0" applyFont="1" applyBorder="1" applyAlignment="1">
      <alignment horizontal="left" vertical="center" wrapText="1"/>
    </xf>
    <xf numFmtId="0" fontId="0" fillId="0" borderId="38" xfId="0" applyBorder="1" applyAlignment="1">
      <alignment horizontal="left" vertical="center" wrapText="1"/>
    </xf>
    <xf numFmtId="164" fontId="1" fillId="0" borderId="0" xfId="0" applyNumberFormat="1" applyFont="1" applyAlignment="1">
      <alignment horizontal="center" vertical="center" wrapText="1"/>
    </xf>
    <xf numFmtId="164" fontId="1" fillId="0" borderId="0" xfId="0" applyNumberFormat="1" applyFont="1" applyAlignment="1">
      <alignment horizontal="left" vertical="center" wrapText="1"/>
    </xf>
    <xf numFmtId="0" fontId="20" fillId="0" borderId="0" xfId="0" applyFont="1" applyAlignment="1">
      <alignment horizontal="left" vertical="center" wrapText="1"/>
    </xf>
    <xf numFmtId="0" fontId="9" fillId="0" borderId="31" xfId="0" applyFont="1" applyBorder="1" applyAlignment="1">
      <alignment horizontal="left" vertical="center" wrapText="1"/>
    </xf>
    <xf numFmtId="0" fontId="1" fillId="0" borderId="27" xfId="0" applyFont="1" applyBorder="1" applyAlignment="1">
      <alignment vertical="center" wrapText="1"/>
    </xf>
    <xf numFmtId="0" fontId="1" fillId="0" borderId="32" xfId="0" applyFont="1" applyBorder="1" applyAlignment="1">
      <alignment vertical="center" wrapText="1"/>
    </xf>
    <xf numFmtId="0" fontId="1" fillId="0" borderId="0" xfId="0" quotePrefix="1" applyFont="1" applyAlignment="1">
      <alignment horizontal="left" vertical="center"/>
    </xf>
    <xf numFmtId="0" fontId="1" fillId="0" borderId="0" xfId="0" quotePrefix="1" applyFont="1" applyAlignment="1">
      <alignment horizontal="center" vertical="top" wrapText="1"/>
    </xf>
    <xf numFmtId="164" fontId="1" fillId="15" borderId="0" xfId="0" applyNumberFormat="1" applyFont="1" applyFill="1" applyAlignment="1">
      <alignment horizontal="left" vertical="center" wrapText="1"/>
    </xf>
    <xf numFmtId="0" fontId="68" fillId="0" borderId="45" xfId="0" applyFont="1" applyBorder="1" applyAlignment="1">
      <alignment horizontal="center" vertical="top" wrapText="1"/>
    </xf>
    <xf numFmtId="0" fontId="0" fillId="0" borderId="42" xfId="0" applyBorder="1"/>
    <xf numFmtId="0" fontId="0" fillId="0" borderId="42" xfId="0" applyBorder="1" applyAlignment="1">
      <alignment horizontal="right"/>
    </xf>
    <xf numFmtId="0" fontId="3" fillId="0" borderId="42" xfId="0" applyFont="1" applyBorder="1" applyAlignment="1">
      <alignment horizontal="right"/>
    </xf>
    <xf numFmtId="0" fontId="3" fillId="0" borderId="42" xfId="0" applyFont="1" applyBorder="1"/>
    <xf numFmtId="10" fontId="3" fillId="0" borderId="42" xfId="0" applyNumberFormat="1" applyFont="1" applyBorder="1"/>
    <xf numFmtId="165" fontId="0" fillId="0" borderId="0" xfId="2" applyNumberFormat="1" applyFont="1" applyFill="1" applyBorder="1" applyAlignment="1">
      <alignment horizontal="left"/>
    </xf>
    <xf numFmtId="1" fontId="8" fillId="0" borderId="43" xfId="0" applyNumberFormat="1" applyFont="1" applyBorder="1" applyAlignment="1">
      <alignment horizontal="center" vertical="center" wrapText="1"/>
    </xf>
    <xf numFmtId="164" fontId="8" fillId="0" borderId="43" xfId="0" applyNumberFormat="1" applyFont="1" applyBorder="1" applyAlignment="1">
      <alignment horizontal="center" vertical="center" wrapText="1"/>
    </xf>
    <xf numFmtId="166" fontId="10" fillId="0" borderId="5" xfId="2" applyNumberFormat="1" applyFont="1" applyBorder="1" applyAlignment="1">
      <alignment horizontal="right" vertical="center" wrapText="1"/>
    </xf>
    <xf numFmtId="1" fontId="6" fillId="0" borderId="26" xfId="0" applyNumberFormat="1" applyFont="1" applyBorder="1" applyAlignment="1">
      <alignment horizontal="center" vertical="top" wrapText="1"/>
    </xf>
    <xf numFmtId="1" fontId="8" fillId="12" borderId="43" xfId="0" applyNumberFormat="1" applyFont="1" applyFill="1" applyBorder="1" applyAlignment="1">
      <alignment horizontal="center" vertical="center" wrapText="1"/>
    </xf>
    <xf numFmtId="166" fontId="6" fillId="0" borderId="48" xfId="2" applyNumberFormat="1" applyFont="1" applyBorder="1" applyAlignment="1">
      <alignment horizontal="center" vertical="top" wrapText="1"/>
    </xf>
    <xf numFmtId="1" fontId="6" fillId="12" borderId="26" xfId="0" applyNumberFormat="1" applyFont="1" applyFill="1" applyBorder="1" applyAlignment="1">
      <alignment horizontal="center" vertical="top" wrapText="1"/>
    </xf>
    <xf numFmtId="0" fontId="0" fillId="0" borderId="0" xfId="0" quotePrefix="1" applyAlignment="1">
      <alignment vertical="center"/>
    </xf>
    <xf numFmtId="0" fontId="46" fillId="0" borderId="0" xfId="0" applyFont="1" applyAlignment="1">
      <alignment horizontal="left" vertical="center" wrapText="1"/>
    </xf>
    <xf numFmtId="0" fontId="1" fillId="0" borderId="0" xfId="0" applyFont="1" applyAlignment="1">
      <alignment horizontal="left" wrapText="1"/>
    </xf>
    <xf numFmtId="0" fontId="6" fillId="0" borderId="0" xfId="0" applyFont="1" applyAlignment="1">
      <alignment horizontal="left" wrapText="1"/>
    </xf>
    <xf numFmtId="164" fontId="1" fillId="0" borderId="28" xfId="0" applyNumberFormat="1" applyFont="1" applyBorder="1" applyAlignment="1">
      <alignment horizontal="center" vertical="top" wrapText="1"/>
    </xf>
    <xf numFmtId="165" fontId="1" fillId="0" borderId="28" xfId="0" applyNumberFormat="1" applyFont="1" applyBorder="1" applyAlignment="1">
      <alignment horizontal="center" vertical="top" wrapText="1"/>
    </xf>
    <xf numFmtId="164" fontId="1" fillId="0" borderId="25" xfId="0" applyNumberFormat="1" applyFont="1" applyBorder="1" applyAlignment="1">
      <alignment horizontal="center" vertical="top" wrapText="1"/>
    </xf>
    <xf numFmtId="49" fontId="1" fillId="0" borderId="30" xfId="0" applyNumberFormat="1" applyFont="1" applyBorder="1" applyAlignment="1">
      <alignment horizontal="left" vertical="top" wrapText="1"/>
    </xf>
    <xf numFmtId="0" fontId="22" fillId="0" borderId="25" xfId="1" applyNumberFormat="1" applyFont="1" applyBorder="1" applyAlignment="1">
      <alignment vertical="top"/>
    </xf>
    <xf numFmtId="0" fontId="22" fillId="0" borderId="25" xfId="1" applyFont="1" applyBorder="1" applyAlignment="1">
      <alignment vertical="top"/>
    </xf>
    <xf numFmtId="0" fontId="83" fillId="0" borderId="0" xfId="0" applyFont="1" applyAlignment="1">
      <alignment horizontal="right" vertical="center" wrapText="1"/>
    </xf>
    <xf numFmtId="0" fontId="0" fillId="0" borderId="0" xfId="0" applyAlignment="1">
      <alignment horizontal="right" vertical="center"/>
    </xf>
    <xf numFmtId="0" fontId="46" fillId="0" borderId="0" xfId="0" applyFont="1" applyAlignment="1">
      <alignment horizontal="left" vertical="center" wrapText="1"/>
    </xf>
    <xf numFmtId="0" fontId="0" fillId="11" borderId="71" xfId="0" applyFill="1" applyBorder="1" applyAlignment="1">
      <alignment horizontal="center"/>
    </xf>
    <xf numFmtId="0" fontId="0" fillId="11" borderId="72" xfId="0" applyFill="1" applyBorder="1" applyAlignment="1">
      <alignment horizontal="center"/>
    </xf>
    <xf numFmtId="0" fontId="0" fillId="3" borderId="73" xfId="0" applyFill="1" applyBorder="1" applyAlignment="1">
      <alignment horizontal="center"/>
    </xf>
    <xf numFmtId="0" fontId="0" fillId="3" borderId="74" xfId="0" applyFill="1" applyBorder="1" applyAlignment="1">
      <alignment horizontal="center"/>
    </xf>
    <xf numFmtId="0" fontId="0" fillId="3" borderId="75" xfId="0" applyFill="1" applyBorder="1" applyAlignment="1">
      <alignment horizontal="center"/>
    </xf>
    <xf numFmtId="0" fontId="0" fillId="3" borderId="0" xfId="0" applyFill="1" applyAlignment="1">
      <alignment horizontal="center"/>
    </xf>
    <xf numFmtId="0" fontId="0" fillId="10" borderId="57" xfId="0" applyFill="1" applyBorder="1" applyAlignment="1">
      <alignment horizontal="center"/>
    </xf>
    <xf numFmtId="0" fontId="46" fillId="0" borderId="0" xfId="0" applyFont="1" applyAlignment="1">
      <alignment horizontal="left" wrapText="1"/>
    </xf>
    <xf numFmtId="0" fontId="55" fillId="0" borderId="0" xfId="0" applyFont="1" applyAlignment="1">
      <alignment horizontal="left" wrapText="1"/>
    </xf>
    <xf numFmtId="0" fontId="55" fillId="0" borderId="58" xfId="0" applyFont="1" applyBorder="1" applyAlignment="1">
      <alignment horizontal="left" wrapText="1"/>
    </xf>
    <xf numFmtId="0" fontId="0" fillId="0" borderId="0" xfId="0" applyAlignment="1">
      <alignment horizontal="left" vertical="center"/>
    </xf>
    <xf numFmtId="0" fontId="0" fillId="0" borderId="0" xfId="0" applyAlignment="1">
      <alignment horizontal="center"/>
    </xf>
    <xf numFmtId="0" fontId="38" fillId="0" borderId="30" xfId="0" applyFont="1" applyBorder="1" applyAlignment="1">
      <alignment horizontal="center" vertical="center" wrapText="1"/>
    </xf>
    <xf numFmtId="0" fontId="38" fillId="0" borderId="31" xfId="0" applyFont="1" applyBorder="1" applyAlignment="1">
      <alignment horizontal="center" vertical="center" wrapText="1"/>
    </xf>
    <xf numFmtId="0" fontId="38" fillId="0" borderId="24" xfId="0" applyFont="1" applyBorder="1" applyAlignment="1">
      <alignment horizontal="center" vertical="center" wrapText="1"/>
    </xf>
    <xf numFmtId="0" fontId="0" fillId="0" borderId="0" xfId="0" applyAlignment="1">
      <alignment horizontal="left" vertical="top" wrapText="1"/>
    </xf>
    <xf numFmtId="0" fontId="0" fillId="0" borderId="0" xfId="0" applyAlignment="1">
      <alignment horizontal="left" vertical="top"/>
    </xf>
    <xf numFmtId="0" fontId="44" fillId="20" borderId="0" xfId="0" applyFont="1" applyFill="1" applyAlignment="1">
      <alignment horizontal="left"/>
    </xf>
    <xf numFmtId="0" fontId="1" fillId="0" borderId="0" xfId="0" quotePrefix="1" applyFont="1" applyAlignment="1">
      <alignment horizontal="left" vertical="center" wrapText="1"/>
    </xf>
    <xf numFmtId="0" fontId="22" fillId="0" borderId="0" xfId="0" quotePrefix="1" applyFont="1" applyAlignment="1">
      <alignment horizontal="left" vertical="center" wrapText="1"/>
    </xf>
    <xf numFmtId="0" fontId="1" fillId="0" borderId="0" xfId="0" quotePrefix="1" applyFont="1" applyAlignment="1">
      <alignment horizontal="left" vertical="top" wrapText="1"/>
    </xf>
    <xf numFmtId="0" fontId="1" fillId="0" borderId="0" xfId="0" applyFont="1" applyAlignment="1">
      <alignment horizontal="left" wrapText="1"/>
    </xf>
    <xf numFmtId="0" fontId="6" fillId="0" borderId="0" xfId="0" applyFont="1" applyAlignment="1">
      <alignment horizontal="left" wrapText="1"/>
    </xf>
    <xf numFmtId="0" fontId="6" fillId="0" borderId="0" xfId="0" applyFont="1" applyAlignment="1">
      <alignment horizontal="left" vertical="top" wrapText="1"/>
    </xf>
    <xf numFmtId="0" fontId="16" fillId="0" borderId="0" xfId="0" applyFont="1" applyAlignment="1">
      <alignment horizontal="left" vertical="center" wrapText="1"/>
    </xf>
    <xf numFmtId="0" fontId="1" fillId="0" borderId="27" xfId="0" applyFont="1" applyBorder="1" applyAlignment="1">
      <alignment horizontal="center" vertical="center" wrapText="1"/>
    </xf>
    <xf numFmtId="0" fontId="1" fillId="0" borderId="25" xfId="0" applyFont="1" applyBorder="1" applyAlignment="1">
      <alignment horizontal="center" vertical="center" wrapText="1"/>
    </xf>
    <xf numFmtId="0" fontId="36" fillId="0" borderId="0" xfId="0" applyFont="1" applyAlignment="1">
      <alignment horizontal="left" vertical="top" wrapText="1"/>
    </xf>
    <xf numFmtId="0" fontId="36" fillId="0" borderId="0" xfId="0" applyFont="1" applyAlignment="1">
      <alignment horizontal="left" vertical="center" wrapText="1"/>
    </xf>
    <xf numFmtId="0" fontId="16" fillId="0" borderId="0" xfId="0" applyFont="1" applyAlignment="1">
      <alignment horizontal="left" vertical="top" wrapText="1"/>
    </xf>
    <xf numFmtId="0" fontId="9" fillId="0" borderId="27" xfId="0" applyFont="1" applyBorder="1" applyAlignment="1">
      <alignment horizontal="center" vertical="center"/>
    </xf>
    <xf numFmtId="0" fontId="9" fillId="0" borderId="25" xfId="0" applyFont="1" applyBorder="1" applyAlignment="1">
      <alignment horizontal="center" vertical="center"/>
    </xf>
    <xf numFmtId="10" fontId="1" fillId="0" borderId="27" xfId="0" applyNumberFormat="1" applyFont="1" applyBorder="1" applyAlignment="1">
      <alignment horizontal="center" vertical="center" wrapText="1"/>
    </xf>
    <xf numFmtId="0" fontId="30" fillId="0" borderId="0" xfId="0" quotePrefix="1" applyFont="1" applyAlignment="1">
      <alignment horizontal="left"/>
    </xf>
    <xf numFmtId="0" fontId="30" fillId="0" borderId="0" xfId="0" applyFont="1" applyAlignment="1">
      <alignment horizontal="left"/>
    </xf>
    <xf numFmtId="0" fontId="47" fillId="0" borderId="0" xfId="0" applyFont="1" applyAlignment="1">
      <alignment horizontal="left"/>
    </xf>
    <xf numFmtId="0" fontId="6" fillId="0" borderId="0" xfId="0" applyFont="1" applyAlignment="1">
      <alignment horizontal="left"/>
    </xf>
    <xf numFmtId="0" fontId="6" fillId="0" borderId="0" xfId="0" applyFont="1" applyAlignment="1">
      <alignment horizontal="left" vertical="center" wrapText="1"/>
    </xf>
    <xf numFmtId="0" fontId="30" fillId="0" borderId="0" xfId="0" applyFont="1" applyAlignment="1">
      <alignment horizontal="left" vertical="center"/>
    </xf>
    <xf numFmtId="0" fontId="30" fillId="12" borderId="0" xfId="0" applyFont="1" applyFill="1" applyAlignment="1">
      <alignment horizontal="left" vertical="center" wrapText="1"/>
    </xf>
    <xf numFmtId="0" fontId="47" fillId="0" borderId="0" xfId="0" applyFont="1" applyAlignment="1">
      <alignment horizontal="left" vertical="center"/>
    </xf>
    <xf numFmtId="0" fontId="6" fillId="0" borderId="0" xfId="0" applyFont="1" applyAlignment="1">
      <alignment horizontal="left" vertical="center"/>
    </xf>
    <xf numFmtId="0" fontId="30" fillId="12" borderId="0" xfId="0" applyFont="1" applyFill="1" applyAlignment="1">
      <alignment horizontal="left" vertical="center"/>
    </xf>
    <xf numFmtId="0" fontId="62" fillId="0" borderId="0" xfId="0" applyFont="1" applyAlignment="1">
      <alignment horizontal="left" vertical="center" wrapText="1"/>
    </xf>
    <xf numFmtId="0" fontId="30" fillId="0" borderId="0" xfId="0" applyFont="1" applyAlignment="1">
      <alignment horizontal="left" vertical="center" wrapText="1"/>
    </xf>
    <xf numFmtId="0" fontId="30" fillId="0" borderId="0" xfId="0" applyFont="1" applyAlignment="1">
      <alignment horizontal="left" vertical="top" wrapText="1"/>
    </xf>
    <xf numFmtId="164" fontId="8" fillId="4" borderId="9" xfId="0" applyNumberFormat="1" applyFont="1" applyFill="1" applyBorder="1" applyAlignment="1">
      <alignment horizontal="center" vertical="center" wrapText="1"/>
    </xf>
    <xf numFmtId="164" fontId="8" fillId="4" borderId="20" xfId="0" applyNumberFormat="1" applyFont="1" applyFill="1" applyBorder="1" applyAlignment="1">
      <alignment horizontal="center" vertical="center" wrapText="1"/>
    </xf>
    <xf numFmtId="164" fontId="8" fillId="4" borderId="7" xfId="0" applyNumberFormat="1" applyFont="1" applyFill="1" applyBorder="1" applyAlignment="1">
      <alignment horizontal="center" vertical="center" wrapText="1"/>
    </xf>
    <xf numFmtId="164" fontId="8" fillId="4" borderId="6" xfId="0" applyNumberFormat="1" applyFont="1" applyFill="1" applyBorder="1" applyAlignment="1">
      <alignment horizontal="center" vertical="center" wrapText="1"/>
    </xf>
    <xf numFmtId="164" fontId="8" fillId="4" borderId="10" xfId="0" applyNumberFormat="1" applyFont="1" applyFill="1" applyBorder="1" applyAlignment="1">
      <alignment horizontal="center" vertical="center" wrapText="1"/>
    </xf>
    <xf numFmtId="164" fontId="8" fillId="4" borderId="3" xfId="0" applyNumberFormat="1" applyFont="1" applyFill="1" applyBorder="1" applyAlignment="1">
      <alignment horizontal="center" vertical="center" wrapText="1"/>
    </xf>
    <xf numFmtId="164" fontId="0" fillId="4" borderId="9" xfId="0" applyNumberFormat="1" applyFill="1" applyBorder="1" applyAlignment="1">
      <alignment horizontal="center" vertical="center"/>
    </xf>
    <xf numFmtId="164" fontId="0" fillId="4" borderId="20" xfId="0" applyNumberFormat="1" applyFill="1" applyBorder="1" applyAlignment="1">
      <alignment horizontal="center" vertical="center"/>
    </xf>
    <xf numFmtId="164" fontId="0" fillId="4" borderId="7" xfId="0" applyNumberFormat="1" applyFill="1" applyBorder="1" applyAlignment="1">
      <alignment horizontal="center" vertical="center"/>
    </xf>
    <xf numFmtId="0" fontId="10" fillId="0" borderId="11" xfId="0" applyFont="1" applyBorder="1" applyAlignment="1">
      <alignment horizontal="center" wrapText="1"/>
    </xf>
    <xf numFmtId="0" fontId="10" fillId="0" borderId="2" xfId="0" applyFont="1" applyBorder="1" applyAlignment="1">
      <alignment horizontal="center" wrapText="1"/>
    </xf>
    <xf numFmtId="0" fontId="8" fillId="0" borderId="21" xfId="0" applyFont="1" applyBorder="1" applyAlignment="1">
      <alignment horizontal="left" vertical="center" wrapText="1"/>
    </xf>
    <xf numFmtId="0" fontId="8" fillId="0" borderId="2" xfId="0" applyFont="1" applyBorder="1" applyAlignment="1">
      <alignment horizontal="left" vertical="center" wrapText="1"/>
    </xf>
    <xf numFmtId="164" fontId="8" fillId="0" borderId="6" xfId="0" applyNumberFormat="1" applyFont="1" applyBorder="1" applyAlignment="1">
      <alignment horizontal="center" vertical="center" wrapText="1"/>
    </xf>
    <xf numFmtId="164" fontId="8" fillId="0" borderId="3" xfId="0" applyNumberFormat="1" applyFont="1" applyBorder="1" applyAlignment="1">
      <alignment horizontal="center" vertical="center" wrapText="1"/>
    </xf>
    <xf numFmtId="166" fontId="0" fillId="0" borderId="6" xfId="0" applyNumberFormat="1" applyBorder="1" applyAlignment="1">
      <alignment horizontal="center" vertical="center"/>
    </xf>
    <xf numFmtId="166" fontId="0" fillId="0" borderId="3" xfId="0" applyNumberFormat="1" applyBorder="1" applyAlignment="1">
      <alignment horizontal="center" vertical="center"/>
    </xf>
    <xf numFmtId="164" fontId="0" fillId="0" borderId="6" xfId="0" applyNumberFormat="1" applyBorder="1" applyAlignment="1">
      <alignment horizontal="center" vertical="center"/>
    </xf>
    <xf numFmtId="164" fontId="0" fillId="0" borderId="3" xfId="0" applyNumberFormat="1" applyBorder="1" applyAlignment="1">
      <alignment horizontal="center" vertical="center"/>
    </xf>
    <xf numFmtId="164" fontId="10" fillId="0" borderId="7" xfId="0" applyNumberFormat="1" applyFont="1" applyBorder="1" applyAlignment="1">
      <alignment horizontal="center" vertical="center" wrapText="1"/>
    </xf>
    <xf numFmtId="164" fontId="10" fillId="0" borderId="11" xfId="0" applyNumberFormat="1" applyFont="1" applyBorder="1" applyAlignment="1">
      <alignment horizontal="center" vertical="center" wrapText="1"/>
    </xf>
    <xf numFmtId="166" fontId="3" fillId="0" borderId="7" xfId="0" applyNumberFormat="1" applyFont="1" applyBorder="1" applyAlignment="1">
      <alignment horizontal="center"/>
    </xf>
    <xf numFmtId="166" fontId="3" fillId="0" borderId="11" xfId="0" applyNumberFormat="1" applyFont="1" applyBorder="1" applyAlignment="1">
      <alignment horizontal="center"/>
    </xf>
    <xf numFmtId="0" fontId="0" fillId="0" borderId="11" xfId="0" applyBorder="1" applyAlignment="1">
      <alignment horizontal="center"/>
    </xf>
    <xf numFmtId="0" fontId="0" fillId="0" borderId="2" xfId="0" applyBorder="1" applyAlignment="1">
      <alignment horizontal="center"/>
    </xf>
    <xf numFmtId="0" fontId="10" fillId="0" borderId="7" xfId="0" applyFont="1" applyBorder="1" applyAlignment="1">
      <alignment horizontal="center" wrapText="1"/>
    </xf>
    <xf numFmtId="0" fontId="10" fillId="0" borderId="97" xfId="0" applyFont="1" applyBorder="1" applyAlignment="1">
      <alignment horizontal="center" wrapText="1"/>
    </xf>
    <xf numFmtId="0" fontId="0" fillId="0" borderId="18" xfId="0" applyBorder="1" applyAlignment="1">
      <alignment horizontal="center"/>
    </xf>
    <xf numFmtId="0" fontId="0" fillId="12" borderId="43" xfId="0" applyFill="1" applyBorder="1" applyAlignment="1">
      <alignment horizontal="center"/>
    </xf>
    <xf numFmtId="0" fontId="0" fillId="12" borderId="44" xfId="0" applyFill="1" applyBorder="1" applyAlignment="1">
      <alignment horizontal="center"/>
    </xf>
    <xf numFmtId="0" fontId="0" fillId="5" borderId="0" xfId="0" applyFill="1" applyAlignment="1">
      <alignment horizontal="center"/>
    </xf>
    <xf numFmtId="164" fontId="3" fillId="0" borderId="3" xfId="0" applyNumberFormat="1" applyFont="1" applyBorder="1" applyAlignment="1">
      <alignment horizontal="center"/>
    </xf>
    <xf numFmtId="164" fontId="3" fillId="0" borderId="7" xfId="0" applyNumberFormat="1" applyFont="1" applyBorder="1" applyAlignment="1">
      <alignment horizontal="center"/>
    </xf>
    <xf numFmtId="0" fontId="24" fillId="0" borderId="11" xfId="0" applyFont="1" applyBorder="1" applyAlignment="1">
      <alignment horizontal="center" wrapText="1"/>
    </xf>
    <xf numFmtId="0" fontId="24" fillId="0" borderId="2" xfId="0" applyFont="1" applyBorder="1" applyAlignment="1">
      <alignment horizontal="center" wrapText="1"/>
    </xf>
    <xf numFmtId="164" fontId="24" fillId="0" borderId="7" xfId="0" applyNumberFormat="1" applyFont="1" applyBorder="1" applyAlignment="1">
      <alignment horizontal="center" vertical="center" wrapText="1"/>
    </xf>
    <xf numFmtId="164" fontId="24" fillId="0" borderId="2" xfId="0" applyNumberFormat="1" applyFont="1" applyBorder="1" applyAlignment="1">
      <alignment horizontal="center" vertical="center" wrapText="1"/>
    </xf>
    <xf numFmtId="0" fontId="5" fillId="0" borderId="12" xfId="0" applyFont="1" applyBorder="1" applyAlignment="1">
      <alignment horizontal="left"/>
    </xf>
    <xf numFmtId="0" fontId="5" fillId="0" borderId="0" xfId="0" applyFont="1" applyAlignment="1">
      <alignment horizontal="left"/>
    </xf>
    <xf numFmtId="0" fontId="0" fillId="9" borderId="43" xfId="0" applyFill="1" applyBorder="1" applyAlignment="1">
      <alignment horizontal="center"/>
    </xf>
    <xf numFmtId="0" fontId="0" fillId="9" borderId="44" xfId="0" applyFill="1" applyBorder="1" applyAlignment="1">
      <alignment horizontal="center"/>
    </xf>
    <xf numFmtId="0" fontId="0" fillId="9" borderId="42" xfId="0" applyFill="1" applyBorder="1" applyAlignment="1">
      <alignment horizontal="center"/>
    </xf>
    <xf numFmtId="164" fontId="3" fillId="0" borderId="11" xfId="0" applyNumberFormat="1" applyFont="1" applyBorder="1" applyAlignment="1">
      <alignment horizontal="center"/>
    </xf>
    <xf numFmtId="0" fontId="0" fillId="12" borderId="42" xfId="0" applyFill="1" applyBorder="1" applyAlignment="1">
      <alignment horizontal="center"/>
    </xf>
    <xf numFmtId="0" fontId="10" fillId="0" borderId="3" xfId="0" applyFont="1" applyBorder="1" applyAlignment="1">
      <alignment horizontal="center" wrapText="1"/>
    </xf>
    <xf numFmtId="0" fontId="21" fillId="0" borderId="0" xfId="0" applyFont="1" applyAlignment="1">
      <alignment horizontal="left" wrapText="1"/>
    </xf>
    <xf numFmtId="164" fontId="10" fillId="0" borderId="2" xfId="0" applyNumberFormat="1" applyFont="1" applyBorder="1" applyAlignment="1">
      <alignment horizontal="center" vertical="center" wrapText="1"/>
    </xf>
    <xf numFmtId="166" fontId="3" fillId="0" borderId="2" xfId="0" applyNumberFormat="1" applyFont="1" applyBorder="1" applyAlignment="1">
      <alignment horizontal="center"/>
    </xf>
    <xf numFmtId="164" fontId="10" fillId="0" borderId="3" xfId="0" applyNumberFormat="1" applyFont="1" applyBorder="1" applyAlignment="1">
      <alignment horizontal="center" vertical="center" wrapText="1"/>
    </xf>
    <xf numFmtId="0" fontId="23" fillId="0" borderId="19" xfId="0" applyFont="1" applyBorder="1" applyAlignment="1">
      <alignment horizontal="left" vertical="center" wrapText="1"/>
    </xf>
    <xf numFmtId="164" fontId="0" fillId="4" borderId="6" xfId="0" applyNumberFormat="1" applyFill="1" applyBorder="1" applyAlignment="1">
      <alignment horizontal="center" vertical="center"/>
    </xf>
    <xf numFmtId="164" fontId="0" fillId="4" borderId="10" xfId="0" applyNumberFormat="1" applyFill="1" applyBorder="1" applyAlignment="1">
      <alignment horizontal="center" vertical="center"/>
    </xf>
    <xf numFmtId="164" fontId="0" fillId="4" borderId="3" xfId="0" applyNumberFormat="1" applyFill="1" applyBorder="1" applyAlignment="1">
      <alignment horizontal="center" vertical="center"/>
    </xf>
    <xf numFmtId="0" fontId="10" fillId="0" borderId="0" xfId="0" applyFont="1" applyAlignment="1">
      <alignment horizontal="right" vertical="center" wrapText="1"/>
    </xf>
    <xf numFmtId="0" fontId="10" fillId="0" borderId="1" xfId="0" applyFont="1" applyBorder="1" applyAlignment="1">
      <alignment horizontal="right" vertical="center" wrapText="1"/>
    </xf>
    <xf numFmtId="164" fontId="25" fillId="0" borderId="7" xfId="0" applyNumberFormat="1" applyFont="1" applyBorder="1" applyAlignment="1">
      <alignment horizontal="center"/>
    </xf>
    <xf numFmtId="164" fontId="25" fillId="0" borderId="11" xfId="0" applyNumberFormat="1" applyFont="1" applyBorder="1" applyAlignment="1">
      <alignment horizontal="center"/>
    </xf>
    <xf numFmtId="0" fontId="0" fillId="8" borderId="0" xfId="0" applyFill="1" applyAlignment="1">
      <alignment horizontal="center"/>
    </xf>
    <xf numFmtId="0" fontId="0" fillId="0" borderId="0" xfId="0" applyAlignment="1">
      <alignment horizontal="left" wrapText="1"/>
    </xf>
    <xf numFmtId="0" fontId="12" fillId="0" borderId="11" xfId="0" applyFont="1" applyBorder="1" applyAlignment="1">
      <alignment horizontal="left" wrapText="1"/>
    </xf>
    <xf numFmtId="0" fontId="0" fillId="0" borderId="3" xfId="0" applyBorder="1" applyAlignment="1">
      <alignment horizontal="center"/>
    </xf>
    <xf numFmtId="0" fontId="10" fillId="2" borderId="19" xfId="0" applyFont="1" applyFill="1" applyBorder="1" applyAlignment="1">
      <alignment horizontal="left" vertical="center" wrapText="1"/>
    </xf>
    <xf numFmtId="0" fontId="3" fillId="0" borderId="7" xfId="0" applyFont="1" applyBorder="1" applyAlignment="1">
      <alignment horizontal="center"/>
    </xf>
    <xf numFmtId="0" fontId="3" fillId="0" borderId="2" xfId="0" applyFont="1" applyBorder="1" applyAlignment="1">
      <alignment horizontal="center"/>
    </xf>
    <xf numFmtId="0" fontId="12" fillId="0" borderId="19" xfId="0" applyFont="1" applyBorder="1" applyAlignment="1">
      <alignment horizontal="left" wrapText="1"/>
    </xf>
    <xf numFmtId="0" fontId="10" fillId="0" borderId="7"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0" xfId="0" applyFont="1" applyAlignment="1">
      <alignment horizontal="center" wrapText="1"/>
    </xf>
    <xf numFmtId="0" fontId="10" fillId="0" borderId="1" xfId="0" applyFont="1" applyBorder="1" applyAlignment="1">
      <alignment horizontal="center" wrapText="1"/>
    </xf>
    <xf numFmtId="0" fontId="3" fillId="0" borderId="11" xfId="0" applyFont="1" applyBorder="1" applyAlignment="1">
      <alignment horizontal="center"/>
    </xf>
    <xf numFmtId="0" fontId="3" fillId="0" borderId="97" xfId="0" applyFont="1" applyBorder="1" applyAlignment="1">
      <alignment horizontal="center"/>
    </xf>
    <xf numFmtId="0" fontId="44" fillId="0" borderId="0" xfId="0" applyFont="1" applyAlignment="1">
      <alignment horizontal="left" vertical="center" wrapText="1"/>
    </xf>
    <xf numFmtId="0" fontId="0" fillId="0" borderId="7" xfId="0" applyBorder="1" applyAlignment="1">
      <alignment horizontal="center"/>
    </xf>
    <xf numFmtId="0" fontId="0" fillId="0" borderId="20" xfId="0" applyBorder="1" applyAlignment="1">
      <alignment horizontal="center"/>
    </xf>
    <xf numFmtId="0" fontId="21" fillId="0" borderId="0" xfId="0" applyFont="1" applyAlignment="1">
      <alignment horizontal="center"/>
    </xf>
    <xf numFmtId="0" fontId="2" fillId="0" borderId="0" xfId="0" applyFont="1" applyAlignment="1">
      <alignment horizontal="left" wrapText="1"/>
    </xf>
    <xf numFmtId="166" fontId="25" fillId="0" borderId="7" xfId="0" applyNumberFormat="1" applyFont="1" applyBorder="1" applyAlignment="1">
      <alignment horizontal="center"/>
    </xf>
    <xf numFmtId="166" fontId="25" fillId="0" borderId="2" xfId="0" applyNumberFormat="1" applyFont="1" applyBorder="1" applyAlignment="1">
      <alignment horizontal="center"/>
    </xf>
    <xf numFmtId="0" fontId="0" fillId="15" borderId="0" xfId="0" applyFill="1" applyAlignment="1">
      <alignment horizontal="left" vertical="center" wrapText="1"/>
    </xf>
    <xf numFmtId="0" fontId="10" fillId="0" borderId="20" xfId="0" applyFont="1" applyBorder="1" applyAlignment="1">
      <alignment horizontal="center" wrapText="1"/>
    </xf>
    <xf numFmtId="0" fontId="12" fillId="0" borderId="0" xfId="0" applyFont="1" applyAlignment="1">
      <alignment horizontal="left" wrapText="1"/>
    </xf>
    <xf numFmtId="0" fontId="24" fillId="0" borderId="7" xfId="0" applyFont="1" applyBorder="1" applyAlignment="1">
      <alignment horizontal="center" wrapText="1"/>
    </xf>
    <xf numFmtId="164" fontId="0" fillId="4" borderId="6" xfId="0" applyNumberFormat="1" applyFill="1" applyBorder="1" applyAlignment="1">
      <alignment horizontal="center" vertical="center" wrapText="1"/>
    </xf>
    <xf numFmtId="164" fontId="0" fillId="4" borderId="10" xfId="0" applyNumberFormat="1" applyFill="1" applyBorder="1" applyAlignment="1">
      <alignment horizontal="center" vertical="center" wrapText="1"/>
    </xf>
    <xf numFmtId="0" fontId="5" fillId="0" borderId="13" xfId="0" applyFont="1" applyBorder="1" applyAlignment="1">
      <alignment horizontal="left"/>
    </xf>
    <xf numFmtId="164" fontId="0" fillId="4" borderId="9" xfId="0" applyNumberFormat="1" applyFill="1" applyBorder="1" applyAlignment="1">
      <alignment horizontal="center" vertical="center" wrapText="1"/>
    </xf>
    <xf numFmtId="164" fontId="0" fillId="4" borderId="20" xfId="0" applyNumberFormat="1" applyFill="1" applyBorder="1" applyAlignment="1">
      <alignment horizontal="center" vertical="center" wrapText="1"/>
    </xf>
    <xf numFmtId="0" fontId="8" fillId="0" borderId="20" xfId="0" applyFont="1" applyBorder="1" applyAlignment="1">
      <alignment horizontal="center" wrapText="1"/>
    </xf>
    <xf numFmtId="0" fontId="8" fillId="0" borderId="0" xfId="0" applyFont="1" applyAlignment="1">
      <alignment horizontal="center" wrapText="1"/>
    </xf>
    <xf numFmtId="0" fontId="1" fillId="15" borderId="0" xfId="0" quotePrefix="1" applyFont="1" applyFill="1" applyAlignment="1">
      <alignment horizontal="left" vertical="center" wrapText="1"/>
    </xf>
    <xf numFmtId="0" fontId="1" fillId="15" borderId="45" xfId="0" quotePrefix="1" applyFont="1" applyFill="1" applyBorder="1" applyAlignment="1">
      <alignment horizontal="left" vertical="center" wrapText="1"/>
    </xf>
    <xf numFmtId="0" fontId="6" fillId="0" borderId="45" xfId="0" applyFont="1" applyBorder="1" applyAlignment="1">
      <alignment horizontal="left" vertical="center" wrapText="1"/>
    </xf>
    <xf numFmtId="0" fontId="9" fillId="0" borderId="46" xfId="0" applyFont="1" applyBorder="1" applyAlignment="1">
      <alignment horizontal="center" vertical="center"/>
    </xf>
    <xf numFmtId="0" fontId="9" fillId="0" borderId="47" xfId="0" applyFont="1" applyBorder="1" applyAlignment="1">
      <alignment horizontal="center" vertical="center"/>
    </xf>
    <xf numFmtId="0" fontId="9" fillId="0" borderId="22" xfId="0" applyFont="1" applyBorder="1" applyAlignment="1">
      <alignment horizontal="left" vertical="center"/>
    </xf>
    <xf numFmtId="0" fontId="9" fillId="0" borderId="25" xfId="0" applyFont="1" applyBorder="1" applyAlignment="1">
      <alignment horizontal="left" vertical="center"/>
    </xf>
    <xf numFmtId="0" fontId="9" fillId="0" borderId="23" xfId="0" applyFont="1" applyBorder="1" applyAlignment="1">
      <alignment horizontal="center" vertical="center" wrapText="1"/>
    </xf>
    <xf numFmtId="0" fontId="9" fillId="0" borderId="26" xfId="0" applyFont="1" applyBorder="1" applyAlignment="1">
      <alignment horizontal="center" vertical="center" wrapText="1"/>
    </xf>
    <xf numFmtId="0" fontId="1" fillId="15" borderId="0" xfId="0" applyFont="1" applyFill="1" applyAlignment="1">
      <alignment horizontal="left" vertical="center" wrapText="1"/>
    </xf>
    <xf numFmtId="0" fontId="6" fillId="15" borderId="0" xfId="0" applyFont="1" applyFill="1" applyAlignment="1">
      <alignment horizontal="left" vertical="center" wrapText="1"/>
    </xf>
    <xf numFmtId="0" fontId="6" fillId="15" borderId="45" xfId="0" applyFont="1" applyFill="1" applyBorder="1" applyAlignment="1">
      <alignment horizontal="left" vertical="center" wrapText="1"/>
    </xf>
    <xf numFmtId="0" fontId="1" fillId="12" borderId="0" xfId="0" applyFont="1" applyFill="1" applyAlignment="1">
      <alignment horizontal="left" vertical="center" wrapText="1"/>
    </xf>
    <xf numFmtId="0" fontId="6" fillId="12" borderId="0" xfId="0" applyFont="1" applyFill="1" applyAlignment="1">
      <alignment horizontal="left" vertical="center" wrapText="1"/>
    </xf>
    <xf numFmtId="0" fontId="6" fillId="12" borderId="45" xfId="0" applyFont="1" applyFill="1" applyBorder="1" applyAlignment="1">
      <alignment horizontal="left" vertical="center" wrapText="1"/>
    </xf>
    <xf numFmtId="0" fontId="1" fillId="12" borderId="0" xfId="0" quotePrefix="1" applyFont="1" applyFill="1" applyAlignment="1">
      <alignment horizontal="left" vertical="center" wrapText="1"/>
    </xf>
    <xf numFmtId="0" fontId="1" fillId="15" borderId="45" xfId="0" applyFont="1" applyFill="1" applyBorder="1" applyAlignment="1">
      <alignment horizontal="left" vertical="center" wrapText="1"/>
    </xf>
    <xf numFmtId="0" fontId="1" fillId="0" borderId="0" xfId="0" applyFont="1" applyAlignment="1">
      <alignment horizontal="left" vertical="center" wrapText="1"/>
    </xf>
    <xf numFmtId="0" fontId="1" fillId="0" borderId="45" xfId="0" applyFont="1" applyBorder="1" applyAlignment="1">
      <alignment horizontal="left" vertical="center" wrapText="1"/>
    </xf>
    <xf numFmtId="0" fontId="9" fillId="0" borderId="23" xfId="0" applyFont="1" applyBorder="1" applyAlignment="1">
      <alignment horizontal="center" vertical="center"/>
    </xf>
    <xf numFmtId="0" fontId="9" fillId="0" borderId="24" xfId="0" applyFont="1" applyBorder="1" applyAlignment="1">
      <alignment horizontal="center" vertical="center"/>
    </xf>
    <xf numFmtId="0" fontId="31" fillId="0" borderId="39" xfId="0" applyFont="1" applyBorder="1" applyAlignment="1">
      <alignment horizontal="right" vertical="top" wrapText="1"/>
    </xf>
    <xf numFmtId="0" fontId="31" fillId="0" borderId="22" xfId="0" applyFont="1" applyBorder="1" applyAlignment="1">
      <alignment horizontal="right" vertical="top" wrapText="1"/>
    </xf>
    <xf numFmtId="0" fontId="17" fillId="0" borderId="0" xfId="0" applyFont="1" applyAlignment="1">
      <alignment horizontal="left" vertical="top"/>
    </xf>
    <xf numFmtId="49" fontId="22" fillId="0" borderId="0" xfId="0" quotePrefix="1" applyNumberFormat="1" applyFont="1" applyAlignment="1">
      <alignment horizontal="left" vertical="top" wrapText="1"/>
    </xf>
    <xf numFmtId="49" fontId="22" fillId="0" borderId="45" xfId="0" quotePrefix="1" applyNumberFormat="1" applyFont="1" applyBorder="1" applyAlignment="1">
      <alignment horizontal="left" vertical="top" wrapText="1"/>
    </xf>
    <xf numFmtId="49" fontId="1" fillId="0" borderId="0" xfId="0" quotePrefix="1" applyNumberFormat="1" applyFont="1" applyAlignment="1">
      <alignment horizontal="left" vertical="top" wrapText="1"/>
    </xf>
    <xf numFmtId="0" fontId="1" fillId="0" borderId="30" xfId="0" applyFont="1" applyBorder="1" applyAlignment="1">
      <alignment horizontal="left" vertical="top" wrapText="1"/>
    </xf>
    <xf numFmtId="0" fontId="1" fillId="0" borderId="31" xfId="0" applyFont="1" applyBorder="1" applyAlignment="1">
      <alignment horizontal="left" vertical="top" wrapText="1"/>
    </xf>
    <xf numFmtId="0" fontId="1" fillId="0" borderId="24" xfId="0" applyFont="1" applyBorder="1" applyAlignment="1">
      <alignment horizontal="left" vertical="top" wrapText="1"/>
    </xf>
    <xf numFmtId="0" fontId="1" fillId="0" borderId="39" xfId="0" applyFont="1" applyBorder="1" applyAlignment="1">
      <alignment horizontal="left" vertical="top" wrapText="1"/>
    </xf>
    <xf numFmtId="0" fontId="1" fillId="0" borderId="0" xfId="0" applyFont="1" applyAlignment="1">
      <alignment horizontal="left" vertical="top" wrapText="1"/>
    </xf>
    <xf numFmtId="0" fontId="67" fillId="0" borderId="0" xfId="0" applyFont="1" applyAlignment="1">
      <alignment horizontal="center" vertical="top" wrapText="1"/>
    </xf>
    <xf numFmtId="0" fontId="67" fillId="2" borderId="0" xfId="0" applyFont="1" applyFill="1" applyAlignment="1">
      <alignment horizontal="center" vertical="top" wrapText="1"/>
    </xf>
    <xf numFmtId="49" fontId="6" fillId="0" borderId="0" xfId="0" quotePrefix="1" applyNumberFormat="1" applyFont="1" applyAlignment="1">
      <alignment horizontal="left" vertical="top" wrapText="1"/>
    </xf>
    <xf numFmtId="49" fontId="6" fillId="0" borderId="45" xfId="0" quotePrefix="1" applyNumberFormat="1" applyFont="1" applyBorder="1" applyAlignment="1">
      <alignment horizontal="left" vertical="top" wrapText="1"/>
    </xf>
    <xf numFmtId="0" fontId="22" fillId="0" borderId="30" xfId="0" applyFont="1" applyBorder="1" applyAlignment="1">
      <alignment horizontal="left" vertical="center" wrapText="1"/>
    </xf>
    <xf numFmtId="0" fontId="22" fillId="0" borderId="31" xfId="0" applyFont="1" applyBorder="1" applyAlignment="1">
      <alignment horizontal="left" vertical="center" wrapText="1"/>
    </xf>
    <xf numFmtId="0" fontId="22" fillId="0" borderId="24" xfId="0" applyFont="1" applyBorder="1" applyAlignment="1">
      <alignment horizontal="left" vertical="center" wrapText="1"/>
    </xf>
    <xf numFmtId="49" fontId="22" fillId="15" borderId="0" xfId="0" quotePrefix="1" applyNumberFormat="1" applyFont="1" applyFill="1" applyAlignment="1">
      <alignment horizontal="left" vertical="top" wrapText="1"/>
    </xf>
    <xf numFmtId="49" fontId="1" fillId="15" borderId="0" xfId="0" quotePrefix="1" applyNumberFormat="1" applyFont="1" applyFill="1" applyAlignment="1">
      <alignment horizontal="left" vertical="top" wrapText="1"/>
    </xf>
    <xf numFmtId="0" fontId="1" fillId="6" borderId="32" xfId="0" applyFont="1" applyFill="1" applyBorder="1" applyAlignment="1">
      <alignment horizontal="left" vertical="top" wrapText="1"/>
    </xf>
    <xf numFmtId="0" fontId="6" fillId="6" borderId="32" xfId="0" applyFont="1" applyFill="1" applyBorder="1" applyAlignment="1">
      <alignment horizontal="left" vertical="top" wrapText="1"/>
    </xf>
    <xf numFmtId="0" fontId="32" fillId="0" borderId="30" xfId="0" applyFont="1" applyBorder="1" applyAlignment="1">
      <alignment horizontal="left" vertical="top" wrapText="1"/>
    </xf>
    <xf numFmtId="0" fontId="32" fillId="0" borderId="31" xfId="0" applyFont="1" applyBorder="1" applyAlignment="1">
      <alignment horizontal="left" vertical="top" wrapText="1"/>
    </xf>
    <xf numFmtId="0" fontId="32" fillId="0" borderId="24" xfId="0" applyFont="1" applyBorder="1" applyAlignment="1">
      <alignment horizontal="left" vertical="top" wrapText="1"/>
    </xf>
    <xf numFmtId="49" fontId="1" fillId="0" borderId="0" xfId="0" quotePrefix="1" applyNumberFormat="1" applyFont="1" applyAlignment="1">
      <alignment horizontal="left" vertical="top"/>
    </xf>
    <xf numFmtId="49" fontId="1" fillId="0" borderId="45" xfId="0" quotePrefix="1" applyNumberFormat="1" applyFont="1" applyBorder="1" applyAlignment="1">
      <alignment horizontal="left" vertical="top"/>
    </xf>
    <xf numFmtId="0" fontId="0" fillId="15" borderId="45" xfId="0" applyFill="1" applyBorder="1" applyAlignment="1">
      <alignment horizontal="center" vertical="top"/>
    </xf>
    <xf numFmtId="0" fontId="0" fillId="15" borderId="45" xfId="0" applyFill="1" applyBorder="1" applyAlignment="1">
      <alignment horizontal="center" vertical="top" wrapText="1"/>
    </xf>
    <xf numFmtId="0" fontId="0" fillId="0" borderId="45" xfId="0" applyBorder="1" applyAlignment="1">
      <alignment horizontal="left" vertical="top" wrapText="1"/>
    </xf>
    <xf numFmtId="0" fontId="17" fillId="0" borderId="0" xfId="0" applyFont="1" applyAlignment="1">
      <alignment horizontal="left" vertical="top" wrapText="1"/>
    </xf>
    <xf numFmtId="49" fontId="22" fillId="15" borderId="45" xfId="0" quotePrefix="1" applyNumberFormat="1" applyFont="1" applyFill="1" applyBorder="1" applyAlignment="1">
      <alignment horizontal="left" vertical="top" wrapText="1"/>
    </xf>
    <xf numFmtId="0" fontId="1" fillId="15" borderId="29" xfId="0" applyFont="1" applyFill="1" applyBorder="1" applyAlignment="1">
      <alignment horizontal="left" vertical="top" wrapText="1"/>
    </xf>
    <xf numFmtId="0" fontId="6" fillId="15" borderId="23" xfId="0" applyFont="1" applyFill="1" applyBorder="1" applyAlignment="1">
      <alignment horizontal="left" vertical="top" wrapText="1"/>
    </xf>
    <xf numFmtId="49" fontId="6" fillId="15" borderId="0" xfId="0" quotePrefix="1" applyNumberFormat="1" applyFont="1" applyFill="1" applyAlignment="1">
      <alignment horizontal="left" vertical="top" wrapText="1"/>
    </xf>
    <xf numFmtId="49" fontId="6" fillId="15" borderId="45" xfId="0" quotePrefix="1" applyNumberFormat="1" applyFont="1" applyFill="1" applyBorder="1" applyAlignment="1">
      <alignment horizontal="left" vertical="top" wrapText="1"/>
    </xf>
    <xf numFmtId="164" fontId="22" fillId="0" borderId="36" xfId="0" applyNumberFormat="1" applyFont="1" applyBorder="1" applyAlignment="1">
      <alignment horizontal="center" vertical="center" wrapText="1"/>
    </xf>
    <xf numFmtId="0" fontId="1" fillId="16" borderId="24" xfId="0" applyFont="1" applyFill="1" applyBorder="1" applyAlignment="1">
      <alignment horizontal="center" vertical="top"/>
    </xf>
    <xf numFmtId="0" fontId="6" fillId="16" borderId="39" xfId="0" applyFont="1" applyFill="1" applyBorder="1" applyAlignment="1">
      <alignment horizontal="center" vertical="top"/>
    </xf>
    <xf numFmtId="0" fontId="6" fillId="16" borderId="22" xfId="0" applyFont="1" applyFill="1" applyBorder="1" applyAlignment="1">
      <alignment horizontal="center" vertical="top"/>
    </xf>
    <xf numFmtId="0" fontId="1" fillId="12" borderId="31" xfId="0" applyFont="1" applyFill="1" applyBorder="1" applyAlignment="1">
      <alignment horizontal="center" vertical="top"/>
    </xf>
    <xf numFmtId="0" fontId="6" fillId="12" borderId="0" xfId="0" applyFont="1" applyFill="1" applyAlignment="1">
      <alignment horizontal="center" vertical="top"/>
    </xf>
    <xf numFmtId="0" fontId="1" fillId="12" borderId="39" xfId="0" applyFont="1" applyFill="1" applyBorder="1" applyAlignment="1">
      <alignment horizontal="center" vertical="top"/>
    </xf>
    <xf numFmtId="164" fontId="22" fillId="0" borderId="29" xfId="0" applyNumberFormat="1" applyFont="1" applyBorder="1" applyAlignment="1">
      <alignment horizontal="center" vertical="center" wrapText="1"/>
    </xf>
    <xf numFmtId="0" fontId="22" fillId="15" borderId="0" xfId="0" quotePrefix="1" applyFont="1" applyFill="1" applyAlignment="1">
      <alignment horizontal="left" vertical="top" wrapText="1"/>
    </xf>
    <xf numFmtId="0" fontId="77" fillId="0" borderId="31" xfId="0" applyFont="1" applyBorder="1" applyAlignment="1">
      <alignment horizontal="left" vertical="top" wrapText="1"/>
    </xf>
    <xf numFmtId="0" fontId="77" fillId="0" borderId="0" xfId="0" applyFont="1" applyAlignment="1">
      <alignment horizontal="left" vertical="top" wrapText="1"/>
    </xf>
    <xf numFmtId="0" fontId="16" fillId="0" borderId="30" xfId="0" applyFont="1" applyBorder="1" applyAlignment="1">
      <alignment horizontal="left" vertical="center" wrapText="1"/>
    </xf>
    <xf numFmtId="0" fontId="16" fillId="0" borderId="24" xfId="0" applyFont="1" applyBorder="1" applyAlignment="1">
      <alignment horizontal="left" vertical="center" wrapText="1"/>
    </xf>
    <xf numFmtId="0" fontId="1" fillId="0" borderId="31" xfId="0" applyFont="1" applyBorder="1" applyAlignment="1">
      <alignment horizontal="center" vertical="center" wrapText="1"/>
    </xf>
    <xf numFmtId="0" fontId="6" fillId="0" borderId="31" xfId="0" applyFont="1" applyBorder="1" applyAlignment="1">
      <alignment horizontal="center" vertical="center" wrapText="1"/>
    </xf>
    <xf numFmtId="0" fontId="9" fillId="6" borderId="32" xfId="0" applyFont="1" applyFill="1" applyBorder="1" applyAlignment="1">
      <alignment horizontal="center" vertical="top"/>
    </xf>
    <xf numFmtId="0" fontId="6" fillId="0" borderId="31" xfId="0" applyFont="1" applyBorder="1" applyAlignment="1">
      <alignment horizontal="left" vertical="top" wrapText="1"/>
    </xf>
    <xf numFmtId="0" fontId="6" fillId="0" borderId="24" xfId="0" applyFont="1" applyBorder="1" applyAlignment="1">
      <alignment horizontal="left" vertical="top" wrapText="1"/>
    </xf>
    <xf numFmtId="0" fontId="6" fillId="0" borderId="49" xfId="0" applyFont="1" applyBorder="1" applyAlignment="1">
      <alignment horizontal="center" vertical="top" wrapText="1"/>
    </xf>
    <xf numFmtId="0" fontId="6" fillId="0" borderId="47" xfId="0" applyFont="1" applyBorder="1" applyAlignment="1">
      <alignment horizontal="center" vertical="top" wrapText="1"/>
    </xf>
    <xf numFmtId="0" fontId="9" fillId="0" borderId="0" xfId="0" applyFont="1" applyAlignment="1">
      <alignment horizontal="left" vertical="top" wrapText="1"/>
    </xf>
    <xf numFmtId="0" fontId="9" fillId="0" borderId="45" xfId="0" applyFont="1" applyBorder="1" applyAlignment="1">
      <alignment horizontal="left" vertical="top" wrapText="1"/>
    </xf>
    <xf numFmtId="0" fontId="6" fillId="15" borderId="0" xfId="0" applyFont="1" applyFill="1" applyAlignment="1">
      <alignment horizontal="left" vertical="top" wrapText="1"/>
    </xf>
    <xf numFmtId="0" fontId="6" fillId="15" borderId="45" xfId="0" applyFont="1" applyFill="1" applyBorder="1" applyAlignment="1">
      <alignment horizontal="left" vertical="top" wrapText="1"/>
    </xf>
    <xf numFmtId="0" fontId="6" fillId="0" borderId="28" xfId="0" applyFont="1" applyBorder="1" applyAlignment="1">
      <alignment horizontal="left" vertical="top" wrapText="1"/>
    </xf>
    <xf numFmtId="0" fontId="6" fillId="0" borderId="37" xfId="0" applyFont="1" applyBorder="1" applyAlignment="1">
      <alignment horizontal="left" vertical="top" wrapText="1"/>
    </xf>
    <xf numFmtId="0" fontId="6" fillId="0" borderId="22" xfId="0" applyFont="1" applyBorder="1" applyAlignment="1">
      <alignment horizontal="left" vertical="top" wrapText="1"/>
    </xf>
    <xf numFmtId="0" fontId="6" fillId="0" borderId="29" xfId="0" applyFont="1" applyBorder="1" applyAlignment="1">
      <alignment horizontal="left" vertical="top" wrapText="1"/>
    </xf>
    <xf numFmtId="0" fontId="6" fillId="0" borderId="36" xfId="0" applyFont="1" applyBorder="1" applyAlignment="1">
      <alignment horizontal="left" vertical="top" wrapText="1"/>
    </xf>
    <xf numFmtId="0" fontId="6" fillId="0" borderId="23" xfId="0" applyFont="1" applyBorder="1" applyAlignment="1">
      <alignment horizontal="left" vertical="top" wrapText="1"/>
    </xf>
    <xf numFmtId="14" fontId="6" fillId="0" borderId="36" xfId="0" applyNumberFormat="1" applyFont="1" applyBorder="1" applyAlignment="1">
      <alignment horizontal="left" vertical="top" wrapText="1"/>
    </xf>
    <xf numFmtId="14" fontId="6" fillId="0" borderId="23" xfId="0" applyNumberFormat="1" applyFont="1" applyBorder="1" applyAlignment="1">
      <alignment horizontal="left" vertical="top" wrapText="1"/>
    </xf>
    <xf numFmtId="8" fontId="6" fillId="0" borderId="46" xfId="0" applyNumberFormat="1" applyFont="1" applyBorder="1" applyAlignment="1">
      <alignment horizontal="left" vertical="top" wrapText="1"/>
    </xf>
    <xf numFmtId="8" fontId="6" fillId="0" borderId="47" xfId="0" applyNumberFormat="1" applyFont="1" applyBorder="1" applyAlignment="1">
      <alignment horizontal="left" vertical="top" wrapText="1"/>
    </xf>
    <xf numFmtId="0" fontId="1" fillId="0" borderId="0" xfId="0" quotePrefix="1" applyFont="1" applyAlignment="1">
      <alignment horizontal="left" vertical="center" wrapText="1" indent="1"/>
    </xf>
    <xf numFmtId="0" fontId="6" fillId="0" borderId="0" xfId="0" applyFont="1" applyAlignment="1">
      <alignment horizontal="left" vertical="center" wrapText="1" indent="1"/>
    </xf>
    <xf numFmtId="0" fontId="6" fillId="0" borderId="45" xfId="0" applyFont="1" applyBorder="1" applyAlignment="1">
      <alignment horizontal="left" vertical="center" wrapText="1" indent="1"/>
    </xf>
    <xf numFmtId="0" fontId="1" fillId="0" borderId="0" xfId="0" quotePrefix="1" applyFont="1" applyAlignment="1">
      <alignment horizontal="left" vertical="center" indent="1"/>
    </xf>
    <xf numFmtId="0" fontId="6" fillId="0" borderId="0" xfId="0" applyFont="1" applyAlignment="1">
      <alignment horizontal="left" vertical="center" indent="1"/>
    </xf>
    <xf numFmtId="0" fontId="6" fillId="0" borderId="45" xfId="0" applyFont="1" applyBorder="1" applyAlignment="1">
      <alignment horizontal="left" vertical="center" indent="1"/>
    </xf>
    <xf numFmtId="8" fontId="6" fillId="0" borderId="49" xfId="0" applyNumberFormat="1" applyFont="1" applyBorder="1" applyAlignment="1">
      <alignment horizontal="left" vertical="top" wrapText="1"/>
    </xf>
    <xf numFmtId="6" fontId="6" fillId="0" borderId="28" xfId="0" applyNumberFormat="1" applyFont="1" applyBorder="1" applyAlignment="1">
      <alignment horizontal="left" vertical="top" wrapText="1"/>
    </xf>
    <xf numFmtId="6" fontId="6" fillId="0" borderId="37" xfId="0" applyNumberFormat="1" applyFont="1" applyBorder="1" applyAlignment="1">
      <alignment horizontal="left" vertical="top" wrapText="1"/>
    </xf>
    <xf numFmtId="6" fontId="6" fillId="0" borderId="22" xfId="0" applyNumberFormat="1" applyFont="1" applyBorder="1" applyAlignment="1">
      <alignment horizontal="left" vertical="top" wrapText="1"/>
    </xf>
    <xf numFmtId="6" fontId="6" fillId="0" borderId="30" xfId="0" applyNumberFormat="1" applyFont="1" applyBorder="1" applyAlignment="1">
      <alignment horizontal="left" vertical="top" wrapText="1"/>
    </xf>
    <xf numFmtId="6" fontId="6" fillId="0" borderId="31" xfId="0" applyNumberFormat="1" applyFont="1" applyBorder="1" applyAlignment="1">
      <alignment horizontal="left" vertical="top" wrapText="1"/>
    </xf>
    <xf numFmtId="6" fontId="6" fillId="0" borderId="24" xfId="0" applyNumberFormat="1" applyFont="1" applyBorder="1" applyAlignment="1">
      <alignment horizontal="left" vertical="top" wrapText="1"/>
    </xf>
    <xf numFmtId="14" fontId="1" fillId="15" borderId="29" xfId="0" applyNumberFormat="1" applyFont="1" applyFill="1" applyBorder="1" applyAlignment="1">
      <alignment horizontal="left" vertical="top" wrapText="1"/>
    </xf>
    <xf numFmtId="14" fontId="1" fillId="15" borderId="36" xfId="0" applyNumberFormat="1" applyFont="1" applyFill="1" applyBorder="1" applyAlignment="1">
      <alignment horizontal="left" vertical="top" wrapText="1"/>
    </xf>
    <xf numFmtId="14" fontId="1" fillId="15" borderId="23" xfId="0" applyNumberFormat="1" applyFont="1" applyFill="1" applyBorder="1" applyAlignment="1">
      <alignment horizontal="left" vertical="top" wrapText="1"/>
    </xf>
    <xf numFmtId="14" fontId="6" fillId="0" borderId="29" xfId="0" applyNumberFormat="1" applyFont="1" applyBorder="1" applyAlignment="1">
      <alignment horizontal="left" vertical="top" wrapText="1"/>
    </xf>
    <xf numFmtId="0" fontId="6" fillId="0" borderId="26" xfId="0" applyFont="1" applyBorder="1" applyAlignment="1">
      <alignment horizontal="left" vertical="top" wrapText="1"/>
    </xf>
    <xf numFmtId="8" fontId="6" fillId="0" borderId="48" xfId="0" applyNumberFormat="1" applyFont="1" applyBorder="1" applyAlignment="1">
      <alignment horizontal="left" vertical="top" wrapText="1"/>
    </xf>
    <xf numFmtId="6" fontId="6" fillId="0" borderId="29" xfId="0" applyNumberFormat="1" applyFont="1" applyBorder="1" applyAlignment="1">
      <alignment horizontal="left" vertical="top" wrapText="1"/>
    </xf>
    <xf numFmtId="6" fontId="6" fillId="0" borderId="36" xfId="0" applyNumberFormat="1" applyFont="1" applyBorder="1" applyAlignment="1">
      <alignment horizontal="left" vertical="top" wrapText="1"/>
    </xf>
    <xf numFmtId="6" fontId="6" fillId="0" borderId="23" xfId="0" applyNumberFormat="1" applyFont="1" applyBorder="1" applyAlignment="1">
      <alignment horizontal="left" vertical="top" wrapText="1"/>
    </xf>
    <xf numFmtId="165" fontId="6" fillId="0" borderId="49" xfId="0" applyNumberFormat="1" applyFont="1" applyBorder="1" applyAlignment="1">
      <alignment horizontal="left" vertical="top" wrapText="1"/>
    </xf>
    <xf numFmtId="165" fontId="6" fillId="0" borderId="47" xfId="0" applyNumberFormat="1" applyFont="1" applyBorder="1" applyAlignment="1">
      <alignment horizontal="left" vertical="top" wrapText="1"/>
    </xf>
    <xf numFmtId="6" fontId="6" fillId="0" borderId="25" xfId="0" applyNumberFormat="1" applyFont="1" applyBorder="1" applyAlignment="1">
      <alignment horizontal="left" vertical="top" wrapText="1"/>
    </xf>
    <xf numFmtId="6" fontId="6" fillId="0" borderId="27" xfId="0" applyNumberFormat="1" applyFont="1" applyBorder="1" applyAlignment="1">
      <alignment horizontal="center" vertical="top" wrapText="1"/>
    </xf>
    <xf numFmtId="6" fontId="6" fillId="0" borderId="32" xfId="0" applyNumberFormat="1" applyFont="1" applyBorder="1" applyAlignment="1">
      <alignment horizontal="center" vertical="top" wrapText="1"/>
    </xf>
    <xf numFmtId="6" fontId="6" fillId="0" borderId="25" xfId="0" applyNumberFormat="1" applyFont="1" applyBorder="1" applyAlignment="1">
      <alignment horizontal="center" vertical="top" wrapText="1"/>
    </xf>
    <xf numFmtId="6" fontId="6" fillId="0" borderId="27" xfId="0" applyNumberFormat="1" applyFont="1" applyBorder="1" applyAlignment="1">
      <alignment horizontal="left" vertical="top" wrapText="1"/>
    </xf>
    <xf numFmtId="0" fontId="9" fillId="0" borderId="40" xfId="0" applyFont="1" applyBorder="1" applyAlignment="1">
      <alignment horizontal="center" vertical="top" wrapText="1"/>
    </xf>
    <xf numFmtId="0" fontId="6" fillId="0" borderId="25" xfId="0" applyFont="1" applyBorder="1" applyAlignment="1">
      <alignment horizontal="left" vertical="top" wrapText="1"/>
    </xf>
    <xf numFmtId="0" fontId="39" fillId="3" borderId="23" xfId="0" applyFont="1" applyFill="1" applyBorder="1" applyAlignment="1">
      <alignment horizontal="center" vertical="center" wrapText="1"/>
    </xf>
    <xf numFmtId="14" fontId="6" fillId="15" borderId="36" xfId="0" applyNumberFormat="1" applyFont="1" applyFill="1" applyBorder="1" applyAlignment="1">
      <alignment horizontal="left" vertical="top" wrapText="1"/>
    </xf>
    <xf numFmtId="0" fontId="40" fillId="3" borderId="23" xfId="0" applyFont="1" applyFill="1" applyBorder="1" applyAlignment="1">
      <alignment horizontal="center" vertical="center" wrapText="1"/>
    </xf>
    <xf numFmtId="0" fontId="6" fillId="0" borderId="29" xfId="0" applyFont="1" applyBorder="1" applyAlignment="1">
      <alignment vertical="top" wrapText="1"/>
    </xf>
    <xf numFmtId="0" fontId="6" fillId="0" borderId="36" xfId="0" applyFont="1" applyBorder="1" applyAlignment="1">
      <alignment vertical="top" wrapText="1"/>
    </xf>
    <xf numFmtId="8" fontId="6" fillId="15" borderId="48" xfId="0" applyNumberFormat="1" applyFont="1" applyFill="1" applyBorder="1" applyAlignment="1">
      <alignment horizontal="left" vertical="top" wrapText="1"/>
    </xf>
    <xf numFmtId="8" fontId="6" fillId="15" borderId="49" xfId="0" applyNumberFormat="1" applyFont="1" applyFill="1" applyBorder="1" applyAlignment="1">
      <alignment horizontal="left" vertical="top" wrapText="1"/>
    </xf>
    <xf numFmtId="8" fontId="6" fillId="15" borderId="46" xfId="0" applyNumberFormat="1" applyFont="1" applyFill="1" applyBorder="1" applyAlignment="1">
      <alignment horizontal="left" vertical="top" wrapText="1"/>
    </xf>
    <xf numFmtId="165" fontId="6" fillId="15" borderId="49" xfId="0" applyNumberFormat="1" applyFont="1" applyFill="1" applyBorder="1" applyAlignment="1">
      <alignment horizontal="left" vertical="top" wrapText="1"/>
    </xf>
    <xf numFmtId="165" fontId="6" fillId="15" borderId="47" xfId="0" applyNumberFormat="1" applyFont="1" applyFill="1" applyBorder="1" applyAlignment="1">
      <alignment horizontal="left" vertical="top" wrapText="1"/>
    </xf>
    <xf numFmtId="8" fontId="6" fillId="15" borderId="47" xfId="0" applyNumberFormat="1" applyFont="1" applyFill="1" applyBorder="1" applyAlignment="1">
      <alignment horizontal="left" vertical="top" wrapText="1"/>
    </xf>
    <xf numFmtId="170" fontId="6" fillId="0" borderId="0" xfId="0" applyNumberFormat="1" applyFont="1" applyAlignment="1">
      <alignment horizontal="left" vertical="center"/>
    </xf>
    <xf numFmtId="0" fontId="39" fillId="3" borderId="0" xfId="0" applyFont="1" applyFill="1" applyAlignment="1">
      <alignment horizontal="left" vertical="center" wrapText="1"/>
    </xf>
    <xf numFmtId="0" fontId="38" fillId="3" borderId="0" xfId="0" applyFont="1" applyFill="1" applyAlignment="1">
      <alignment horizontal="left" vertical="center" wrapText="1"/>
    </xf>
    <xf numFmtId="0" fontId="22" fillId="0" borderId="0" xfId="0" applyFont="1" applyAlignment="1">
      <alignment horizontal="left"/>
    </xf>
    <xf numFmtId="0" fontId="73" fillId="0" borderId="0" xfId="0" quotePrefix="1" applyFont="1" applyAlignment="1">
      <alignment horizontal="left"/>
    </xf>
    <xf numFmtId="0" fontId="1" fillId="0" borderId="0" xfId="0" applyFont="1" applyAlignment="1">
      <alignment horizontal="left"/>
    </xf>
    <xf numFmtId="0" fontId="1" fillId="0" borderId="0" xfId="0" quotePrefix="1" applyFont="1" applyAlignment="1">
      <alignment horizontal="left" vertical="top" wrapText="1" indent="3"/>
    </xf>
    <xf numFmtId="0" fontId="1" fillId="0" borderId="0" xfId="0" applyFont="1" applyAlignment="1">
      <alignment horizontal="left" vertical="top" wrapText="1" indent="3"/>
    </xf>
    <xf numFmtId="0" fontId="60" fillId="0" borderId="0" xfId="0" applyFont="1" applyAlignment="1">
      <alignment horizontal="left" vertical="top" wrapText="1" indent="3"/>
    </xf>
    <xf numFmtId="0" fontId="1" fillId="0" borderId="0" xfId="0" quotePrefix="1" applyFont="1" applyAlignment="1">
      <alignment horizontal="left" vertical="top" indent="3"/>
    </xf>
    <xf numFmtId="0" fontId="1" fillId="0" borderId="0" xfId="0" applyFont="1" applyAlignment="1">
      <alignment horizontal="left" vertical="top" indent="3"/>
    </xf>
    <xf numFmtId="0" fontId="30" fillId="0" borderId="0" xfId="0" applyFont="1" applyAlignment="1">
      <alignment horizontal="left" vertical="top" wrapText="1" indent="3"/>
    </xf>
    <xf numFmtId="0" fontId="60" fillId="0" borderId="0" xfId="0" applyFont="1" applyAlignment="1">
      <alignment horizontal="left" vertical="top" indent="2"/>
    </xf>
    <xf numFmtId="0" fontId="30" fillId="0" borderId="0" xfId="0" applyFont="1" applyAlignment="1">
      <alignment horizontal="left" vertical="top" indent="2"/>
    </xf>
    <xf numFmtId="0" fontId="61" fillId="0" borderId="0" xfId="0" applyFont="1" applyAlignment="1">
      <alignment horizontal="left" vertical="top"/>
    </xf>
    <xf numFmtId="0" fontId="43" fillId="0" borderId="0" xfId="0" applyFont="1" applyAlignment="1">
      <alignment horizontal="left" vertical="top"/>
    </xf>
    <xf numFmtId="0" fontId="30" fillId="0" borderId="0" xfId="0" applyFont="1" applyAlignment="1">
      <alignment horizontal="left" vertical="top"/>
    </xf>
    <xf numFmtId="0" fontId="6" fillId="0" borderId="0" xfId="0" applyFont="1" applyAlignment="1">
      <alignment horizontal="left" vertical="top"/>
    </xf>
    <xf numFmtId="0" fontId="36" fillId="0" borderId="0" xfId="0" applyFont="1" applyAlignment="1">
      <alignment horizontal="left" vertical="top"/>
    </xf>
    <xf numFmtId="0" fontId="30" fillId="13" borderId="83" xfId="0" applyFont="1" applyFill="1" applyBorder="1" applyAlignment="1">
      <alignment vertical="center" wrapText="1"/>
    </xf>
    <xf numFmtId="0" fontId="30" fillId="13" borderId="79" xfId="0" applyFont="1" applyFill="1" applyBorder="1" applyAlignment="1">
      <alignment vertical="center" wrapText="1"/>
    </xf>
    <xf numFmtId="0" fontId="30" fillId="13" borderId="86" xfId="0" applyFont="1" applyFill="1" applyBorder="1" applyAlignment="1">
      <alignment vertical="center" wrapText="1"/>
    </xf>
    <xf numFmtId="0" fontId="30" fillId="13" borderId="80" xfId="0" applyFont="1" applyFill="1" applyBorder="1" applyAlignment="1">
      <alignment vertical="center" wrapText="1"/>
    </xf>
    <xf numFmtId="0" fontId="30" fillId="13" borderId="84" xfId="0" applyFont="1" applyFill="1" applyBorder="1" applyAlignment="1">
      <alignment horizontal="left" vertical="center" wrapText="1"/>
    </xf>
    <xf numFmtId="0" fontId="30" fillId="13" borderId="78" xfId="0" applyFont="1" applyFill="1" applyBorder="1" applyAlignment="1">
      <alignment horizontal="left" vertical="center" wrapText="1"/>
    </xf>
    <xf numFmtId="0" fontId="30" fillId="13" borderId="84" xfId="0" applyFont="1" applyFill="1" applyBorder="1" applyAlignment="1">
      <alignment vertical="center" wrapText="1"/>
    </xf>
    <xf numFmtId="0" fontId="30" fillId="13" borderId="78" xfId="0" applyFont="1" applyFill="1" applyBorder="1" applyAlignment="1">
      <alignment vertical="center" wrapText="1"/>
    </xf>
    <xf numFmtId="0" fontId="30" fillId="22" borderId="84" xfId="0" applyFont="1" applyFill="1" applyBorder="1" applyAlignment="1">
      <alignment horizontal="left" vertical="center" wrapText="1"/>
    </xf>
    <xf numFmtId="0" fontId="30" fillId="22" borderId="78" xfId="0" applyFont="1" applyFill="1" applyBorder="1" applyAlignment="1">
      <alignment horizontal="left" vertical="center" wrapText="1"/>
    </xf>
    <xf numFmtId="0" fontId="30" fillId="13" borderId="81" xfId="0" applyFont="1" applyFill="1" applyBorder="1" applyAlignment="1">
      <alignment vertical="center" wrapText="1"/>
    </xf>
    <xf numFmtId="0" fontId="30" fillId="13" borderId="86" xfId="0" applyFont="1" applyFill="1" applyBorder="1" applyAlignment="1">
      <alignment horizontal="left" vertical="center" wrapText="1"/>
    </xf>
    <xf numFmtId="0" fontId="30" fillId="13" borderId="82" xfId="0" applyFont="1" applyFill="1" applyBorder="1" applyAlignment="1">
      <alignment horizontal="left" vertical="center" wrapText="1"/>
    </xf>
    <xf numFmtId="0" fontId="30" fillId="13" borderId="80" xfId="0" applyFont="1" applyFill="1" applyBorder="1" applyAlignment="1">
      <alignment horizontal="left" vertical="center" wrapText="1"/>
    </xf>
    <xf numFmtId="0" fontId="30" fillId="13" borderId="85" xfId="0" applyFont="1" applyFill="1" applyBorder="1" applyAlignment="1">
      <alignment horizontal="left" vertical="center" wrapText="1"/>
    </xf>
    <xf numFmtId="0" fontId="53" fillId="3" borderId="0" xfId="0" applyFont="1" applyFill="1" applyAlignment="1">
      <alignment horizontal="left" vertical="top" wrapText="1"/>
    </xf>
    <xf numFmtId="0" fontId="53" fillId="3" borderId="0" xfId="0" applyFont="1" applyFill="1" applyAlignment="1">
      <alignment horizontal="left" vertical="top"/>
    </xf>
    <xf numFmtId="0" fontId="43" fillId="0" borderId="76" xfId="0" applyFont="1" applyBorder="1" applyAlignment="1">
      <alignment horizontal="center" vertical="center" wrapText="1"/>
    </xf>
    <xf numFmtId="0" fontId="43" fillId="0" borderId="77" xfId="0" applyFont="1" applyBorder="1" applyAlignment="1">
      <alignment horizontal="center" vertical="center" wrapText="1"/>
    </xf>
    <xf numFmtId="0" fontId="30" fillId="13" borderId="85" xfId="0" applyFont="1" applyFill="1" applyBorder="1" applyAlignment="1">
      <alignment vertical="center" wrapText="1"/>
    </xf>
    <xf numFmtId="0" fontId="50" fillId="0" borderId="0" xfId="0" applyFont="1" applyAlignment="1">
      <alignment horizontal="right" vertical="top" wrapText="1"/>
    </xf>
  </cellXfs>
  <cellStyles count="4">
    <cellStyle name="Currency" xfId="3" builtinId="4"/>
    <cellStyle name="Hyperlink" xfId="1" builtinId="8"/>
    <cellStyle name="Normal" xfId="0" builtinId="0"/>
    <cellStyle name="Percent" xfId="2" builtinId="5"/>
  </cellStyles>
  <dxfs count="181">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Medium9"/>
  <colors>
    <mruColors>
      <color rgb="FF00FF00"/>
      <color rgb="FFB8B8B8"/>
      <color rgb="FF004B65"/>
      <color rgb="FF808080"/>
      <color rgb="FF003F5E"/>
      <color rgb="FF004B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externalLink" Target="externalLinks/externalLink1.xml"/><Relationship Id="rId50" Type="http://schemas.openxmlformats.org/officeDocument/2006/relationships/styles" Target="styles.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externalLink" Target="externalLinks/externalLink2.xml"/><Relationship Id="rId8" Type="http://schemas.openxmlformats.org/officeDocument/2006/relationships/worksheet" Target="worksheets/sheet8.xml"/><Relationship Id="rId51" Type="http://schemas.openxmlformats.org/officeDocument/2006/relationships/sharedStrings" Target="sharedString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png"/><Relationship Id="rId3" Type="http://schemas.openxmlformats.org/officeDocument/2006/relationships/image" Target="../media/image4.png"/><Relationship Id="rId7" Type="http://schemas.openxmlformats.org/officeDocument/2006/relationships/image" Target="../media/image8.png"/><Relationship Id="rId12" Type="http://schemas.openxmlformats.org/officeDocument/2006/relationships/image" Target="../media/image13.png"/><Relationship Id="rId17" Type="http://schemas.openxmlformats.org/officeDocument/2006/relationships/image" Target="../media/image18.png"/><Relationship Id="rId2" Type="http://schemas.openxmlformats.org/officeDocument/2006/relationships/image" Target="../media/image3.png"/><Relationship Id="rId16" Type="http://schemas.openxmlformats.org/officeDocument/2006/relationships/image" Target="../media/image17.png"/><Relationship Id="rId1" Type="http://schemas.openxmlformats.org/officeDocument/2006/relationships/image" Target="../media/image2.png"/><Relationship Id="rId6" Type="http://schemas.openxmlformats.org/officeDocument/2006/relationships/image" Target="../media/image7.png"/><Relationship Id="rId11" Type="http://schemas.openxmlformats.org/officeDocument/2006/relationships/image" Target="../media/image12.png"/><Relationship Id="rId5" Type="http://schemas.openxmlformats.org/officeDocument/2006/relationships/image" Target="../media/image6.png"/><Relationship Id="rId15" Type="http://schemas.openxmlformats.org/officeDocument/2006/relationships/image" Target="../media/image16.png"/><Relationship Id="rId10" Type="http://schemas.openxmlformats.org/officeDocument/2006/relationships/image" Target="../media/image11.png"/><Relationship Id="rId19" Type="http://schemas.openxmlformats.org/officeDocument/2006/relationships/image" Target="../media/image20.pn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s>
</file>

<file path=xl/drawings/_rels/drawing3.xml.rels><?xml version="1.0" encoding="UTF-8" standalone="yes"?>
<Relationships xmlns="http://schemas.openxmlformats.org/package/2006/relationships"><Relationship Id="rId3" Type="http://schemas.openxmlformats.org/officeDocument/2006/relationships/image" Target="../media/image24.png"/><Relationship Id="rId2" Type="http://schemas.openxmlformats.org/officeDocument/2006/relationships/image" Target="../media/image23.png"/><Relationship Id="rId1" Type="http://schemas.openxmlformats.org/officeDocument/2006/relationships/image" Target="../media/image22.png"/></Relationships>
</file>

<file path=xl/drawings/_rels/drawing5.xml.rels><?xml version="1.0" encoding="UTF-8" standalone="yes"?>
<Relationships xmlns="http://schemas.openxmlformats.org/package/2006/relationships"><Relationship Id="rId2" Type="http://schemas.openxmlformats.org/officeDocument/2006/relationships/image" Target="../media/image27.png"/><Relationship Id="rId1" Type="http://schemas.openxmlformats.org/officeDocument/2006/relationships/image" Target="../media/image26.png"/></Relationships>
</file>

<file path=xl/drawings/_rels/drawing6.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28.png"/></Relationships>
</file>

<file path=xl/drawings/_rels/drawing8.xml.rels><?xml version="1.0" encoding="UTF-8" standalone="yes"?>
<Relationships xmlns="http://schemas.openxmlformats.org/package/2006/relationships"><Relationship Id="rId2" Type="http://schemas.openxmlformats.org/officeDocument/2006/relationships/image" Target="../media/image34.png"/><Relationship Id="rId1" Type="http://schemas.openxmlformats.org/officeDocument/2006/relationships/image" Target="../media/image33.png"/></Relationships>
</file>

<file path=xl/drawings/_rels/drawing9.xml.rels><?xml version="1.0" encoding="UTF-8" standalone="yes"?>
<Relationships xmlns="http://schemas.openxmlformats.org/package/2006/relationships"><Relationship Id="rId1" Type="http://schemas.openxmlformats.org/officeDocument/2006/relationships/image" Target="../media/image35.png"/></Relationships>
</file>

<file path=xl/drawings/_rels/drawing10.xml.rels><?xml version="1.0" encoding="UTF-8" standalone="yes"?>
<Relationships xmlns="http://schemas.openxmlformats.org/package/2006/relationships"><Relationship Id="rId2" Type="http://schemas.openxmlformats.org/officeDocument/2006/relationships/image" Target="../media/image37.png"/><Relationship Id="rId1" Type="http://schemas.openxmlformats.org/officeDocument/2006/relationships/image" Target="../media/image36.png"/></Relationships>
</file>

<file path=xl/drawings/_rels/drawing11.xml.rels><?xml version="1.0" encoding="UTF-8" standalone="yes"?>
<Relationships xmlns="http://schemas.openxmlformats.org/package/2006/relationships"><Relationship Id="rId1" Type="http://schemas.openxmlformats.org/officeDocument/2006/relationships/image" Target="../media/image38.png"/></Relationships>
</file>

<file path=xl/drawings/_rels/drawing12.xml.rels><?xml version="1.0" encoding="UTF-8" standalone="yes"?>
<Relationships xmlns="http://schemas.openxmlformats.org/package/2006/relationships"><Relationship Id="rId2" Type="http://schemas.openxmlformats.org/officeDocument/2006/relationships/image" Target="../media/image40.png"/><Relationship Id="rId1" Type="http://schemas.openxmlformats.org/officeDocument/2006/relationships/image" Target="../media/image39.png"/></Relationships>
</file>

<file path=xl/drawings/_rels/drawing13.xml.rels><?xml version="1.0" encoding="UTF-8" standalone="yes"?>
<Relationships xmlns="http://schemas.openxmlformats.org/package/2006/relationships"><Relationship Id="rId2" Type="http://schemas.openxmlformats.org/officeDocument/2006/relationships/image" Target="../media/image42.png"/><Relationship Id="rId1" Type="http://schemas.openxmlformats.org/officeDocument/2006/relationships/image" Target="../media/image41.png"/></Relationships>
</file>

<file path=xl/drawings/_rels/drawing15.xml.rels><?xml version="1.0" encoding="UTF-8" standalone="yes"?>
<Relationships xmlns="http://schemas.openxmlformats.org/package/2006/relationships"><Relationship Id="rId8" Type="http://schemas.openxmlformats.org/officeDocument/2006/relationships/image" Target="../media/image50.png"/><Relationship Id="rId3" Type="http://schemas.openxmlformats.org/officeDocument/2006/relationships/image" Target="../media/image45.jpeg"/><Relationship Id="rId7" Type="http://schemas.openxmlformats.org/officeDocument/2006/relationships/image" Target="../media/image49.png"/><Relationship Id="rId12" Type="http://schemas.openxmlformats.org/officeDocument/2006/relationships/image" Target="../media/image54.jpeg"/><Relationship Id="rId2" Type="http://schemas.openxmlformats.org/officeDocument/2006/relationships/image" Target="../media/image44.jpeg"/><Relationship Id="rId1" Type="http://schemas.openxmlformats.org/officeDocument/2006/relationships/image" Target="../media/image43.jpeg"/><Relationship Id="rId6" Type="http://schemas.openxmlformats.org/officeDocument/2006/relationships/image" Target="../media/image48.png"/><Relationship Id="rId11" Type="http://schemas.openxmlformats.org/officeDocument/2006/relationships/image" Target="../media/image53.png"/><Relationship Id="rId5" Type="http://schemas.openxmlformats.org/officeDocument/2006/relationships/image" Target="../media/image47.png"/><Relationship Id="rId10" Type="http://schemas.openxmlformats.org/officeDocument/2006/relationships/image" Target="../media/image52.png"/><Relationship Id="rId4" Type="http://schemas.openxmlformats.org/officeDocument/2006/relationships/image" Target="../media/image46.jpeg"/><Relationship Id="rId9" Type="http://schemas.openxmlformats.org/officeDocument/2006/relationships/image" Target="../media/image51.png"/></Relationships>
</file>

<file path=xl/drawings/_rels/drawing16.xml.rels><?xml version="1.0" encoding="UTF-8" standalone="yes"?>
<Relationships xmlns="http://schemas.openxmlformats.org/package/2006/relationships"><Relationship Id="rId1" Type="http://schemas.openxmlformats.org/officeDocument/2006/relationships/image" Target="../media/image55.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2.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4.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8.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10.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1.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2.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3.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4.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5.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6.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7.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8.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1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20.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2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22.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3.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4.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5.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6.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7.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8.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29.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30.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1.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2.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3.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4.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5.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6.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7.v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32.png"/><Relationship Id="rId1" Type="http://schemas.openxmlformats.org/officeDocument/2006/relationships/image" Target="../media/image31.png"/></Relationships>
</file>

<file path=xl/drawings/_rels/vmlDrawing38.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39.vml.rels><?xml version="1.0" encoding="UTF-8" standalone="yes"?>
<Relationships xmlns="http://schemas.openxmlformats.org/package/2006/relationships"><Relationship Id="rId2" Type="http://schemas.openxmlformats.org/officeDocument/2006/relationships/image" Target="../media/image21.png"/><Relationship Id="rId1" Type="http://schemas.openxmlformats.org/officeDocument/2006/relationships/image" Target="../media/image32.png"/></Relationships>
</file>

<file path=xl/drawings/_rels/vmlDrawing40.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41.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42.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43.vml.rels><?xml version="1.0" encoding="UTF-8" standalone="yes"?>
<Relationships xmlns="http://schemas.openxmlformats.org/package/2006/relationships"><Relationship Id="rId1" Type="http://schemas.openxmlformats.org/officeDocument/2006/relationships/image" Target="../media/image25.png"/></Relationships>
</file>

<file path=xl/drawings/_rels/vmlDrawing44.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twoCellAnchor>
    <xdr:from>
      <xdr:col>8</xdr:col>
      <xdr:colOff>326569</xdr:colOff>
      <xdr:row>14</xdr:row>
      <xdr:rowOff>195942</xdr:rowOff>
    </xdr:from>
    <xdr:to>
      <xdr:col>8</xdr:col>
      <xdr:colOff>600889</xdr:colOff>
      <xdr:row>14</xdr:row>
      <xdr:rowOff>470262</xdr:rowOff>
    </xdr:to>
    <xdr:sp macro="" textlink="">
      <xdr:nvSpPr>
        <xdr:cNvPr id="3" name="Rectangle 2">
          <a:extLst>
            <a:ext uri="{FF2B5EF4-FFF2-40B4-BE49-F238E27FC236}">
              <a16:creationId xmlns:a16="http://schemas.microsoft.com/office/drawing/2014/main" id="{00000000-0008-0000-0000-000003000000}"/>
            </a:ext>
          </a:extLst>
        </xdr:cNvPr>
        <xdr:cNvSpPr/>
      </xdr:nvSpPr>
      <xdr:spPr>
        <a:xfrm>
          <a:off x="6641644" y="8854167"/>
          <a:ext cx="274320" cy="274320"/>
        </a:xfrm>
        <a:prstGeom prst="rect">
          <a:avLst/>
        </a:prstGeom>
        <a:solidFill>
          <a:srgbClr val="004B65"/>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32655</xdr:colOff>
      <xdr:row>14</xdr:row>
      <xdr:rowOff>489854</xdr:rowOff>
    </xdr:from>
    <xdr:to>
      <xdr:col>8</xdr:col>
      <xdr:colOff>306975</xdr:colOff>
      <xdr:row>14</xdr:row>
      <xdr:rowOff>764174</xdr:rowOff>
    </xdr:to>
    <xdr:sp macro="" textlink="">
      <xdr:nvSpPr>
        <xdr:cNvPr id="4" name="Rectangle 3">
          <a:extLst>
            <a:ext uri="{FF2B5EF4-FFF2-40B4-BE49-F238E27FC236}">
              <a16:creationId xmlns:a16="http://schemas.microsoft.com/office/drawing/2014/main" id="{00000000-0008-0000-0000-000004000000}"/>
            </a:ext>
          </a:extLst>
        </xdr:cNvPr>
        <xdr:cNvSpPr/>
      </xdr:nvSpPr>
      <xdr:spPr>
        <a:xfrm>
          <a:off x="6347730" y="9148079"/>
          <a:ext cx="274320" cy="274320"/>
        </a:xfrm>
        <a:prstGeom prst="rect">
          <a:avLst/>
        </a:prstGeom>
        <a:solidFill>
          <a:srgbClr val="004B65"/>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8</xdr:col>
      <xdr:colOff>32655</xdr:colOff>
      <xdr:row>14</xdr:row>
      <xdr:rowOff>195942</xdr:rowOff>
    </xdr:from>
    <xdr:to>
      <xdr:col>8</xdr:col>
      <xdr:colOff>306975</xdr:colOff>
      <xdr:row>14</xdr:row>
      <xdr:rowOff>470262</xdr:rowOff>
    </xdr:to>
    <xdr:sp macro="" textlink="">
      <xdr:nvSpPr>
        <xdr:cNvPr id="5" name="Rectangle 4">
          <a:extLst>
            <a:ext uri="{FF2B5EF4-FFF2-40B4-BE49-F238E27FC236}">
              <a16:creationId xmlns:a16="http://schemas.microsoft.com/office/drawing/2014/main" id="{00000000-0008-0000-0000-000005000000}"/>
            </a:ext>
          </a:extLst>
        </xdr:cNvPr>
        <xdr:cNvSpPr/>
      </xdr:nvSpPr>
      <xdr:spPr>
        <a:xfrm>
          <a:off x="6347730" y="8854167"/>
          <a:ext cx="274320" cy="274320"/>
        </a:xfrm>
        <a:prstGeom prst="rect">
          <a:avLst/>
        </a:prstGeom>
        <a:solidFill>
          <a:srgbClr val="F1B434"/>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xdr:col>
      <xdr:colOff>85725</xdr:colOff>
      <xdr:row>2</xdr:row>
      <xdr:rowOff>440531</xdr:rowOff>
    </xdr:from>
    <xdr:to>
      <xdr:col>7</xdr:col>
      <xdr:colOff>573322</xdr:colOff>
      <xdr:row>3</xdr:row>
      <xdr:rowOff>716383</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181225" y="1562364"/>
          <a:ext cx="3736680" cy="135535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123</xdr:row>
      <xdr:rowOff>0</xdr:rowOff>
    </xdr:from>
    <xdr:to>
      <xdr:col>3</xdr:col>
      <xdr:colOff>313996</xdr:colOff>
      <xdr:row>128</xdr:row>
      <xdr:rowOff>115536</xdr:rowOff>
    </xdr:to>
    <xdr:pic>
      <xdr:nvPicPr>
        <xdr:cNvPr id="2" name="Picture 1">
          <a:extLst>
            <a:ext uri="{FF2B5EF4-FFF2-40B4-BE49-F238E27FC236}">
              <a16:creationId xmlns:a16="http://schemas.microsoft.com/office/drawing/2014/main" id="{88613CA1-3C0C-45C0-B895-B621E9A7ABF7}"/>
            </a:ext>
          </a:extLst>
        </xdr:cNvPr>
        <xdr:cNvPicPr>
          <a:picLocks noChangeAspect="1"/>
        </xdr:cNvPicPr>
      </xdr:nvPicPr>
      <xdr:blipFill>
        <a:blip xmlns:r="http://schemas.openxmlformats.org/officeDocument/2006/relationships" r:embed="rId1"/>
        <a:stretch>
          <a:fillRect/>
        </a:stretch>
      </xdr:blipFill>
      <xdr:spPr>
        <a:xfrm>
          <a:off x="0" y="24683357"/>
          <a:ext cx="6266667" cy="1000000"/>
        </a:xfrm>
        <a:prstGeom prst="rect">
          <a:avLst/>
        </a:prstGeom>
      </xdr:spPr>
    </xdr:pic>
    <xdr:clientData/>
  </xdr:twoCellAnchor>
  <xdr:twoCellAnchor editAs="oneCell">
    <xdr:from>
      <xdr:col>0</xdr:col>
      <xdr:colOff>190501</xdr:colOff>
      <xdr:row>189</xdr:row>
      <xdr:rowOff>69273</xdr:rowOff>
    </xdr:from>
    <xdr:to>
      <xdr:col>1</xdr:col>
      <xdr:colOff>1705842</xdr:colOff>
      <xdr:row>189</xdr:row>
      <xdr:rowOff>3420341</xdr:rowOff>
    </xdr:to>
    <xdr:pic>
      <xdr:nvPicPr>
        <xdr:cNvPr id="9" name="Picture 8">
          <a:extLst>
            <a:ext uri="{FF2B5EF4-FFF2-40B4-BE49-F238E27FC236}">
              <a16:creationId xmlns:a16="http://schemas.microsoft.com/office/drawing/2014/main" id="{F53EE192-B647-96E2-129C-09C474906FCB}"/>
            </a:ext>
          </a:extLst>
        </xdr:cNvPr>
        <xdr:cNvPicPr>
          <a:picLocks noChangeAspect="1"/>
        </xdr:cNvPicPr>
      </xdr:nvPicPr>
      <xdr:blipFill>
        <a:blip xmlns:r="http://schemas.openxmlformats.org/officeDocument/2006/relationships" r:embed="rId2"/>
        <a:stretch>
          <a:fillRect/>
        </a:stretch>
      </xdr:blipFill>
      <xdr:spPr>
        <a:xfrm>
          <a:off x="190501" y="57799432"/>
          <a:ext cx="3221182" cy="3351068"/>
        </a:xfrm>
        <a:prstGeom prst="rect">
          <a:avLst/>
        </a:prstGeom>
        <a:noFill/>
      </xdr:spPr>
    </xdr:pic>
    <xdr:clientData/>
  </xdr:twoCellAnchor>
  <xdr:twoCellAnchor editAs="oneCell">
    <xdr:from>
      <xdr:col>0</xdr:col>
      <xdr:colOff>0</xdr:colOff>
      <xdr:row>187</xdr:row>
      <xdr:rowOff>60616</xdr:rowOff>
    </xdr:from>
    <xdr:to>
      <xdr:col>4</xdr:col>
      <xdr:colOff>69273</xdr:colOff>
      <xdr:row>187</xdr:row>
      <xdr:rowOff>1749137</xdr:rowOff>
    </xdr:to>
    <xdr:pic>
      <xdr:nvPicPr>
        <xdr:cNvPr id="10" name="Picture 9">
          <a:extLst>
            <a:ext uri="{FF2B5EF4-FFF2-40B4-BE49-F238E27FC236}">
              <a16:creationId xmlns:a16="http://schemas.microsoft.com/office/drawing/2014/main" id="{03514D26-11A4-EB9E-A150-770711912B5F}"/>
            </a:ext>
          </a:extLst>
        </xdr:cNvPr>
        <xdr:cNvPicPr>
          <a:picLocks noChangeAspect="1"/>
        </xdr:cNvPicPr>
      </xdr:nvPicPr>
      <xdr:blipFill>
        <a:blip xmlns:r="http://schemas.openxmlformats.org/officeDocument/2006/relationships" r:embed="rId3"/>
        <a:stretch>
          <a:fillRect/>
        </a:stretch>
      </xdr:blipFill>
      <xdr:spPr>
        <a:xfrm>
          <a:off x="0" y="56232139"/>
          <a:ext cx="7368887" cy="1688521"/>
        </a:xfrm>
        <a:prstGeom prst="rect">
          <a:avLst/>
        </a:prstGeom>
      </xdr:spPr>
    </xdr:pic>
    <xdr:clientData/>
  </xdr:twoCellAnchor>
  <xdr:twoCellAnchor editAs="oneCell">
    <xdr:from>
      <xdr:col>0</xdr:col>
      <xdr:colOff>95252</xdr:colOff>
      <xdr:row>131</xdr:row>
      <xdr:rowOff>86590</xdr:rowOff>
    </xdr:from>
    <xdr:to>
      <xdr:col>2</xdr:col>
      <xdr:colOff>935182</xdr:colOff>
      <xdr:row>134</xdr:row>
      <xdr:rowOff>1601931</xdr:rowOff>
    </xdr:to>
    <xdr:pic>
      <xdr:nvPicPr>
        <xdr:cNvPr id="11" name="Picture 10">
          <a:extLst>
            <a:ext uri="{FF2B5EF4-FFF2-40B4-BE49-F238E27FC236}">
              <a16:creationId xmlns:a16="http://schemas.microsoft.com/office/drawing/2014/main" id="{5D8F8525-0F3A-0710-387B-32262C229FE8}"/>
            </a:ext>
          </a:extLst>
        </xdr:cNvPr>
        <xdr:cNvPicPr>
          <a:picLocks noChangeAspect="1"/>
        </xdr:cNvPicPr>
      </xdr:nvPicPr>
      <xdr:blipFill>
        <a:blip xmlns:r="http://schemas.openxmlformats.org/officeDocument/2006/relationships" r:embed="rId4"/>
        <a:stretch>
          <a:fillRect/>
        </a:stretch>
      </xdr:blipFill>
      <xdr:spPr>
        <a:xfrm>
          <a:off x="95252" y="33415431"/>
          <a:ext cx="5463885" cy="2086841"/>
        </a:xfrm>
        <a:prstGeom prst="rect">
          <a:avLst/>
        </a:prstGeom>
      </xdr:spPr>
    </xdr:pic>
    <xdr:clientData/>
  </xdr:twoCellAnchor>
  <xdr:twoCellAnchor editAs="oneCell">
    <xdr:from>
      <xdr:col>0</xdr:col>
      <xdr:colOff>311727</xdr:colOff>
      <xdr:row>136</xdr:row>
      <xdr:rowOff>77931</xdr:rowOff>
    </xdr:from>
    <xdr:to>
      <xdr:col>2</xdr:col>
      <xdr:colOff>554181</xdr:colOff>
      <xdr:row>136</xdr:row>
      <xdr:rowOff>4840431</xdr:rowOff>
    </xdr:to>
    <xdr:pic>
      <xdr:nvPicPr>
        <xdr:cNvPr id="13" name="Picture 12">
          <a:extLst>
            <a:ext uri="{FF2B5EF4-FFF2-40B4-BE49-F238E27FC236}">
              <a16:creationId xmlns:a16="http://schemas.microsoft.com/office/drawing/2014/main" id="{53FB0A6A-FCB1-361F-8BA6-1AC7C1349CF5}"/>
            </a:ext>
          </a:extLst>
        </xdr:cNvPr>
        <xdr:cNvPicPr>
          <a:picLocks noChangeAspect="1"/>
        </xdr:cNvPicPr>
      </xdr:nvPicPr>
      <xdr:blipFill>
        <a:blip xmlns:r="http://schemas.openxmlformats.org/officeDocument/2006/relationships" r:embed="rId5"/>
        <a:stretch>
          <a:fillRect/>
        </a:stretch>
      </xdr:blipFill>
      <xdr:spPr>
        <a:xfrm>
          <a:off x="311727" y="35874613"/>
          <a:ext cx="4866409" cy="4762500"/>
        </a:xfrm>
        <a:prstGeom prst="rect">
          <a:avLst/>
        </a:prstGeom>
      </xdr:spPr>
    </xdr:pic>
    <xdr:clientData/>
  </xdr:twoCellAnchor>
  <xdr:twoCellAnchor editAs="oneCell">
    <xdr:from>
      <xdr:col>0</xdr:col>
      <xdr:colOff>8659</xdr:colOff>
      <xdr:row>234</xdr:row>
      <xdr:rowOff>95250</xdr:rowOff>
    </xdr:from>
    <xdr:to>
      <xdr:col>3</xdr:col>
      <xdr:colOff>1134340</xdr:colOff>
      <xdr:row>234</xdr:row>
      <xdr:rowOff>943841</xdr:rowOff>
    </xdr:to>
    <xdr:pic>
      <xdr:nvPicPr>
        <xdr:cNvPr id="3" name="Picture 2">
          <a:extLst>
            <a:ext uri="{FF2B5EF4-FFF2-40B4-BE49-F238E27FC236}">
              <a16:creationId xmlns:a16="http://schemas.microsoft.com/office/drawing/2014/main" id="{9DD4066A-91FA-351C-9BDC-EF72DA6E2C2A}"/>
            </a:ext>
          </a:extLst>
        </xdr:cNvPr>
        <xdr:cNvPicPr>
          <a:picLocks noChangeAspect="1"/>
        </xdr:cNvPicPr>
      </xdr:nvPicPr>
      <xdr:blipFill>
        <a:blip xmlns:r="http://schemas.openxmlformats.org/officeDocument/2006/relationships" r:embed="rId6"/>
        <a:stretch>
          <a:fillRect/>
        </a:stretch>
      </xdr:blipFill>
      <xdr:spPr>
        <a:xfrm>
          <a:off x="8659" y="78468682"/>
          <a:ext cx="6797386" cy="848591"/>
        </a:xfrm>
        <a:prstGeom prst="rect">
          <a:avLst/>
        </a:prstGeom>
      </xdr:spPr>
    </xdr:pic>
    <xdr:clientData/>
  </xdr:twoCellAnchor>
  <xdr:twoCellAnchor editAs="oneCell">
    <xdr:from>
      <xdr:col>0</xdr:col>
      <xdr:colOff>69274</xdr:colOff>
      <xdr:row>236</xdr:row>
      <xdr:rowOff>129885</xdr:rowOff>
    </xdr:from>
    <xdr:to>
      <xdr:col>3</xdr:col>
      <xdr:colOff>1186295</xdr:colOff>
      <xdr:row>250</xdr:row>
      <xdr:rowOff>103907</xdr:rowOff>
    </xdr:to>
    <xdr:pic>
      <xdr:nvPicPr>
        <xdr:cNvPr id="12" name="Picture 11">
          <a:extLst>
            <a:ext uri="{FF2B5EF4-FFF2-40B4-BE49-F238E27FC236}">
              <a16:creationId xmlns:a16="http://schemas.microsoft.com/office/drawing/2014/main" id="{5262E99D-21E9-DDA4-622E-10A8855FB679}"/>
            </a:ext>
          </a:extLst>
        </xdr:cNvPr>
        <xdr:cNvPicPr>
          <a:picLocks noChangeAspect="1"/>
        </xdr:cNvPicPr>
      </xdr:nvPicPr>
      <xdr:blipFill>
        <a:blip xmlns:r="http://schemas.openxmlformats.org/officeDocument/2006/relationships" r:embed="rId7"/>
        <a:stretch>
          <a:fillRect/>
        </a:stretch>
      </xdr:blipFill>
      <xdr:spPr>
        <a:xfrm>
          <a:off x="69274" y="79758885"/>
          <a:ext cx="6788726" cy="2641023"/>
        </a:xfrm>
        <a:prstGeom prst="rect">
          <a:avLst/>
        </a:prstGeom>
      </xdr:spPr>
    </xdr:pic>
    <xdr:clientData/>
  </xdr:twoCellAnchor>
  <xdr:twoCellAnchor editAs="oneCell">
    <xdr:from>
      <xdr:col>0</xdr:col>
      <xdr:colOff>77932</xdr:colOff>
      <xdr:row>230</xdr:row>
      <xdr:rowOff>138546</xdr:rowOff>
    </xdr:from>
    <xdr:to>
      <xdr:col>3</xdr:col>
      <xdr:colOff>839932</xdr:colOff>
      <xdr:row>230</xdr:row>
      <xdr:rowOff>2346613</xdr:rowOff>
    </xdr:to>
    <xdr:pic>
      <xdr:nvPicPr>
        <xdr:cNvPr id="14" name="Picture 13">
          <a:extLst>
            <a:ext uri="{FF2B5EF4-FFF2-40B4-BE49-F238E27FC236}">
              <a16:creationId xmlns:a16="http://schemas.microsoft.com/office/drawing/2014/main" id="{40FB1BBA-C436-F6B2-FE20-8AB9F7A5ED6C}"/>
            </a:ext>
          </a:extLst>
        </xdr:cNvPr>
        <xdr:cNvPicPr>
          <a:picLocks noChangeAspect="1"/>
        </xdr:cNvPicPr>
      </xdr:nvPicPr>
      <xdr:blipFill>
        <a:blip xmlns:r="http://schemas.openxmlformats.org/officeDocument/2006/relationships" r:embed="rId8"/>
        <a:stretch>
          <a:fillRect/>
        </a:stretch>
      </xdr:blipFill>
      <xdr:spPr>
        <a:xfrm>
          <a:off x="77932" y="77940478"/>
          <a:ext cx="6433705" cy="2208067"/>
        </a:xfrm>
        <a:prstGeom prst="rect">
          <a:avLst/>
        </a:prstGeom>
      </xdr:spPr>
    </xdr:pic>
    <xdr:clientData/>
  </xdr:twoCellAnchor>
  <xdr:twoCellAnchor editAs="oneCell">
    <xdr:from>
      <xdr:col>0</xdr:col>
      <xdr:colOff>0</xdr:colOff>
      <xdr:row>139</xdr:row>
      <xdr:rowOff>1</xdr:rowOff>
    </xdr:from>
    <xdr:to>
      <xdr:col>3</xdr:col>
      <xdr:colOff>1524000</xdr:colOff>
      <xdr:row>152</xdr:row>
      <xdr:rowOff>952500</xdr:rowOff>
    </xdr:to>
    <xdr:pic>
      <xdr:nvPicPr>
        <xdr:cNvPr id="15" name="Picture 14">
          <a:extLst>
            <a:ext uri="{FF2B5EF4-FFF2-40B4-BE49-F238E27FC236}">
              <a16:creationId xmlns:a16="http://schemas.microsoft.com/office/drawing/2014/main" id="{EA3AE494-BD09-40F6-1247-4E77E61FC715}"/>
            </a:ext>
          </a:extLst>
        </xdr:cNvPr>
        <xdr:cNvPicPr>
          <a:picLocks noChangeAspect="1"/>
        </xdr:cNvPicPr>
      </xdr:nvPicPr>
      <xdr:blipFill>
        <a:blip xmlns:r="http://schemas.openxmlformats.org/officeDocument/2006/relationships" r:embed="rId9"/>
        <a:stretch>
          <a:fillRect/>
        </a:stretch>
      </xdr:blipFill>
      <xdr:spPr>
        <a:xfrm>
          <a:off x="0" y="45087887"/>
          <a:ext cx="7195705" cy="3429000"/>
        </a:xfrm>
        <a:prstGeom prst="rect">
          <a:avLst/>
        </a:prstGeom>
      </xdr:spPr>
    </xdr:pic>
    <xdr:clientData/>
  </xdr:twoCellAnchor>
  <xdr:twoCellAnchor editAs="oneCell">
    <xdr:from>
      <xdr:col>0</xdr:col>
      <xdr:colOff>25977</xdr:colOff>
      <xdr:row>156</xdr:row>
      <xdr:rowOff>69272</xdr:rowOff>
    </xdr:from>
    <xdr:to>
      <xdr:col>3</xdr:col>
      <xdr:colOff>502227</xdr:colOff>
      <xdr:row>160</xdr:row>
      <xdr:rowOff>17317</xdr:rowOff>
    </xdr:to>
    <xdr:pic>
      <xdr:nvPicPr>
        <xdr:cNvPr id="17" name="Picture 16">
          <a:extLst>
            <a:ext uri="{FF2B5EF4-FFF2-40B4-BE49-F238E27FC236}">
              <a16:creationId xmlns:a16="http://schemas.microsoft.com/office/drawing/2014/main" id="{9A490C30-51B6-20DF-5C6E-FEB40F652388}"/>
            </a:ext>
          </a:extLst>
        </xdr:cNvPr>
        <xdr:cNvPicPr>
          <a:picLocks noChangeAspect="1"/>
        </xdr:cNvPicPr>
      </xdr:nvPicPr>
      <xdr:blipFill>
        <a:blip xmlns:r="http://schemas.openxmlformats.org/officeDocument/2006/relationships" r:embed="rId10"/>
        <a:stretch>
          <a:fillRect/>
        </a:stretch>
      </xdr:blipFill>
      <xdr:spPr>
        <a:xfrm>
          <a:off x="25977" y="49123022"/>
          <a:ext cx="6147955" cy="710045"/>
        </a:xfrm>
        <a:prstGeom prst="rect">
          <a:avLst/>
        </a:prstGeom>
      </xdr:spPr>
    </xdr:pic>
    <xdr:clientData/>
  </xdr:twoCellAnchor>
  <xdr:twoCellAnchor editAs="oneCell">
    <xdr:from>
      <xdr:col>0</xdr:col>
      <xdr:colOff>1</xdr:colOff>
      <xdr:row>161</xdr:row>
      <xdr:rowOff>1</xdr:rowOff>
    </xdr:from>
    <xdr:to>
      <xdr:col>3</xdr:col>
      <xdr:colOff>441614</xdr:colOff>
      <xdr:row>173</xdr:row>
      <xdr:rowOff>103910</xdr:rowOff>
    </xdr:to>
    <xdr:pic>
      <xdr:nvPicPr>
        <xdr:cNvPr id="18" name="Picture 17">
          <a:extLst>
            <a:ext uri="{FF2B5EF4-FFF2-40B4-BE49-F238E27FC236}">
              <a16:creationId xmlns:a16="http://schemas.microsoft.com/office/drawing/2014/main" id="{A4E38972-8A69-6DDC-45EA-D6D56FC5B927}"/>
            </a:ext>
          </a:extLst>
        </xdr:cNvPr>
        <xdr:cNvPicPr>
          <a:picLocks noChangeAspect="1"/>
        </xdr:cNvPicPr>
      </xdr:nvPicPr>
      <xdr:blipFill>
        <a:blip xmlns:r="http://schemas.openxmlformats.org/officeDocument/2006/relationships" r:embed="rId11"/>
        <a:stretch>
          <a:fillRect/>
        </a:stretch>
      </xdr:blipFill>
      <xdr:spPr>
        <a:xfrm>
          <a:off x="1" y="50006251"/>
          <a:ext cx="6113318" cy="2389908"/>
        </a:xfrm>
        <a:prstGeom prst="rect">
          <a:avLst/>
        </a:prstGeom>
      </xdr:spPr>
    </xdr:pic>
    <xdr:clientData/>
  </xdr:twoCellAnchor>
  <xdr:twoCellAnchor editAs="oneCell">
    <xdr:from>
      <xdr:col>0</xdr:col>
      <xdr:colOff>0</xdr:colOff>
      <xdr:row>182</xdr:row>
      <xdr:rowOff>0</xdr:rowOff>
    </xdr:from>
    <xdr:to>
      <xdr:col>3</xdr:col>
      <xdr:colOff>1350818</xdr:colOff>
      <xdr:row>183</xdr:row>
      <xdr:rowOff>1394113</xdr:rowOff>
    </xdr:to>
    <xdr:pic>
      <xdr:nvPicPr>
        <xdr:cNvPr id="19" name="Picture 18">
          <a:extLst>
            <a:ext uri="{FF2B5EF4-FFF2-40B4-BE49-F238E27FC236}">
              <a16:creationId xmlns:a16="http://schemas.microsoft.com/office/drawing/2014/main" id="{89B7C157-7F8F-282F-AB97-8033133B54F2}"/>
            </a:ext>
          </a:extLst>
        </xdr:cNvPr>
        <xdr:cNvPicPr>
          <a:picLocks noChangeAspect="1"/>
        </xdr:cNvPicPr>
      </xdr:nvPicPr>
      <xdr:blipFill>
        <a:blip xmlns:r="http://schemas.openxmlformats.org/officeDocument/2006/relationships" r:embed="rId12"/>
        <a:stretch>
          <a:fillRect/>
        </a:stretch>
      </xdr:blipFill>
      <xdr:spPr>
        <a:xfrm>
          <a:off x="0" y="54058705"/>
          <a:ext cx="7022523" cy="1584613"/>
        </a:xfrm>
        <a:prstGeom prst="rect">
          <a:avLst/>
        </a:prstGeom>
      </xdr:spPr>
    </xdr:pic>
    <xdr:clientData/>
  </xdr:twoCellAnchor>
  <xdr:twoCellAnchor editAs="oneCell">
    <xdr:from>
      <xdr:col>0</xdr:col>
      <xdr:colOff>0</xdr:colOff>
      <xdr:row>192</xdr:row>
      <xdr:rowOff>112569</xdr:rowOff>
    </xdr:from>
    <xdr:to>
      <xdr:col>3</xdr:col>
      <xdr:colOff>1524000</xdr:colOff>
      <xdr:row>193</xdr:row>
      <xdr:rowOff>874569</xdr:rowOff>
    </xdr:to>
    <xdr:pic>
      <xdr:nvPicPr>
        <xdr:cNvPr id="20" name="Picture 19">
          <a:extLst>
            <a:ext uri="{FF2B5EF4-FFF2-40B4-BE49-F238E27FC236}">
              <a16:creationId xmlns:a16="http://schemas.microsoft.com/office/drawing/2014/main" id="{E5F028E4-3154-ADE3-5E5F-CF81A5B9E486}"/>
            </a:ext>
          </a:extLst>
        </xdr:cNvPr>
        <xdr:cNvPicPr>
          <a:picLocks noChangeAspect="1"/>
        </xdr:cNvPicPr>
      </xdr:nvPicPr>
      <xdr:blipFill>
        <a:blip xmlns:r="http://schemas.openxmlformats.org/officeDocument/2006/relationships" r:embed="rId13"/>
        <a:stretch>
          <a:fillRect/>
        </a:stretch>
      </xdr:blipFill>
      <xdr:spPr>
        <a:xfrm>
          <a:off x="0" y="62397410"/>
          <a:ext cx="7195705" cy="952500"/>
        </a:xfrm>
        <a:prstGeom prst="rect">
          <a:avLst/>
        </a:prstGeom>
      </xdr:spPr>
    </xdr:pic>
    <xdr:clientData/>
  </xdr:twoCellAnchor>
  <xdr:twoCellAnchor editAs="oneCell">
    <xdr:from>
      <xdr:col>0</xdr:col>
      <xdr:colOff>0</xdr:colOff>
      <xdr:row>198</xdr:row>
      <xdr:rowOff>25978</xdr:rowOff>
    </xdr:from>
    <xdr:to>
      <xdr:col>1</xdr:col>
      <xdr:colOff>1645227</xdr:colOff>
      <xdr:row>198</xdr:row>
      <xdr:rowOff>3706091</xdr:rowOff>
    </xdr:to>
    <xdr:pic>
      <xdr:nvPicPr>
        <xdr:cNvPr id="21" name="Picture 20">
          <a:extLst>
            <a:ext uri="{FF2B5EF4-FFF2-40B4-BE49-F238E27FC236}">
              <a16:creationId xmlns:a16="http://schemas.microsoft.com/office/drawing/2014/main" id="{FF14A4A1-7470-449B-2FE2-CF6CC010CB01}"/>
            </a:ext>
          </a:extLst>
        </xdr:cNvPr>
        <xdr:cNvPicPr>
          <a:picLocks noChangeAspect="1"/>
        </xdr:cNvPicPr>
      </xdr:nvPicPr>
      <xdr:blipFill>
        <a:blip xmlns:r="http://schemas.openxmlformats.org/officeDocument/2006/relationships" r:embed="rId14"/>
        <a:stretch>
          <a:fillRect/>
        </a:stretch>
      </xdr:blipFill>
      <xdr:spPr>
        <a:xfrm>
          <a:off x="0" y="64224478"/>
          <a:ext cx="3351068" cy="3680113"/>
        </a:xfrm>
        <a:prstGeom prst="rect">
          <a:avLst/>
        </a:prstGeom>
      </xdr:spPr>
    </xdr:pic>
    <xdr:clientData/>
  </xdr:twoCellAnchor>
  <xdr:twoCellAnchor editAs="oneCell">
    <xdr:from>
      <xdr:col>0</xdr:col>
      <xdr:colOff>1</xdr:colOff>
      <xdr:row>208</xdr:row>
      <xdr:rowOff>0</xdr:rowOff>
    </xdr:from>
    <xdr:to>
      <xdr:col>4</xdr:col>
      <xdr:colOff>17319</xdr:colOff>
      <xdr:row>210</xdr:row>
      <xdr:rowOff>-1</xdr:rowOff>
    </xdr:to>
    <xdr:pic>
      <xdr:nvPicPr>
        <xdr:cNvPr id="23" name="Picture 22">
          <a:extLst>
            <a:ext uri="{FF2B5EF4-FFF2-40B4-BE49-F238E27FC236}">
              <a16:creationId xmlns:a16="http://schemas.microsoft.com/office/drawing/2014/main" id="{2512FB7D-3AEA-25B3-1032-ECDE899EF6A7}"/>
            </a:ext>
          </a:extLst>
        </xdr:cNvPr>
        <xdr:cNvPicPr>
          <a:picLocks noChangeAspect="1"/>
        </xdr:cNvPicPr>
      </xdr:nvPicPr>
      <xdr:blipFill>
        <a:blip xmlns:r="http://schemas.openxmlformats.org/officeDocument/2006/relationships" r:embed="rId15"/>
        <a:stretch>
          <a:fillRect/>
        </a:stretch>
      </xdr:blipFill>
      <xdr:spPr>
        <a:xfrm>
          <a:off x="1" y="69740318"/>
          <a:ext cx="7316932" cy="3775363"/>
        </a:xfrm>
        <a:prstGeom prst="rect">
          <a:avLst/>
        </a:prstGeom>
      </xdr:spPr>
    </xdr:pic>
    <xdr:clientData/>
  </xdr:twoCellAnchor>
  <xdr:twoCellAnchor editAs="oneCell">
    <xdr:from>
      <xdr:col>0</xdr:col>
      <xdr:colOff>17319</xdr:colOff>
      <xdr:row>211</xdr:row>
      <xdr:rowOff>225136</xdr:rowOff>
    </xdr:from>
    <xdr:to>
      <xdr:col>3</xdr:col>
      <xdr:colOff>1229591</xdr:colOff>
      <xdr:row>211</xdr:row>
      <xdr:rowOff>2589068</xdr:rowOff>
    </xdr:to>
    <xdr:pic>
      <xdr:nvPicPr>
        <xdr:cNvPr id="24" name="Picture 23">
          <a:extLst>
            <a:ext uri="{FF2B5EF4-FFF2-40B4-BE49-F238E27FC236}">
              <a16:creationId xmlns:a16="http://schemas.microsoft.com/office/drawing/2014/main" id="{70AAA287-05C1-B217-04C6-DA8CF0778C43}"/>
            </a:ext>
          </a:extLst>
        </xdr:cNvPr>
        <xdr:cNvPicPr>
          <a:picLocks noChangeAspect="1"/>
        </xdr:cNvPicPr>
      </xdr:nvPicPr>
      <xdr:blipFill>
        <a:blip xmlns:r="http://schemas.openxmlformats.org/officeDocument/2006/relationships" r:embed="rId16"/>
        <a:stretch>
          <a:fillRect/>
        </a:stretch>
      </xdr:blipFill>
      <xdr:spPr>
        <a:xfrm>
          <a:off x="17319" y="73939977"/>
          <a:ext cx="6883977" cy="2363932"/>
        </a:xfrm>
        <a:prstGeom prst="rect">
          <a:avLst/>
        </a:prstGeom>
      </xdr:spPr>
    </xdr:pic>
    <xdr:clientData/>
  </xdr:twoCellAnchor>
  <xdr:twoCellAnchor editAs="oneCell">
    <xdr:from>
      <xdr:col>0</xdr:col>
      <xdr:colOff>43296</xdr:colOff>
      <xdr:row>215</xdr:row>
      <xdr:rowOff>17318</xdr:rowOff>
    </xdr:from>
    <xdr:to>
      <xdr:col>3</xdr:col>
      <xdr:colOff>1601932</xdr:colOff>
      <xdr:row>215</xdr:row>
      <xdr:rowOff>865909</xdr:rowOff>
    </xdr:to>
    <xdr:pic>
      <xdr:nvPicPr>
        <xdr:cNvPr id="25" name="Picture 24">
          <a:extLst>
            <a:ext uri="{FF2B5EF4-FFF2-40B4-BE49-F238E27FC236}">
              <a16:creationId xmlns:a16="http://schemas.microsoft.com/office/drawing/2014/main" id="{5F9BBF89-37DE-EE41-E001-FF753A4B7ABB}"/>
            </a:ext>
          </a:extLst>
        </xdr:cNvPr>
        <xdr:cNvPicPr>
          <a:picLocks noChangeAspect="1"/>
        </xdr:cNvPicPr>
      </xdr:nvPicPr>
      <xdr:blipFill>
        <a:blip xmlns:r="http://schemas.openxmlformats.org/officeDocument/2006/relationships" r:embed="rId17"/>
        <a:stretch>
          <a:fillRect/>
        </a:stretch>
      </xdr:blipFill>
      <xdr:spPr>
        <a:xfrm>
          <a:off x="43296" y="77005295"/>
          <a:ext cx="7230341" cy="848591"/>
        </a:xfrm>
        <a:prstGeom prst="rect">
          <a:avLst/>
        </a:prstGeom>
      </xdr:spPr>
    </xdr:pic>
    <xdr:clientData/>
  </xdr:twoCellAnchor>
  <xdr:twoCellAnchor editAs="oneCell">
    <xdr:from>
      <xdr:col>0</xdr:col>
      <xdr:colOff>1</xdr:colOff>
      <xdr:row>216</xdr:row>
      <xdr:rowOff>1</xdr:rowOff>
    </xdr:from>
    <xdr:to>
      <xdr:col>3</xdr:col>
      <xdr:colOff>770660</xdr:colOff>
      <xdr:row>216</xdr:row>
      <xdr:rowOff>1740479</xdr:rowOff>
    </xdr:to>
    <xdr:pic>
      <xdr:nvPicPr>
        <xdr:cNvPr id="26" name="Picture 25">
          <a:extLst>
            <a:ext uri="{FF2B5EF4-FFF2-40B4-BE49-F238E27FC236}">
              <a16:creationId xmlns:a16="http://schemas.microsoft.com/office/drawing/2014/main" id="{14034510-E1A4-7A06-5E79-B7647AAB3DC0}"/>
            </a:ext>
          </a:extLst>
        </xdr:cNvPr>
        <xdr:cNvPicPr>
          <a:picLocks noChangeAspect="1"/>
        </xdr:cNvPicPr>
      </xdr:nvPicPr>
      <xdr:blipFill>
        <a:blip xmlns:r="http://schemas.openxmlformats.org/officeDocument/2006/relationships" r:embed="rId18"/>
        <a:stretch>
          <a:fillRect/>
        </a:stretch>
      </xdr:blipFill>
      <xdr:spPr>
        <a:xfrm>
          <a:off x="1" y="77940478"/>
          <a:ext cx="6442364" cy="1740478"/>
        </a:xfrm>
        <a:prstGeom prst="rect">
          <a:avLst/>
        </a:prstGeom>
      </xdr:spPr>
    </xdr:pic>
    <xdr:clientData/>
  </xdr:twoCellAnchor>
  <xdr:twoCellAnchor editAs="oneCell">
    <xdr:from>
      <xdr:col>0</xdr:col>
      <xdr:colOff>251113</xdr:colOff>
      <xdr:row>218</xdr:row>
      <xdr:rowOff>121227</xdr:rowOff>
    </xdr:from>
    <xdr:to>
      <xdr:col>3</xdr:col>
      <xdr:colOff>1428749</xdr:colOff>
      <xdr:row>218</xdr:row>
      <xdr:rowOff>2389909</xdr:rowOff>
    </xdr:to>
    <xdr:pic>
      <xdr:nvPicPr>
        <xdr:cNvPr id="27" name="Picture 26">
          <a:extLst>
            <a:ext uri="{FF2B5EF4-FFF2-40B4-BE49-F238E27FC236}">
              <a16:creationId xmlns:a16="http://schemas.microsoft.com/office/drawing/2014/main" id="{F76BD01D-BD56-C01E-4524-0E9E2E7EC7EA}"/>
            </a:ext>
          </a:extLst>
        </xdr:cNvPr>
        <xdr:cNvPicPr>
          <a:picLocks noChangeAspect="1"/>
        </xdr:cNvPicPr>
      </xdr:nvPicPr>
      <xdr:blipFill>
        <a:blip xmlns:r="http://schemas.openxmlformats.org/officeDocument/2006/relationships" r:embed="rId19"/>
        <a:stretch>
          <a:fillRect/>
        </a:stretch>
      </xdr:blipFill>
      <xdr:spPr>
        <a:xfrm>
          <a:off x="251113" y="79984022"/>
          <a:ext cx="6849341" cy="2268682"/>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10</xdr:row>
      <xdr:rowOff>0</xdr:rowOff>
    </xdr:from>
    <xdr:to>
      <xdr:col>3</xdr:col>
      <xdr:colOff>945018</xdr:colOff>
      <xdr:row>14</xdr:row>
      <xdr:rowOff>136429</xdr:rowOff>
    </xdr:to>
    <xdr:pic>
      <xdr:nvPicPr>
        <xdr:cNvPr id="6" name="Picture 5">
          <a:extLst>
            <a:ext uri="{FF2B5EF4-FFF2-40B4-BE49-F238E27FC236}">
              <a16:creationId xmlns:a16="http://schemas.microsoft.com/office/drawing/2014/main" id="{2C23ACA0-5C2D-53DA-BC02-7B9B773B556E}"/>
            </a:ext>
          </a:extLst>
        </xdr:cNvPr>
        <xdr:cNvPicPr>
          <a:picLocks noChangeAspect="1"/>
        </xdr:cNvPicPr>
      </xdr:nvPicPr>
      <xdr:blipFill>
        <a:blip xmlns:r="http://schemas.openxmlformats.org/officeDocument/2006/relationships" r:embed="rId1"/>
        <a:stretch>
          <a:fillRect/>
        </a:stretch>
      </xdr:blipFill>
      <xdr:spPr>
        <a:xfrm>
          <a:off x="0" y="4147344"/>
          <a:ext cx="5876190" cy="771429"/>
        </a:xfrm>
        <a:prstGeom prst="rect">
          <a:avLst/>
        </a:prstGeom>
      </xdr:spPr>
    </xdr:pic>
    <xdr:clientData/>
  </xdr:twoCellAnchor>
  <xdr:twoCellAnchor editAs="oneCell">
    <xdr:from>
      <xdr:col>0</xdr:col>
      <xdr:colOff>66675</xdr:colOff>
      <xdr:row>14</xdr:row>
      <xdr:rowOff>123824</xdr:rowOff>
    </xdr:from>
    <xdr:to>
      <xdr:col>3</xdr:col>
      <xdr:colOff>1511843</xdr:colOff>
      <xdr:row>34</xdr:row>
      <xdr:rowOff>85181</xdr:rowOff>
    </xdr:to>
    <xdr:pic>
      <xdr:nvPicPr>
        <xdr:cNvPr id="7" name="Picture 6">
          <a:extLst>
            <a:ext uri="{FF2B5EF4-FFF2-40B4-BE49-F238E27FC236}">
              <a16:creationId xmlns:a16="http://schemas.microsoft.com/office/drawing/2014/main" id="{2B608560-66AF-4892-C091-080BAAD02323}"/>
            </a:ext>
          </a:extLst>
        </xdr:cNvPr>
        <xdr:cNvPicPr>
          <a:picLocks noChangeAspect="1"/>
        </xdr:cNvPicPr>
      </xdr:nvPicPr>
      <xdr:blipFill>
        <a:blip xmlns:r="http://schemas.openxmlformats.org/officeDocument/2006/relationships" r:embed="rId2"/>
        <a:stretch>
          <a:fillRect/>
        </a:stretch>
      </xdr:blipFill>
      <xdr:spPr>
        <a:xfrm>
          <a:off x="66675" y="5505449"/>
          <a:ext cx="6369593" cy="3199857"/>
        </a:xfrm>
        <a:prstGeom prst="rect">
          <a:avLst/>
        </a:prstGeom>
      </xdr:spPr>
    </xdr:pic>
    <xdr:clientData/>
  </xdr:twoCellAnchor>
  <xdr:twoCellAnchor editAs="oneCell">
    <xdr:from>
      <xdr:col>0</xdr:col>
      <xdr:colOff>57150</xdr:colOff>
      <xdr:row>35</xdr:row>
      <xdr:rowOff>114299</xdr:rowOff>
    </xdr:from>
    <xdr:to>
      <xdr:col>3</xdr:col>
      <xdr:colOff>1647066</xdr:colOff>
      <xdr:row>43</xdr:row>
      <xdr:rowOff>60166</xdr:rowOff>
    </xdr:to>
    <xdr:pic>
      <xdr:nvPicPr>
        <xdr:cNvPr id="8" name="Picture 7">
          <a:extLst>
            <a:ext uri="{FF2B5EF4-FFF2-40B4-BE49-F238E27FC236}">
              <a16:creationId xmlns:a16="http://schemas.microsoft.com/office/drawing/2014/main" id="{676012AE-1BBD-EB70-77B0-4E1020447E2C}"/>
            </a:ext>
          </a:extLst>
        </xdr:cNvPr>
        <xdr:cNvPicPr>
          <a:picLocks noChangeAspect="1"/>
        </xdr:cNvPicPr>
      </xdr:nvPicPr>
      <xdr:blipFill>
        <a:blip xmlns:r="http://schemas.openxmlformats.org/officeDocument/2006/relationships" r:embed="rId3"/>
        <a:stretch>
          <a:fillRect/>
        </a:stretch>
      </xdr:blipFill>
      <xdr:spPr>
        <a:xfrm>
          <a:off x="57150" y="8896349"/>
          <a:ext cx="6514341" cy="124126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76200</xdr:colOff>
      <xdr:row>2</xdr:row>
      <xdr:rowOff>114300</xdr:rowOff>
    </xdr:from>
    <xdr:to>
      <xdr:col>5</xdr:col>
      <xdr:colOff>552450</xdr:colOff>
      <xdr:row>4</xdr:row>
      <xdr:rowOff>19050</xdr:rowOff>
    </xdr:to>
    <xdr:cxnSp macro="">
      <xdr:nvCxnSpPr>
        <xdr:cNvPr id="2" name="Straight Arrow Connector 1">
          <a:extLst>
            <a:ext uri="{FF2B5EF4-FFF2-40B4-BE49-F238E27FC236}">
              <a16:creationId xmlns:a16="http://schemas.microsoft.com/office/drawing/2014/main" id="{00000000-0008-0000-0300-000002000000}"/>
            </a:ext>
          </a:extLst>
        </xdr:cNvPr>
        <xdr:cNvCxnSpPr/>
      </xdr:nvCxnSpPr>
      <xdr:spPr>
        <a:xfrm flipH="1" flipV="1">
          <a:off x="6772275" y="466725"/>
          <a:ext cx="476250" cy="228600"/>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5</xdr:col>
      <xdr:colOff>114300</xdr:colOff>
      <xdr:row>13</xdr:row>
      <xdr:rowOff>47625</xdr:rowOff>
    </xdr:from>
    <xdr:to>
      <xdr:col>5</xdr:col>
      <xdr:colOff>590550</xdr:colOff>
      <xdr:row>14</xdr:row>
      <xdr:rowOff>142875</xdr:rowOff>
    </xdr:to>
    <xdr:cxnSp macro="">
      <xdr:nvCxnSpPr>
        <xdr:cNvPr id="3" name="Straight Arrow Connector 2">
          <a:extLst>
            <a:ext uri="{FF2B5EF4-FFF2-40B4-BE49-F238E27FC236}">
              <a16:creationId xmlns:a16="http://schemas.microsoft.com/office/drawing/2014/main" id="{00000000-0008-0000-0300-000003000000}"/>
            </a:ext>
          </a:extLst>
        </xdr:cNvPr>
        <xdr:cNvCxnSpPr/>
      </xdr:nvCxnSpPr>
      <xdr:spPr>
        <a:xfrm flipH="1" flipV="1">
          <a:off x="6810375" y="3848100"/>
          <a:ext cx="476250" cy="257175"/>
        </a:xfrm>
        <a:prstGeom prst="straightConnector1">
          <a:avLst/>
        </a:prstGeom>
        <a:ln>
          <a:tailEnd type="arrow"/>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233988</xdr:colOff>
      <xdr:row>1224</xdr:row>
      <xdr:rowOff>164523</xdr:rowOff>
    </xdr:from>
    <xdr:to>
      <xdr:col>2</xdr:col>
      <xdr:colOff>2064904</xdr:colOff>
      <xdr:row>1237</xdr:row>
      <xdr:rowOff>86456</xdr:rowOff>
    </xdr:to>
    <xdr:pic>
      <xdr:nvPicPr>
        <xdr:cNvPr id="2" name="Picture 1">
          <a:extLst>
            <a:ext uri="{FF2B5EF4-FFF2-40B4-BE49-F238E27FC236}">
              <a16:creationId xmlns:a16="http://schemas.microsoft.com/office/drawing/2014/main" id="{D9207E5E-BA71-4C9F-8B25-1BA2C9D553DF}"/>
            </a:ext>
          </a:extLst>
        </xdr:cNvPr>
        <xdr:cNvPicPr>
          <a:picLocks noChangeAspect="1"/>
        </xdr:cNvPicPr>
      </xdr:nvPicPr>
      <xdr:blipFill>
        <a:blip xmlns:r="http://schemas.openxmlformats.org/officeDocument/2006/relationships" r:embed="rId1"/>
        <a:stretch>
          <a:fillRect/>
        </a:stretch>
      </xdr:blipFill>
      <xdr:spPr>
        <a:xfrm>
          <a:off x="381193" y="10901796"/>
          <a:ext cx="4232659" cy="2395255"/>
        </a:xfrm>
        <a:prstGeom prst="rect">
          <a:avLst/>
        </a:prstGeom>
      </xdr:spPr>
    </xdr:pic>
    <xdr:clientData/>
  </xdr:twoCellAnchor>
  <xdr:twoCellAnchor>
    <xdr:from>
      <xdr:col>5</xdr:col>
      <xdr:colOff>465667</xdr:colOff>
      <xdr:row>143</xdr:row>
      <xdr:rowOff>0</xdr:rowOff>
    </xdr:from>
    <xdr:to>
      <xdr:col>13</xdr:col>
      <xdr:colOff>578706</xdr:colOff>
      <xdr:row>143</xdr:row>
      <xdr:rowOff>0</xdr:rowOff>
    </xdr:to>
    <xdr:pic>
      <xdr:nvPicPr>
        <xdr:cNvPr id="3" name="Picture 2">
          <a:extLst>
            <a:ext uri="{FF2B5EF4-FFF2-40B4-BE49-F238E27FC236}">
              <a16:creationId xmlns:a16="http://schemas.microsoft.com/office/drawing/2014/main" id="{EEC72D71-6CB3-1083-EF66-11C3C15F5E25}"/>
            </a:ext>
          </a:extLst>
        </xdr:cNvPr>
        <xdr:cNvPicPr>
          <a:picLocks noChangeAspect="1"/>
        </xdr:cNvPicPr>
      </xdr:nvPicPr>
      <xdr:blipFill>
        <a:blip xmlns:r="http://schemas.openxmlformats.org/officeDocument/2006/relationships" r:embed="rId2"/>
        <a:stretch>
          <a:fillRect/>
        </a:stretch>
      </xdr:blipFill>
      <xdr:spPr>
        <a:xfrm>
          <a:off x="9923992" y="22298025"/>
          <a:ext cx="9638039" cy="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8</xdr:col>
      <xdr:colOff>28575</xdr:colOff>
      <xdr:row>7</xdr:row>
      <xdr:rowOff>161925</xdr:rowOff>
    </xdr:from>
    <xdr:to>
      <xdr:col>17</xdr:col>
      <xdr:colOff>114300</xdr:colOff>
      <xdr:row>20</xdr:row>
      <xdr:rowOff>73602</xdr:rowOff>
    </xdr:to>
    <xdr:pic>
      <xdr:nvPicPr>
        <xdr:cNvPr id="2" name="Picture 5">
          <a:extLst>
            <a:ext uri="{FF2B5EF4-FFF2-40B4-BE49-F238E27FC236}">
              <a16:creationId xmlns:a16="http://schemas.microsoft.com/office/drawing/2014/main" id="{3ED5C0AF-FF32-60BE-0D01-5915E015E1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05900" y="1276350"/>
          <a:ext cx="6400800" cy="225482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295275</xdr:colOff>
      <xdr:row>80</xdr:row>
      <xdr:rowOff>0</xdr:rowOff>
    </xdr:from>
    <xdr:to>
      <xdr:col>15</xdr:col>
      <xdr:colOff>209550</xdr:colOff>
      <xdr:row>99</xdr:row>
      <xdr:rowOff>171450</xdr:rowOff>
    </xdr:to>
    <xdr:pic>
      <xdr:nvPicPr>
        <xdr:cNvPr id="3" name="Picture 7">
          <a:extLst>
            <a:ext uri="{FF2B5EF4-FFF2-40B4-BE49-F238E27FC236}">
              <a16:creationId xmlns:a16="http://schemas.microsoft.com/office/drawing/2014/main" id="{451A2C5A-4CD6-A080-9C55-7ECAE47771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372600" y="13087350"/>
          <a:ext cx="5010150" cy="3390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8</xdr:col>
      <xdr:colOff>85725</xdr:colOff>
      <xdr:row>24</xdr:row>
      <xdr:rowOff>180975</xdr:rowOff>
    </xdr:from>
    <xdr:to>
      <xdr:col>16</xdr:col>
      <xdr:colOff>342155</xdr:colOff>
      <xdr:row>37</xdr:row>
      <xdr:rowOff>76011</xdr:rowOff>
    </xdr:to>
    <xdr:pic>
      <xdr:nvPicPr>
        <xdr:cNvPr id="4" name="Picture 3">
          <a:extLst>
            <a:ext uri="{FF2B5EF4-FFF2-40B4-BE49-F238E27FC236}">
              <a16:creationId xmlns:a16="http://schemas.microsoft.com/office/drawing/2014/main" id="{CF62AB40-0F92-9788-E534-09412A1E72B0}"/>
            </a:ext>
          </a:extLst>
        </xdr:cNvPr>
        <xdr:cNvPicPr>
          <a:picLocks noChangeAspect="1"/>
        </xdr:cNvPicPr>
      </xdr:nvPicPr>
      <xdr:blipFill>
        <a:blip xmlns:r="http://schemas.openxmlformats.org/officeDocument/2006/relationships" r:embed="rId3"/>
        <a:stretch>
          <a:fillRect/>
        </a:stretch>
      </xdr:blipFill>
      <xdr:spPr>
        <a:xfrm>
          <a:off x="9163050" y="4267200"/>
          <a:ext cx="5961905" cy="151428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10</xdr:col>
      <xdr:colOff>2505075</xdr:colOff>
      <xdr:row>14</xdr:row>
      <xdr:rowOff>85725</xdr:rowOff>
    </xdr:from>
    <xdr:to>
      <xdr:col>11</xdr:col>
      <xdr:colOff>523875</xdr:colOff>
      <xdr:row>15</xdr:row>
      <xdr:rowOff>38100</xdr:rowOff>
    </xdr:to>
    <xdr:cxnSp macro="">
      <xdr:nvCxnSpPr>
        <xdr:cNvPr id="3" name="Straight Arrow Connector 2">
          <a:extLst>
            <a:ext uri="{FF2B5EF4-FFF2-40B4-BE49-F238E27FC236}">
              <a16:creationId xmlns:a16="http://schemas.microsoft.com/office/drawing/2014/main" id="{00000000-0008-0000-0A00-000003000000}"/>
            </a:ext>
          </a:extLst>
        </xdr:cNvPr>
        <xdr:cNvCxnSpPr/>
      </xdr:nvCxnSpPr>
      <xdr:spPr>
        <a:xfrm flipH="1" flipV="1">
          <a:off x="10410825" y="2428875"/>
          <a:ext cx="533400" cy="142875"/>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twoCellAnchor>
    <xdr:from>
      <xdr:col>11</xdr:col>
      <xdr:colOff>28575</xdr:colOff>
      <xdr:row>15</xdr:row>
      <xdr:rowOff>47625</xdr:rowOff>
    </xdr:from>
    <xdr:to>
      <xdr:col>11</xdr:col>
      <xdr:colOff>523876</xdr:colOff>
      <xdr:row>15</xdr:row>
      <xdr:rowOff>104775</xdr:rowOff>
    </xdr:to>
    <xdr:cxnSp macro="">
      <xdr:nvCxnSpPr>
        <xdr:cNvPr id="9" name="Straight Arrow Connector 8">
          <a:extLst>
            <a:ext uri="{FF2B5EF4-FFF2-40B4-BE49-F238E27FC236}">
              <a16:creationId xmlns:a16="http://schemas.microsoft.com/office/drawing/2014/main" id="{00000000-0008-0000-0A00-000009000000}"/>
            </a:ext>
          </a:extLst>
        </xdr:cNvPr>
        <xdr:cNvCxnSpPr/>
      </xdr:nvCxnSpPr>
      <xdr:spPr>
        <a:xfrm flipH="1">
          <a:off x="10448925" y="2581275"/>
          <a:ext cx="495301" cy="57150"/>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138546</xdr:colOff>
      <xdr:row>87</xdr:row>
      <xdr:rowOff>0</xdr:rowOff>
    </xdr:from>
    <xdr:to>
      <xdr:col>7</xdr:col>
      <xdr:colOff>38464</xdr:colOff>
      <xdr:row>99</xdr:row>
      <xdr:rowOff>31750</xdr:rowOff>
    </xdr:to>
    <xdr:pic>
      <xdr:nvPicPr>
        <xdr:cNvPr id="2" name="Picture 1">
          <a:extLst>
            <a:ext uri="{FF2B5EF4-FFF2-40B4-BE49-F238E27FC236}">
              <a16:creationId xmlns:a16="http://schemas.microsoft.com/office/drawing/2014/main" id="{36B575F9-DC99-3D8A-ADA0-756E221DDBB7}"/>
            </a:ext>
          </a:extLst>
        </xdr:cNvPr>
        <xdr:cNvPicPr>
          <a:picLocks noChangeAspect="1"/>
        </xdr:cNvPicPr>
      </xdr:nvPicPr>
      <xdr:blipFill>
        <a:blip xmlns:r="http://schemas.openxmlformats.org/officeDocument/2006/relationships" r:embed="rId1"/>
        <a:stretch>
          <a:fillRect/>
        </a:stretch>
      </xdr:blipFill>
      <xdr:spPr>
        <a:xfrm>
          <a:off x="138546" y="17690523"/>
          <a:ext cx="7441986" cy="2317750"/>
        </a:xfrm>
        <a:prstGeom prst="rect">
          <a:avLst/>
        </a:prstGeom>
      </xdr:spPr>
    </xdr:pic>
    <xdr:clientData/>
  </xdr:twoCellAnchor>
  <xdr:twoCellAnchor editAs="oneCell">
    <xdr:from>
      <xdr:col>1</xdr:col>
      <xdr:colOff>83704</xdr:colOff>
      <xdr:row>99</xdr:row>
      <xdr:rowOff>64654</xdr:rowOff>
    </xdr:from>
    <xdr:to>
      <xdr:col>7</xdr:col>
      <xdr:colOff>105275</xdr:colOff>
      <xdr:row>119</xdr:row>
      <xdr:rowOff>36079</xdr:rowOff>
    </xdr:to>
    <xdr:pic>
      <xdr:nvPicPr>
        <xdr:cNvPr id="3" name="Picture 2">
          <a:extLst>
            <a:ext uri="{FF2B5EF4-FFF2-40B4-BE49-F238E27FC236}">
              <a16:creationId xmlns:a16="http://schemas.microsoft.com/office/drawing/2014/main" id="{5BE5861E-D7B5-036E-1BA1-8BB820980BFE}"/>
            </a:ext>
          </a:extLst>
        </xdr:cNvPr>
        <xdr:cNvPicPr>
          <a:picLocks noChangeAspect="1"/>
        </xdr:cNvPicPr>
      </xdr:nvPicPr>
      <xdr:blipFill>
        <a:blip xmlns:r="http://schemas.openxmlformats.org/officeDocument/2006/relationships" r:embed="rId2"/>
        <a:stretch>
          <a:fillRect/>
        </a:stretch>
      </xdr:blipFill>
      <xdr:spPr>
        <a:xfrm>
          <a:off x="239568" y="20041177"/>
          <a:ext cx="7407775" cy="3781425"/>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38101</xdr:colOff>
      <xdr:row>110</xdr:row>
      <xdr:rowOff>9525</xdr:rowOff>
    </xdr:from>
    <xdr:to>
      <xdr:col>5</xdr:col>
      <xdr:colOff>314326</xdr:colOff>
      <xdr:row>126</xdr:row>
      <xdr:rowOff>13862</xdr:rowOff>
    </xdr:to>
    <xdr:pic>
      <xdr:nvPicPr>
        <xdr:cNvPr id="2" name="Picture 1">
          <a:extLst>
            <a:ext uri="{FF2B5EF4-FFF2-40B4-BE49-F238E27FC236}">
              <a16:creationId xmlns:a16="http://schemas.microsoft.com/office/drawing/2014/main" id="{5B513423-9B7B-B0D8-88D5-B24520FFD3E6}"/>
            </a:ext>
          </a:extLst>
        </xdr:cNvPr>
        <xdr:cNvPicPr>
          <a:picLocks noChangeAspect="1"/>
        </xdr:cNvPicPr>
      </xdr:nvPicPr>
      <xdr:blipFill>
        <a:blip xmlns:r="http://schemas.openxmlformats.org/officeDocument/2006/relationships" r:embed="rId1"/>
        <a:stretch>
          <a:fillRect/>
        </a:stretch>
      </xdr:blipFill>
      <xdr:spPr>
        <a:xfrm>
          <a:off x="190501" y="18383250"/>
          <a:ext cx="5943600" cy="3052337"/>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1</xdr:col>
      <xdr:colOff>0</xdr:colOff>
      <xdr:row>87</xdr:row>
      <xdr:rowOff>0</xdr:rowOff>
    </xdr:from>
    <xdr:to>
      <xdr:col>8</xdr:col>
      <xdr:colOff>141557</xdr:colOff>
      <xdr:row>106</xdr:row>
      <xdr:rowOff>47625</xdr:rowOff>
    </xdr:to>
    <xdr:pic>
      <xdr:nvPicPr>
        <xdr:cNvPr id="2" name="Picture 1">
          <a:extLst>
            <a:ext uri="{FF2B5EF4-FFF2-40B4-BE49-F238E27FC236}">
              <a16:creationId xmlns:a16="http://schemas.microsoft.com/office/drawing/2014/main" id="{2A5A0DE8-7F6C-4DBA-72C4-06F8A055D33B}"/>
            </a:ext>
          </a:extLst>
        </xdr:cNvPr>
        <xdr:cNvPicPr>
          <a:picLocks noChangeAspect="1"/>
        </xdr:cNvPicPr>
      </xdr:nvPicPr>
      <xdr:blipFill>
        <a:blip xmlns:r="http://schemas.openxmlformats.org/officeDocument/2006/relationships" r:embed="rId1"/>
        <a:stretch>
          <a:fillRect/>
        </a:stretch>
      </xdr:blipFill>
      <xdr:spPr>
        <a:xfrm>
          <a:off x="158750" y="20462875"/>
          <a:ext cx="7651010" cy="3667125"/>
        </a:xfrm>
        <a:prstGeom prst="rect">
          <a:avLst/>
        </a:prstGeom>
      </xdr:spPr>
    </xdr:pic>
    <xdr:clientData/>
  </xdr:twoCellAnchor>
  <xdr:twoCellAnchor editAs="oneCell">
    <xdr:from>
      <xdr:col>1</xdr:col>
      <xdr:colOff>0</xdr:colOff>
      <xdr:row>106</xdr:row>
      <xdr:rowOff>190499</xdr:rowOff>
    </xdr:from>
    <xdr:to>
      <xdr:col>8</xdr:col>
      <xdr:colOff>175709</xdr:colOff>
      <xdr:row>126</xdr:row>
      <xdr:rowOff>79374</xdr:rowOff>
    </xdr:to>
    <xdr:pic>
      <xdr:nvPicPr>
        <xdr:cNvPr id="3" name="Picture 2">
          <a:extLst>
            <a:ext uri="{FF2B5EF4-FFF2-40B4-BE49-F238E27FC236}">
              <a16:creationId xmlns:a16="http://schemas.microsoft.com/office/drawing/2014/main" id="{EEA7E799-370E-A59F-3FEF-17A4147D6193}"/>
            </a:ext>
          </a:extLst>
        </xdr:cNvPr>
        <xdr:cNvPicPr>
          <a:picLocks noChangeAspect="1"/>
        </xdr:cNvPicPr>
      </xdr:nvPicPr>
      <xdr:blipFill>
        <a:blip xmlns:r="http://schemas.openxmlformats.org/officeDocument/2006/relationships" r:embed="rId2"/>
        <a:stretch>
          <a:fillRect/>
        </a:stretch>
      </xdr:blipFill>
      <xdr:spPr>
        <a:xfrm>
          <a:off x="158750" y="24272874"/>
          <a:ext cx="7685162" cy="3698875"/>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editAs="oneCell">
    <xdr:from>
      <xdr:col>1</xdr:col>
      <xdr:colOff>0</xdr:colOff>
      <xdr:row>210</xdr:row>
      <xdr:rowOff>0</xdr:rowOff>
    </xdr:from>
    <xdr:to>
      <xdr:col>9</xdr:col>
      <xdr:colOff>1513624</xdr:colOff>
      <xdr:row>237</xdr:row>
      <xdr:rowOff>46976</xdr:rowOff>
    </xdr:to>
    <xdr:pic>
      <xdr:nvPicPr>
        <xdr:cNvPr id="2" name="Picture 1">
          <a:extLst>
            <a:ext uri="{FF2B5EF4-FFF2-40B4-BE49-F238E27FC236}">
              <a16:creationId xmlns:a16="http://schemas.microsoft.com/office/drawing/2014/main" id="{95C7F958-722E-EAB9-E3FC-3919AB2439A7}"/>
            </a:ext>
          </a:extLst>
        </xdr:cNvPr>
        <xdr:cNvPicPr>
          <a:picLocks noChangeAspect="1"/>
        </xdr:cNvPicPr>
      </xdr:nvPicPr>
      <xdr:blipFill>
        <a:blip xmlns:r="http://schemas.openxmlformats.org/officeDocument/2006/relationships" r:embed="rId1"/>
        <a:stretch>
          <a:fillRect/>
        </a:stretch>
      </xdr:blipFill>
      <xdr:spPr>
        <a:xfrm>
          <a:off x="152400" y="15078075"/>
          <a:ext cx="6809524" cy="519047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editAs="oneCell">
    <xdr:from>
      <xdr:col>1</xdr:col>
      <xdr:colOff>1</xdr:colOff>
      <xdr:row>63</xdr:row>
      <xdr:rowOff>119062</xdr:rowOff>
    </xdr:from>
    <xdr:to>
      <xdr:col>3</xdr:col>
      <xdr:colOff>468259</xdr:colOff>
      <xdr:row>92</xdr:row>
      <xdr:rowOff>158749</xdr:rowOff>
    </xdr:to>
    <xdr:pic>
      <xdr:nvPicPr>
        <xdr:cNvPr id="2" name="Picture 1">
          <a:extLst>
            <a:ext uri="{FF2B5EF4-FFF2-40B4-BE49-F238E27FC236}">
              <a16:creationId xmlns:a16="http://schemas.microsoft.com/office/drawing/2014/main" id="{12305F94-740E-8C45-FE12-431B4EA681D2}"/>
            </a:ext>
          </a:extLst>
        </xdr:cNvPr>
        <xdr:cNvPicPr>
          <a:picLocks noChangeAspect="1"/>
        </xdr:cNvPicPr>
      </xdr:nvPicPr>
      <xdr:blipFill>
        <a:blip xmlns:r="http://schemas.openxmlformats.org/officeDocument/2006/relationships" r:embed="rId1"/>
        <a:stretch>
          <a:fillRect/>
        </a:stretch>
      </xdr:blipFill>
      <xdr:spPr>
        <a:xfrm>
          <a:off x="150814" y="12168187"/>
          <a:ext cx="4659258" cy="5564187"/>
        </a:xfrm>
        <a:prstGeom prst="rect">
          <a:avLst/>
        </a:prstGeom>
      </xdr:spPr>
    </xdr:pic>
    <xdr:clientData/>
  </xdr:twoCellAnchor>
  <xdr:twoCellAnchor editAs="oneCell">
    <xdr:from>
      <xdr:col>0</xdr:col>
      <xdr:colOff>142876</xdr:colOff>
      <xdr:row>93</xdr:row>
      <xdr:rowOff>174625</xdr:rowOff>
    </xdr:from>
    <xdr:to>
      <xdr:col>3</xdr:col>
      <xdr:colOff>237660</xdr:colOff>
      <xdr:row>123</xdr:row>
      <xdr:rowOff>15017</xdr:rowOff>
    </xdr:to>
    <xdr:pic>
      <xdr:nvPicPr>
        <xdr:cNvPr id="3" name="Picture 2">
          <a:extLst>
            <a:ext uri="{FF2B5EF4-FFF2-40B4-BE49-F238E27FC236}">
              <a16:creationId xmlns:a16="http://schemas.microsoft.com/office/drawing/2014/main" id="{66F04066-F3CE-A8C2-9934-A9F78B481D71}"/>
            </a:ext>
          </a:extLst>
        </xdr:cNvPr>
        <xdr:cNvPicPr>
          <a:picLocks noChangeAspect="1"/>
        </xdr:cNvPicPr>
      </xdr:nvPicPr>
      <xdr:blipFill>
        <a:blip xmlns:r="http://schemas.openxmlformats.org/officeDocument/2006/relationships" r:embed="rId2"/>
        <a:stretch>
          <a:fillRect/>
        </a:stretch>
      </xdr:blipFill>
      <xdr:spPr>
        <a:xfrm>
          <a:off x="142876" y="17938750"/>
          <a:ext cx="4436597" cy="5555392"/>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oneCell">
    <xdr:from>
      <xdr:col>1</xdr:col>
      <xdr:colOff>0</xdr:colOff>
      <xdr:row>62</xdr:row>
      <xdr:rowOff>0</xdr:rowOff>
    </xdr:from>
    <xdr:to>
      <xdr:col>9</xdr:col>
      <xdr:colOff>1257300</xdr:colOff>
      <xdr:row>78</xdr:row>
      <xdr:rowOff>147898</xdr:rowOff>
    </xdr:to>
    <xdr:pic>
      <xdr:nvPicPr>
        <xdr:cNvPr id="4" name="Picture 3">
          <a:extLst>
            <a:ext uri="{FF2B5EF4-FFF2-40B4-BE49-F238E27FC236}">
              <a16:creationId xmlns:a16="http://schemas.microsoft.com/office/drawing/2014/main" id="{590FF5EF-9A7D-CC43-29E2-B4165F9EDD59}"/>
            </a:ext>
          </a:extLst>
        </xdr:cNvPr>
        <xdr:cNvPicPr>
          <a:picLocks noChangeAspect="1"/>
        </xdr:cNvPicPr>
      </xdr:nvPicPr>
      <xdr:blipFill>
        <a:blip xmlns:r="http://schemas.openxmlformats.org/officeDocument/2006/relationships" r:embed="rId1"/>
        <a:stretch>
          <a:fillRect/>
        </a:stretch>
      </xdr:blipFill>
      <xdr:spPr>
        <a:xfrm>
          <a:off x="152400" y="14344650"/>
          <a:ext cx="9105900" cy="3195898"/>
        </a:xfrm>
        <a:prstGeom prst="rect">
          <a:avLst/>
        </a:prstGeom>
      </xdr:spPr>
    </xdr:pic>
    <xdr:clientData/>
  </xdr:twoCellAnchor>
  <xdr:twoCellAnchor editAs="oneCell">
    <xdr:from>
      <xdr:col>1</xdr:col>
      <xdr:colOff>161925</xdr:colOff>
      <xdr:row>79</xdr:row>
      <xdr:rowOff>19051</xdr:rowOff>
    </xdr:from>
    <xdr:to>
      <xdr:col>3</xdr:col>
      <xdr:colOff>390525</xdr:colOff>
      <xdr:row>85</xdr:row>
      <xdr:rowOff>93167</xdr:rowOff>
    </xdr:to>
    <xdr:pic>
      <xdr:nvPicPr>
        <xdr:cNvPr id="5" name="Picture 4">
          <a:extLst>
            <a:ext uri="{FF2B5EF4-FFF2-40B4-BE49-F238E27FC236}">
              <a16:creationId xmlns:a16="http://schemas.microsoft.com/office/drawing/2014/main" id="{F57DB32B-F4C2-73E6-D3E3-F2225AB116F6}"/>
            </a:ext>
          </a:extLst>
        </xdr:cNvPr>
        <xdr:cNvPicPr>
          <a:picLocks noChangeAspect="1"/>
        </xdr:cNvPicPr>
      </xdr:nvPicPr>
      <xdr:blipFill>
        <a:blip xmlns:r="http://schemas.openxmlformats.org/officeDocument/2006/relationships" r:embed="rId2"/>
        <a:stretch>
          <a:fillRect/>
        </a:stretch>
      </xdr:blipFill>
      <xdr:spPr>
        <a:xfrm>
          <a:off x="314325" y="17602201"/>
          <a:ext cx="4419600" cy="12171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200025</xdr:colOff>
      <xdr:row>0</xdr:row>
      <xdr:rowOff>371475</xdr:rowOff>
    </xdr:from>
    <xdr:to>
      <xdr:col>6</xdr:col>
      <xdr:colOff>590551</xdr:colOff>
      <xdr:row>0</xdr:row>
      <xdr:rowOff>371476</xdr:rowOff>
    </xdr:to>
    <xdr:cxnSp macro="">
      <xdr:nvCxnSpPr>
        <xdr:cNvPr id="2" name="Straight Arrow Connector 1">
          <a:extLst>
            <a:ext uri="{FF2B5EF4-FFF2-40B4-BE49-F238E27FC236}">
              <a16:creationId xmlns:a16="http://schemas.microsoft.com/office/drawing/2014/main" id="{00000000-0008-0000-2800-000002000000}"/>
            </a:ext>
          </a:extLst>
        </xdr:cNvPr>
        <xdr:cNvCxnSpPr/>
      </xdr:nvCxnSpPr>
      <xdr:spPr>
        <a:xfrm flipH="1" flipV="1">
          <a:off x="6981825" y="371475"/>
          <a:ext cx="390526" cy="1"/>
        </a:xfrm>
        <a:prstGeom prst="straightConnector1">
          <a:avLst/>
        </a:prstGeom>
        <a:ln>
          <a:tailEnd type="triangle"/>
        </a:ln>
      </xdr:spPr>
      <xdr:style>
        <a:lnRef idx="1">
          <a:schemeClr val="accent2"/>
        </a:lnRef>
        <a:fillRef idx="0">
          <a:schemeClr val="accent2"/>
        </a:fillRef>
        <a:effectRef idx="0">
          <a:schemeClr val="accent2"/>
        </a:effectRef>
        <a:fontRef idx="minor">
          <a:schemeClr val="tx1"/>
        </a:fontRef>
      </xdr:style>
    </xdr:cxn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15876</xdr:colOff>
      <xdr:row>3</xdr:row>
      <xdr:rowOff>33797</xdr:rowOff>
    </xdr:from>
    <xdr:to>
      <xdr:col>0</xdr:col>
      <xdr:colOff>625476</xdr:colOff>
      <xdr:row>5</xdr:row>
      <xdr:rowOff>292406</xdr:rowOff>
    </xdr:to>
    <xdr:pic>
      <xdr:nvPicPr>
        <xdr:cNvPr id="2" name="Picture 14">
          <a:extLst>
            <a:ext uri="{FF2B5EF4-FFF2-40B4-BE49-F238E27FC236}">
              <a16:creationId xmlns:a16="http://schemas.microsoft.com/office/drawing/2014/main" id="{FD9AE834-8C68-4B7A-A97B-1CC7A2734E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76" y="929147"/>
          <a:ext cx="609600" cy="887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15876</xdr:colOff>
      <xdr:row>26</xdr:row>
      <xdr:rowOff>30866</xdr:rowOff>
    </xdr:from>
    <xdr:to>
      <xdr:col>0</xdr:col>
      <xdr:colOff>615316</xdr:colOff>
      <xdr:row>27</xdr:row>
      <xdr:rowOff>485469</xdr:rowOff>
    </xdr:to>
    <xdr:pic>
      <xdr:nvPicPr>
        <xdr:cNvPr id="3" name="Picture 7" descr="G:\Sales and Marketing\Marketing\Pictures\Document_Photos\Noyola_Jerry.jpg">
          <a:extLst>
            <a:ext uri="{FF2B5EF4-FFF2-40B4-BE49-F238E27FC236}">
              <a16:creationId xmlns:a16="http://schemas.microsoft.com/office/drawing/2014/main" id="{BCC6D740-216D-4BF6-9D26-39E47DE04386}"/>
            </a:ext>
          </a:extLst>
        </xdr:cNvPr>
        <xdr:cNvPicPr/>
      </xdr:nvPicPr>
      <xdr:blipFill>
        <a:blip xmlns:r="http://schemas.openxmlformats.org/officeDocument/2006/relationships" r:embed="rId2" cstate="print"/>
        <a:srcRect/>
        <a:stretch>
          <a:fillRect/>
        </a:stretch>
      </xdr:blipFill>
      <xdr:spPr bwMode="auto">
        <a:xfrm>
          <a:off x="15876" y="9412991"/>
          <a:ext cx="599440" cy="892753"/>
        </a:xfrm>
        <a:prstGeom prst="rect">
          <a:avLst/>
        </a:prstGeom>
        <a:noFill/>
        <a:ln w="9525">
          <a:noFill/>
          <a:miter lim="800000"/>
          <a:headEnd/>
          <a:tailEnd/>
        </a:ln>
      </xdr:spPr>
    </xdr:pic>
    <xdr:clientData/>
  </xdr:twoCellAnchor>
  <xdr:twoCellAnchor>
    <xdr:from>
      <xdr:col>0</xdr:col>
      <xdr:colOff>13607</xdr:colOff>
      <xdr:row>22</xdr:row>
      <xdr:rowOff>27214</xdr:rowOff>
    </xdr:from>
    <xdr:to>
      <xdr:col>0</xdr:col>
      <xdr:colOff>617111</xdr:colOff>
      <xdr:row>23</xdr:row>
      <xdr:rowOff>496843</xdr:rowOff>
    </xdr:to>
    <xdr:pic>
      <xdr:nvPicPr>
        <xdr:cNvPr id="4" name="Picture 3">
          <a:extLst>
            <a:ext uri="{FF2B5EF4-FFF2-40B4-BE49-F238E27FC236}">
              <a16:creationId xmlns:a16="http://schemas.microsoft.com/office/drawing/2014/main" id="{D94D7CE2-4564-4E06-BE67-EA3F1FD426F6}"/>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13607" y="7523389"/>
          <a:ext cx="603504" cy="907779"/>
        </a:xfrm>
        <a:prstGeom prst="rect">
          <a:avLst/>
        </a:prstGeom>
      </xdr:spPr>
    </xdr:pic>
    <xdr:clientData/>
  </xdr:twoCellAnchor>
  <xdr:twoCellAnchor>
    <xdr:from>
      <xdr:col>0</xdr:col>
      <xdr:colOff>15876</xdr:colOff>
      <xdr:row>15</xdr:row>
      <xdr:rowOff>36871</xdr:rowOff>
    </xdr:from>
    <xdr:to>
      <xdr:col>0</xdr:col>
      <xdr:colOff>625476</xdr:colOff>
      <xdr:row>17</xdr:row>
      <xdr:rowOff>295480</xdr:rowOff>
    </xdr:to>
    <xdr:pic>
      <xdr:nvPicPr>
        <xdr:cNvPr id="5" name="200 Imagen" descr="Jeff Connelly Bio Picture">
          <a:extLst>
            <a:ext uri="{FF2B5EF4-FFF2-40B4-BE49-F238E27FC236}">
              <a16:creationId xmlns:a16="http://schemas.microsoft.com/office/drawing/2014/main" id="{9F062A6B-7626-4DFE-8734-A96ECDA25B56}"/>
            </a:ext>
          </a:extLst>
        </xdr:cNvPr>
        <xdr:cNvPicPr>
          <a:picLocks noChangeAspect="1" noChangeArrowheads="1"/>
        </xdr:cNvPicPr>
      </xdr:nvPicPr>
      <xdr:blipFill>
        <a:blip xmlns:r="http://schemas.openxmlformats.org/officeDocument/2006/relationships" r:embed="rId4" cstate="print">
          <a:extLst>
            <a:ext uri="{28A0092B-C50C-407E-A947-70E740481C1C}">
              <a14:useLocalDpi xmlns:a14="http://schemas.microsoft.com/office/drawing/2010/main" val="0"/>
            </a:ext>
          </a:extLst>
        </a:blip>
        <a:srcRect/>
        <a:stretch>
          <a:fillRect/>
        </a:stretch>
      </xdr:blipFill>
      <xdr:spPr bwMode="auto">
        <a:xfrm>
          <a:off x="15876" y="4704121"/>
          <a:ext cx="609600" cy="88725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22411</xdr:colOff>
      <xdr:row>9</xdr:row>
      <xdr:rowOff>44824</xdr:rowOff>
    </xdr:from>
    <xdr:to>
      <xdr:col>0</xdr:col>
      <xdr:colOff>625967</xdr:colOff>
      <xdr:row>11</xdr:row>
      <xdr:rowOff>258616</xdr:rowOff>
    </xdr:to>
    <xdr:pic>
      <xdr:nvPicPr>
        <xdr:cNvPr id="6" name="Picture 5">
          <a:extLst>
            <a:ext uri="{FF2B5EF4-FFF2-40B4-BE49-F238E27FC236}">
              <a16:creationId xmlns:a16="http://schemas.microsoft.com/office/drawing/2014/main" id="{6A5A19A3-E875-46CD-8DCB-56D273FB7955}"/>
            </a:ext>
          </a:extLst>
        </xdr:cNvPr>
        <xdr:cNvPicPr>
          <a:picLocks noChangeAspect="1"/>
        </xdr:cNvPicPr>
      </xdr:nvPicPr>
      <xdr:blipFill>
        <a:blip xmlns:r="http://schemas.openxmlformats.org/officeDocument/2006/relationships" r:embed="rId5"/>
        <a:stretch>
          <a:fillRect/>
        </a:stretch>
      </xdr:blipFill>
      <xdr:spPr>
        <a:xfrm>
          <a:off x="22411" y="2826124"/>
          <a:ext cx="603556" cy="842442"/>
        </a:xfrm>
        <a:prstGeom prst="rect">
          <a:avLst/>
        </a:prstGeom>
      </xdr:spPr>
    </xdr:pic>
    <xdr:clientData/>
  </xdr:twoCellAnchor>
  <xdr:twoCellAnchor editAs="oneCell">
    <xdr:from>
      <xdr:col>0</xdr:col>
      <xdr:colOff>19050</xdr:colOff>
      <xdr:row>12</xdr:row>
      <xdr:rowOff>57150</xdr:rowOff>
    </xdr:from>
    <xdr:to>
      <xdr:col>0</xdr:col>
      <xdr:colOff>622606</xdr:colOff>
      <xdr:row>14</xdr:row>
      <xdr:rowOff>269821</xdr:rowOff>
    </xdr:to>
    <xdr:pic>
      <xdr:nvPicPr>
        <xdr:cNvPr id="7" name="Picture 6">
          <a:extLst>
            <a:ext uri="{FF2B5EF4-FFF2-40B4-BE49-F238E27FC236}">
              <a16:creationId xmlns:a16="http://schemas.microsoft.com/office/drawing/2014/main" id="{C30E1508-47C1-442D-A398-11BA1FEB7CDE}"/>
            </a:ext>
          </a:extLst>
        </xdr:cNvPr>
        <xdr:cNvPicPr>
          <a:picLocks noChangeAspect="1"/>
        </xdr:cNvPicPr>
      </xdr:nvPicPr>
      <xdr:blipFill>
        <a:blip xmlns:r="http://schemas.openxmlformats.org/officeDocument/2006/relationships" r:embed="rId6"/>
        <a:stretch>
          <a:fillRect/>
        </a:stretch>
      </xdr:blipFill>
      <xdr:spPr>
        <a:xfrm>
          <a:off x="19050" y="3781425"/>
          <a:ext cx="603556" cy="841321"/>
        </a:xfrm>
        <a:prstGeom prst="rect">
          <a:avLst/>
        </a:prstGeom>
      </xdr:spPr>
    </xdr:pic>
    <xdr:clientData/>
  </xdr:twoCellAnchor>
  <xdr:twoCellAnchor editAs="oneCell">
    <xdr:from>
      <xdr:col>0</xdr:col>
      <xdr:colOff>9525</xdr:colOff>
      <xdr:row>20</xdr:row>
      <xdr:rowOff>76200</xdr:rowOff>
    </xdr:from>
    <xdr:to>
      <xdr:col>0</xdr:col>
      <xdr:colOff>613081</xdr:colOff>
      <xdr:row>21</xdr:row>
      <xdr:rowOff>479371</xdr:rowOff>
    </xdr:to>
    <xdr:pic>
      <xdr:nvPicPr>
        <xdr:cNvPr id="8" name="Picture 7">
          <a:extLst>
            <a:ext uri="{FF2B5EF4-FFF2-40B4-BE49-F238E27FC236}">
              <a16:creationId xmlns:a16="http://schemas.microsoft.com/office/drawing/2014/main" id="{2834BA0B-A8BC-4BF4-90DE-AE0329220351}"/>
            </a:ext>
          </a:extLst>
        </xdr:cNvPr>
        <xdr:cNvPicPr>
          <a:picLocks noChangeAspect="1"/>
        </xdr:cNvPicPr>
      </xdr:nvPicPr>
      <xdr:blipFill>
        <a:blip xmlns:r="http://schemas.openxmlformats.org/officeDocument/2006/relationships" r:embed="rId7"/>
        <a:stretch>
          <a:fillRect/>
        </a:stretch>
      </xdr:blipFill>
      <xdr:spPr>
        <a:xfrm>
          <a:off x="9525" y="6629400"/>
          <a:ext cx="603556" cy="841321"/>
        </a:xfrm>
        <a:prstGeom prst="rect">
          <a:avLst/>
        </a:prstGeom>
      </xdr:spPr>
    </xdr:pic>
    <xdr:clientData/>
  </xdr:twoCellAnchor>
  <xdr:twoCellAnchor editAs="oneCell">
    <xdr:from>
      <xdr:col>0</xdr:col>
      <xdr:colOff>0</xdr:colOff>
      <xdr:row>24</xdr:row>
      <xdr:rowOff>0</xdr:rowOff>
    </xdr:from>
    <xdr:to>
      <xdr:col>0</xdr:col>
      <xdr:colOff>603556</xdr:colOff>
      <xdr:row>25</xdr:row>
      <xdr:rowOff>403171</xdr:rowOff>
    </xdr:to>
    <xdr:pic>
      <xdr:nvPicPr>
        <xdr:cNvPr id="9" name="Picture 8">
          <a:extLst>
            <a:ext uri="{FF2B5EF4-FFF2-40B4-BE49-F238E27FC236}">
              <a16:creationId xmlns:a16="http://schemas.microsoft.com/office/drawing/2014/main" id="{2A900244-5284-489B-8BED-4531D7E1DC0B}"/>
            </a:ext>
          </a:extLst>
        </xdr:cNvPr>
        <xdr:cNvPicPr>
          <a:picLocks noChangeAspect="1"/>
        </xdr:cNvPicPr>
      </xdr:nvPicPr>
      <xdr:blipFill>
        <a:blip xmlns:r="http://schemas.openxmlformats.org/officeDocument/2006/relationships" r:embed="rId8"/>
        <a:stretch>
          <a:fillRect/>
        </a:stretch>
      </xdr:blipFill>
      <xdr:spPr>
        <a:xfrm>
          <a:off x="0" y="8439150"/>
          <a:ext cx="603556" cy="841321"/>
        </a:xfrm>
        <a:prstGeom prst="rect">
          <a:avLst/>
        </a:prstGeom>
      </xdr:spPr>
    </xdr:pic>
    <xdr:clientData/>
  </xdr:twoCellAnchor>
  <xdr:twoCellAnchor editAs="oneCell">
    <xdr:from>
      <xdr:col>0</xdr:col>
      <xdr:colOff>38100</xdr:colOff>
      <xdr:row>28</xdr:row>
      <xdr:rowOff>66675</xdr:rowOff>
    </xdr:from>
    <xdr:to>
      <xdr:col>0</xdr:col>
      <xdr:colOff>635560</xdr:colOff>
      <xdr:row>29</xdr:row>
      <xdr:rowOff>469846</xdr:rowOff>
    </xdr:to>
    <xdr:pic>
      <xdr:nvPicPr>
        <xdr:cNvPr id="10" name="Picture 9">
          <a:extLst>
            <a:ext uri="{FF2B5EF4-FFF2-40B4-BE49-F238E27FC236}">
              <a16:creationId xmlns:a16="http://schemas.microsoft.com/office/drawing/2014/main" id="{23CE023D-CDA9-46B0-9074-23D0F30BF3F1}"/>
            </a:ext>
          </a:extLst>
        </xdr:cNvPr>
        <xdr:cNvPicPr>
          <a:picLocks noChangeAspect="1"/>
        </xdr:cNvPicPr>
      </xdr:nvPicPr>
      <xdr:blipFill>
        <a:blip xmlns:r="http://schemas.openxmlformats.org/officeDocument/2006/relationships" r:embed="rId9"/>
        <a:stretch>
          <a:fillRect/>
        </a:stretch>
      </xdr:blipFill>
      <xdr:spPr>
        <a:xfrm>
          <a:off x="38100" y="10391775"/>
          <a:ext cx="597460" cy="841321"/>
        </a:xfrm>
        <a:prstGeom prst="rect">
          <a:avLst/>
        </a:prstGeom>
      </xdr:spPr>
    </xdr:pic>
    <xdr:clientData/>
  </xdr:twoCellAnchor>
  <xdr:twoCellAnchor editAs="oneCell">
    <xdr:from>
      <xdr:col>0</xdr:col>
      <xdr:colOff>38100</xdr:colOff>
      <xdr:row>30</xdr:row>
      <xdr:rowOff>38100</xdr:rowOff>
    </xdr:from>
    <xdr:to>
      <xdr:col>0</xdr:col>
      <xdr:colOff>641656</xdr:colOff>
      <xdr:row>31</xdr:row>
      <xdr:rowOff>441271</xdr:rowOff>
    </xdr:to>
    <xdr:pic>
      <xdr:nvPicPr>
        <xdr:cNvPr id="11" name="Picture 10">
          <a:extLst>
            <a:ext uri="{FF2B5EF4-FFF2-40B4-BE49-F238E27FC236}">
              <a16:creationId xmlns:a16="http://schemas.microsoft.com/office/drawing/2014/main" id="{05C9218A-68B7-4735-B9EF-6F139C3C22F4}"/>
            </a:ext>
          </a:extLst>
        </xdr:cNvPr>
        <xdr:cNvPicPr>
          <a:picLocks noChangeAspect="1"/>
        </xdr:cNvPicPr>
      </xdr:nvPicPr>
      <xdr:blipFill>
        <a:blip xmlns:r="http://schemas.openxmlformats.org/officeDocument/2006/relationships" r:embed="rId10"/>
        <a:stretch>
          <a:fillRect/>
        </a:stretch>
      </xdr:blipFill>
      <xdr:spPr>
        <a:xfrm>
          <a:off x="38100" y="11306175"/>
          <a:ext cx="603556" cy="841321"/>
        </a:xfrm>
        <a:prstGeom prst="rect">
          <a:avLst/>
        </a:prstGeom>
      </xdr:spPr>
    </xdr:pic>
    <xdr:clientData/>
  </xdr:twoCellAnchor>
  <xdr:twoCellAnchor editAs="oneCell">
    <xdr:from>
      <xdr:col>0</xdr:col>
      <xdr:colOff>0</xdr:colOff>
      <xdr:row>18</xdr:row>
      <xdr:rowOff>219075</xdr:rowOff>
    </xdr:from>
    <xdr:to>
      <xdr:col>0</xdr:col>
      <xdr:colOff>607218</xdr:colOff>
      <xdr:row>19</xdr:row>
      <xdr:rowOff>269487</xdr:rowOff>
    </xdr:to>
    <xdr:pic>
      <xdr:nvPicPr>
        <xdr:cNvPr id="12" name="Picture 11">
          <a:extLst>
            <a:ext uri="{FF2B5EF4-FFF2-40B4-BE49-F238E27FC236}">
              <a16:creationId xmlns:a16="http://schemas.microsoft.com/office/drawing/2014/main" id="{57F1493C-08A7-4833-A8D2-C3970C11BAA0}"/>
            </a:ext>
          </a:extLst>
        </xdr:cNvPr>
        <xdr:cNvPicPr>
          <a:picLocks noChangeAspect="1"/>
        </xdr:cNvPicPr>
      </xdr:nvPicPr>
      <xdr:blipFill rotWithShape="1">
        <a:blip xmlns:r="http://schemas.openxmlformats.org/officeDocument/2006/relationships" r:embed="rId11" cstate="print">
          <a:extLst>
            <a:ext uri="{28A0092B-C50C-407E-A947-70E740481C1C}">
              <a14:useLocalDpi xmlns:a14="http://schemas.microsoft.com/office/drawing/2010/main" val="0"/>
            </a:ext>
          </a:extLst>
        </a:blip>
        <a:srcRect t="-1" r="8519" b="-2018"/>
        <a:stretch/>
      </xdr:blipFill>
      <xdr:spPr>
        <a:xfrm>
          <a:off x="0" y="5829300"/>
          <a:ext cx="607218" cy="488562"/>
        </a:xfrm>
        <a:prstGeom prst="rect">
          <a:avLst/>
        </a:prstGeom>
      </xdr:spPr>
    </xdr:pic>
    <xdr:clientData/>
  </xdr:twoCellAnchor>
  <xdr:twoCellAnchor editAs="oneCell">
    <xdr:from>
      <xdr:col>0</xdr:col>
      <xdr:colOff>0</xdr:colOff>
      <xdr:row>6</xdr:row>
      <xdr:rowOff>38100</xdr:rowOff>
    </xdr:from>
    <xdr:to>
      <xdr:col>0</xdr:col>
      <xdr:colOff>633549</xdr:colOff>
      <xdr:row>8</xdr:row>
      <xdr:rowOff>296418</xdr:rowOff>
    </xdr:to>
    <xdr:pic>
      <xdr:nvPicPr>
        <xdr:cNvPr id="13" name="Picture 12">
          <a:extLst>
            <a:ext uri="{FF2B5EF4-FFF2-40B4-BE49-F238E27FC236}">
              <a16:creationId xmlns:a16="http://schemas.microsoft.com/office/drawing/2014/main" id="{256BF729-6B02-4AFB-B2B7-729ADB5C5662}"/>
            </a:ext>
          </a:extLst>
        </xdr:cNvPr>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0" y="1876425"/>
          <a:ext cx="633549" cy="886968"/>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oneCell">
    <xdr:from>
      <xdr:col>0</xdr:col>
      <xdr:colOff>1085849</xdr:colOff>
      <xdr:row>2</xdr:row>
      <xdr:rowOff>307054</xdr:rowOff>
    </xdr:from>
    <xdr:to>
      <xdr:col>1</xdr:col>
      <xdr:colOff>2695574</xdr:colOff>
      <xdr:row>2</xdr:row>
      <xdr:rowOff>1956785</xdr:rowOff>
    </xdr:to>
    <xdr:pic>
      <xdr:nvPicPr>
        <xdr:cNvPr id="3" name="Picture 2">
          <a:extLst>
            <a:ext uri="{FF2B5EF4-FFF2-40B4-BE49-F238E27FC236}">
              <a16:creationId xmlns:a16="http://schemas.microsoft.com/office/drawing/2014/main" id="{00000000-0008-0000-2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1085849" y="783304"/>
          <a:ext cx="4543425" cy="164973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S:\Clients\LJA\2023%20to%202024\2%20-%20Meetings\2%20-%20Renewal%20Meeting%20-%206-27-23\LJA%20Renewal%20Proposal%208.1.2023-2024.%20DONE%20v2.xlsm" TargetMode="External"/><Relationship Id="rId1" Type="http://schemas.openxmlformats.org/officeDocument/2006/relationships/externalLinkPath" Target="LJA%20Renewal%20Proposal%208.1.2023-2024.%20DONE%20v2.xlsm"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S:\Clients\LJA\2023%20to%202024\2%20-%20Meetings\2%20-%20Renewal%20Meeting%20-%206-27-23\LJA%20Renewal%20Proposal%208.1.2023-2024%20(JP%20edits).xlsm" TargetMode="External"/><Relationship Id="rId1" Type="http://schemas.openxmlformats.org/officeDocument/2006/relationships/externalLinkPath" Target="LJA%20Renewal%20Proposal%208.1.2023-2024%20(JP%20edi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chedule Named"/>
      <sheetName val="Renewal Strategy"/>
      <sheetName val="Renewal Strategy (2)"/>
      <sheetName val="Insurers Approached (PL)"/>
      <sheetName val="Insurers Approached"/>
      <sheetName val="Explanation Renewal Comparisons"/>
      <sheetName val="Input"/>
      <sheetName val="Renewal Summary (Incumbent)"/>
      <sheetName val="Renewal Summary (Market)"/>
      <sheetName val="Professional Liability"/>
      <sheetName val="Right of Way"/>
      <sheetName val="CPL"/>
      <sheetName val="Excess Professional Liability"/>
      <sheetName val="Excess Professional Liability 2"/>
      <sheetName val="General Liab."/>
      <sheetName val="Workers Comp (AOS)"/>
      <sheetName val="Workers Comp (CA)"/>
      <sheetName val="Business Auto"/>
      <sheetName val="Auto Symbols"/>
      <sheetName val="Umbrella Liability"/>
      <sheetName val="Excess Umbrella"/>
      <sheetName val="Property"/>
      <sheetName val="IM"/>
      <sheetName val="Inland Marine"/>
      <sheetName val="Excess Property"/>
      <sheetName val="Package - Property"/>
      <sheetName val="Package - Inland Marine"/>
      <sheetName val="Property Coverage by Location"/>
      <sheetName val="Watercraft"/>
      <sheetName val="BTA"/>
      <sheetName val="Foreign Package"/>
      <sheetName val="DBA"/>
      <sheetName val="Executive Liability"/>
      <sheetName val="Crime"/>
      <sheetName val="Cyber Liability"/>
      <sheetName val="Kidnap &amp; Ransom"/>
      <sheetName val="Tech Liability"/>
      <sheetName val="Drone"/>
      <sheetName val="Subjectivities"/>
      <sheetName val="When to Call"/>
      <sheetName val="CoC"/>
      <sheetName val="Reporting Claims"/>
      <sheetName val="Payment Options"/>
      <sheetName val="Greyling Service Team"/>
      <sheetName val="Final Page"/>
    </sheetNames>
    <sheetDataSet>
      <sheetData sheetId="0"/>
      <sheetData sheetId="1"/>
      <sheetData sheetId="2"/>
      <sheetData sheetId="3"/>
      <sheetData sheetId="4"/>
      <sheetData sheetId="5"/>
      <sheetData sheetId="6"/>
      <sheetData sheetId="7">
        <row r="252">
          <cell r="B252">
            <v>6769.48</v>
          </cell>
        </row>
        <row r="254">
          <cell r="B254">
            <v>104.68</v>
          </cell>
        </row>
        <row r="258">
          <cell r="B258">
            <v>146451.16</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chedule Named"/>
      <sheetName val="Renewal Strategy"/>
      <sheetName val="Renewal Strategy (2)"/>
      <sheetName val="Insurers Approached (PL)"/>
      <sheetName val="Insurers Approached"/>
      <sheetName val="Explanation Renewal Comparisons"/>
      <sheetName val="Input"/>
      <sheetName val="Renewal Summary (Incumbent)"/>
      <sheetName val="Renewal Summary (Market)"/>
      <sheetName val="Professional Liability"/>
      <sheetName val="Right of Way"/>
      <sheetName val="CPL"/>
      <sheetName val="Excess Professional Liability"/>
      <sheetName val="Excess Professional Liability 2"/>
      <sheetName val="General Liab."/>
      <sheetName val="Workers Comp (AOS)"/>
      <sheetName val="Workers Comp (CA)"/>
      <sheetName val="Business Auto"/>
      <sheetName val="Auto Symbols"/>
      <sheetName val="Umbrella Liability"/>
      <sheetName val="Excess Umbrella"/>
      <sheetName val="Property"/>
      <sheetName val="IM"/>
      <sheetName val="Inland Marine"/>
      <sheetName val="Excess Property"/>
      <sheetName val="Package - Property"/>
      <sheetName val="Package - Inland Marine"/>
      <sheetName val="Property Coverage by Location"/>
      <sheetName val="Watercraft"/>
      <sheetName val="BTA"/>
      <sheetName val="Foreign Package"/>
      <sheetName val="DBA"/>
      <sheetName val="Executive Liability"/>
      <sheetName val="Crime"/>
      <sheetName val="Cyber Liability"/>
      <sheetName val="Kidnap &amp; Ransom"/>
      <sheetName val="Tech Liability"/>
      <sheetName val="Drone"/>
      <sheetName val="Subjectivities"/>
      <sheetName val="When to Call"/>
      <sheetName val="CoC"/>
      <sheetName val="Reporting Claims"/>
      <sheetName val="Payment Options"/>
      <sheetName val="Greyling Service Team"/>
      <sheetName val="Final Page"/>
    </sheetNames>
    <sheetDataSet>
      <sheetData sheetId="0"/>
      <sheetData sheetId="1"/>
      <sheetData sheetId="2"/>
      <sheetData sheetId="3"/>
      <sheetData sheetId="4"/>
      <sheetData sheetId="5"/>
      <sheetData sheetId="6"/>
      <sheetData sheetId="7">
        <row r="2">
          <cell r="C2" t="str">
            <v>LJA Engineering, Inc.</v>
          </cell>
        </row>
      </sheetData>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5.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11.bin"/><Relationship Id="rId1" Type="http://schemas.openxmlformats.org/officeDocument/2006/relationships/hyperlink" Target="http://www.ambest.com/ratings/index.html" TargetMode="External"/><Relationship Id="rId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printerSettings" Target="../printerSettings/printerSettings14.bin"/><Relationship Id="rId1" Type="http://schemas.openxmlformats.org/officeDocument/2006/relationships/hyperlink" Target="http://www.ambest.com/ratings/index.html" TargetMode="Externa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16.bin"/><Relationship Id="rId1" Type="http://schemas.openxmlformats.org/officeDocument/2006/relationships/hyperlink" Target="http://www.ambest.com/ratings/index.html" TargetMode="External"/><Relationship Id="rId4" Type="http://schemas.openxmlformats.org/officeDocument/2006/relationships/vmlDrawing" Target="../drawings/vmlDrawing15.v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printerSettings" Target="../printerSettings/printerSettings17.bin"/><Relationship Id="rId1" Type="http://schemas.openxmlformats.org/officeDocument/2006/relationships/hyperlink" Target="http://www.ambest.com/ratings/index.html" TargetMode="Externa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printerSettings" Target="../printerSettings/printerSettings18.bin"/><Relationship Id="rId1" Type="http://schemas.openxmlformats.org/officeDocument/2006/relationships/hyperlink" Target="http://www.ambest.com/ratings/index.html" TargetMode="Externa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8.vml"/><Relationship Id="rId2" Type="http://schemas.openxmlformats.org/officeDocument/2006/relationships/printerSettings" Target="../printerSettings/printerSettings19.bin"/><Relationship Id="rId1" Type="http://schemas.openxmlformats.org/officeDocument/2006/relationships/hyperlink" Target="http://www.ambest.com/ratings/index.html" TargetMode="Externa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21.bin"/><Relationship Id="rId1" Type="http://schemas.openxmlformats.org/officeDocument/2006/relationships/hyperlink" Target="http://www.ambest.com/ratings/index.html" TargetMode="External"/><Relationship Id="rId4" Type="http://schemas.openxmlformats.org/officeDocument/2006/relationships/vmlDrawing" Target="../drawings/vmlDrawing20.v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printerSettings" Target="../printerSettings/printerSettings22.bin"/><Relationship Id="rId1" Type="http://schemas.openxmlformats.org/officeDocument/2006/relationships/hyperlink" Target="http://www.ambest.com/ratings/index.html" TargetMode="External"/></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0.xml"/><Relationship Id="rId2" Type="http://schemas.openxmlformats.org/officeDocument/2006/relationships/printerSettings" Target="../printerSettings/printerSettings23.bin"/><Relationship Id="rId1" Type="http://schemas.openxmlformats.org/officeDocument/2006/relationships/hyperlink" Target="http://www.ambest.com/ratings/index.html" TargetMode="External"/><Relationship Id="rId4" Type="http://schemas.openxmlformats.org/officeDocument/2006/relationships/vmlDrawing" Target="../drawings/vmlDrawing22.v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3.vml"/><Relationship Id="rId2" Type="http://schemas.openxmlformats.org/officeDocument/2006/relationships/drawing" Target="../drawings/drawing11.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vmlDrawing" Target="../drawings/vmlDrawing24.vml"/><Relationship Id="rId2" Type="http://schemas.openxmlformats.org/officeDocument/2006/relationships/printerSettings" Target="../printerSettings/printerSettings25.bin"/><Relationship Id="rId1" Type="http://schemas.openxmlformats.org/officeDocument/2006/relationships/hyperlink" Target="http://www.ambest.com/ratings/index.html" TargetMode="Externa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25.vml"/><Relationship Id="rId2" Type="http://schemas.openxmlformats.org/officeDocument/2006/relationships/printerSettings" Target="../printerSettings/printerSettings26.bin"/><Relationship Id="rId1" Type="http://schemas.openxmlformats.org/officeDocument/2006/relationships/hyperlink" Target="http://www.ambest.com/ratings/index.html" TargetMode="Externa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3" Type="http://schemas.openxmlformats.org/officeDocument/2006/relationships/drawing" Target="../drawings/drawing12.xml"/><Relationship Id="rId2" Type="http://schemas.openxmlformats.org/officeDocument/2006/relationships/printerSettings" Target="../printerSettings/printerSettings30.bin"/><Relationship Id="rId1" Type="http://schemas.openxmlformats.org/officeDocument/2006/relationships/hyperlink" Target="http://www.ambest.com/ratings/index.html" TargetMode="External"/><Relationship Id="rId4" Type="http://schemas.openxmlformats.org/officeDocument/2006/relationships/vmlDrawing" Target="../drawings/vmlDrawing29.vml"/></Relationships>
</file>

<file path=xl/worksheets/_rels/sheet31.xml.rels><?xml version="1.0" encoding="UTF-8" standalone="yes"?>
<Relationships xmlns="http://schemas.openxmlformats.org/package/2006/relationships"><Relationship Id="rId3" Type="http://schemas.openxmlformats.org/officeDocument/2006/relationships/vmlDrawing" Target="../drawings/vmlDrawing30.vml"/><Relationship Id="rId2" Type="http://schemas.openxmlformats.org/officeDocument/2006/relationships/printerSettings" Target="../printerSettings/printerSettings31.bin"/><Relationship Id="rId1" Type="http://schemas.openxmlformats.org/officeDocument/2006/relationships/hyperlink" Target="http://www.ambest.com/ratings/index.html" TargetMode="Externa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31.vml"/><Relationship Id="rId2" Type="http://schemas.openxmlformats.org/officeDocument/2006/relationships/printerSettings" Target="../printerSettings/printerSettings32.bin"/><Relationship Id="rId1" Type="http://schemas.openxmlformats.org/officeDocument/2006/relationships/hyperlink" Target="http://www.ambest.com/ratings/index.html" TargetMode="External"/></Relationships>
</file>

<file path=xl/worksheets/_rels/sheet33.xml.rels><?xml version="1.0" encoding="UTF-8" standalone="yes"?>
<Relationships xmlns="http://schemas.openxmlformats.org/package/2006/relationships"><Relationship Id="rId3" Type="http://schemas.openxmlformats.org/officeDocument/2006/relationships/vmlDrawing" Target="../drawings/vmlDrawing32.vml"/><Relationship Id="rId2" Type="http://schemas.openxmlformats.org/officeDocument/2006/relationships/printerSettings" Target="../printerSettings/printerSettings33.bin"/><Relationship Id="rId1" Type="http://schemas.openxmlformats.org/officeDocument/2006/relationships/hyperlink" Target="http://www.ambest.com/ratings/index.html" TargetMode="External"/></Relationships>
</file>

<file path=xl/worksheets/_rels/sheet34.xml.rels><?xml version="1.0" encoding="UTF-8" standalone="yes"?>
<Relationships xmlns="http://schemas.openxmlformats.org/package/2006/relationships"><Relationship Id="rId3" Type="http://schemas.openxmlformats.org/officeDocument/2006/relationships/vmlDrawing" Target="../drawings/vmlDrawing33.vml"/><Relationship Id="rId2" Type="http://schemas.openxmlformats.org/officeDocument/2006/relationships/printerSettings" Target="../printerSettings/printerSettings34.bin"/><Relationship Id="rId1" Type="http://schemas.openxmlformats.org/officeDocument/2006/relationships/hyperlink" Target="http://www.ambest.com/ratings/index.html" TargetMode="External"/></Relationships>
</file>

<file path=xl/worksheets/_rels/sheet35.xml.rels><?xml version="1.0" encoding="UTF-8" standalone="yes"?>
<Relationships xmlns="http://schemas.openxmlformats.org/package/2006/relationships"><Relationship Id="rId3" Type="http://schemas.openxmlformats.org/officeDocument/2006/relationships/vmlDrawing" Target="../drawings/vmlDrawing34.vml"/><Relationship Id="rId2" Type="http://schemas.openxmlformats.org/officeDocument/2006/relationships/printerSettings" Target="../printerSettings/printerSettings35.bin"/><Relationship Id="rId1" Type="http://schemas.openxmlformats.org/officeDocument/2006/relationships/hyperlink" Target="http://www.ambest.com/ratings/index.html" TargetMode="External"/></Relationships>
</file>

<file path=xl/worksheets/_rels/sheet36.xml.rels><?xml version="1.0" encoding="UTF-8" standalone="yes"?>
<Relationships xmlns="http://schemas.openxmlformats.org/package/2006/relationships"><Relationship Id="rId3" Type="http://schemas.openxmlformats.org/officeDocument/2006/relationships/vmlDrawing" Target="../drawings/vmlDrawing35.vml"/><Relationship Id="rId2" Type="http://schemas.openxmlformats.org/officeDocument/2006/relationships/printerSettings" Target="../printerSettings/printerSettings36.bin"/><Relationship Id="rId1" Type="http://schemas.openxmlformats.org/officeDocument/2006/relationships/hyperlink" Target="http://www.ambest.com/ratings/index.html" TargetMode="External"/></Relationships>
</file>

<file path=xl/worksheets/_rels/sheet37.xml.rels><?xml version="1.0" encoding="UTF-8" standalone="yes"?>
<Relationships xmlns="http://schemas.openxmlformats.org/package/2006/relationships"><Relationship Id="rId3" Type="http://schemas.openxmlformats.org/officeDocument/2006/relationships/vmlDrawing" Target="../drawings/vmlDrawing36.vml"/><Relationship Id="rId2" Type="http://schemas.openxmlformats.org/officeDocument/2006/relationships/printerSettings" Target="../printerSettings/printerSettings37.bin"/><Relationship Id="rId1" Type="http://schemas.openxmlformats.org/officeDocument/2006/relationships/hyperlink" Target="http://www.ambest.com/ratings/index.html" TargetMode="External"/></Relationships>
</file>

<file path=xl/worksheets/_rels/sheet38.xml.rels><?xml version="1.0" encoding="UTF-8" standalone="yes"?>
<Relationships xmlns="http://schemas.openxmlformats.org/package/2006/relationships"><Relationship Id="rId3" Type="http://schemas.openxmlformats.org/officeDocument/2006/relationships/vmlDrawing" Target="../drawings/vmlDrawing37.vml"/><Relationship Id="rId2" Type="http://schemas.openxmlformats.org/officeDocument/2006/relationships/printerSettings" Target="../printerSettings/printerSettings38.bin"/><Relationship Id="rId1" Type="http://schemas.openxmlformats.org/officeDocument/2006/relationships/hyperlink" Target="http://www.ambest.com/ratings/index.html" TargetMode="External"/></Relationships>
</file>

<file path=xl/worksheets/_rels/sheet39.xml.rels><?xml version="1.0" encoding="UTF-8" standalone="yes"?>
<Relationships xmlns="http://schemas.openxmlformats.org/package/2006/relationships"><Relationship Id="rId3" Type="http://schemas.openxmlformats.org/officeDocument/2006/relationships/drawing" Target="../drawings/drawing13.xml"/><Relationship Id="rId2" Type="http://schemas.openxmlformats.org/officeDocument/2006/relationships/printerSettings" Target="../printerSettings/printerSettings39.bin"/><Relationship Id="rId1" Type="http://schemas.openxmlformats.org/officeDocument/2006/relationships/hyperlink" Target="http://www.ambest.com/ratings/index.html" TargetMode="External"/><Relationship Id="rId4" Type="http://schemas.openxmlformats.org/officeDocument/2006/relationships/vmlDrawing" Target="../drawings/vmlDrawing38.vml"/></Relationships>
</file>

<file path=xl/worksheets/_rels/sheet40.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3" Type="http://schemas.openxmlformats.org/officeDocument/2006/relationships/vmlDrawing" Target="../drawings/vmlDrawing40.vml"/><Relationship Id="rId2" Type="http://schemas.openxmlformats.org/officeDocument/2006/relationships/drawing" Target="../drawings/drawing14.xml"/><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2" Type="http://schemas.openxmlformats.org/officeDocument/2006/relationships/vmlDrawing" Target="../drawings/vmlDrawing41.vml"/><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vmlDrawing" Target="../drawings/vmlDrawing42.v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vmlDrawing" Target="../drawings/vmlDrawing43.v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8" Type="http://schemas.openxmlformats.org/officeDocument/2006/relationships/hyperlink" Target="mailto:Winnie.Chan@greyling.com" TargetMode="External"/><Relationship Id="rId13" Type="http://schemas.openxmlformats.org/officeDocument/2006/relationships/printerSettings" Target="../printerSettings/printerSettings45.bin"/><Relationship Id="rId3" Type="http://schemas.openxmlformats.org/officeDocument/2006/relationships/hyperlink" Target="mailto:Kristen.Davidson@greyling.com" TargetMode="External"/><Relationship Id="rId7" Type="http://schemas.openxmlformats.org/officeDocument/2006/relationships/hyperlink" Target="mailto:Donie.Bagley@greyling.com" TargetMode="External"/><Relationship Id="rId12" Type="http://schemas.openxmlformats.org/officeDocument/2006/relationships/hyperlink" Target="mailto:Kristen.Davidson@greyling.com" TargetMode="External"/><Relationship Id="rId2" Type="http://schemas.openxmlformats.org/officeDocument/2006/relationships/hyperlink" Target="mailto:Kent.Collier@greyling.com" TargetMode="External"/><Relationship Id="rId1" Type="http://schemas.openxmlformats.org/officeDocument/2006/relationships/hyperlink" Target="mailto:Alan.Bressler@greyling.com" TargetMode="External"/><Relationship Id="rId6" Type="http://schemas.openxmlformats.org/officeDocument/2006/relationships/hyperlink" Target="mailto:Erin.Maurer@greyling.com" TargetMode="External"/><Relationship Id="rId11" Type="http://schemas.openxmlformats.org/officeDocument/2006/relationships/hyperlink" Target="mailto:Chris.Wilkerson@greyling.com" TargetMode="External"/><Relationship Id="rId5" Type="http://schemas.openxmlformats.org/officeDocument/2006/relationships/hyperlink" Target="mailto:Jerry.Noyola@greyling.com" TargetMode="External"/><Relationship Id="rId15" Type="http://schemas.openxmlformats.org/officeDocument/2006/relationships/vmlDrawing" Target="../drawings/vmlDrawing44.vml"/><Relationship Id="rId10" Type="http://schemas.openxmlformats.org/officeDocument/2006/relationships/hyperlink" Target="mailto:Kelly.Leo@greyling.com" TargetMode="External"/><Relationship Id="rId4" Type="http://schemas.openxmlformats.org/officeDocument/2006/relationships/hyperlink" Target="mailto:Kelly.Jackson@greyling.com" TargetMode="External"/><Relationship Id="rId9" Type="http://schemas.openxmlformats.org/officeDocument/2006/relationships/hyperlink" Target="mailto:Jeff.Connelly@greyling.com" TargetMode="External"/><Relationship Id="rId14" Type="http://schemas.openxmlformats.org/officeDocument/2006/relationships/drawing" Target="../drawings/drawing15.xml"/></Relationships>
</file>

<file path=xl/worksheets/_rels/sheet4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46.bin"/><Relationship Id="rId1" Type="http://schemas.openxmlformats.org/officeDocument/2006/relationships/hyperlink" Target="mailto:info@greyling.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pageSetUpPr fitToPage="1"/>
  </sheetPr>
  <dimension ref="B1:Q25"/>
  <sheetViews>
    <sheetView showGridLines="0" view="pageBreakPreview" topLeftCell="A3" zoomScale="85" zoomScaleNormal="80" zoomScaleSheetLayoutView="85" workbookViewId="0">
      <selection activeCell="D14" sqref="D14"/>
    </sheetView>
  </sheetViews>
  <sheetFormatPr defaultColWidth="15.7109375" defaultRowHeight="15" x14ac:dyDescent="0.25"/>
  <cols>
    <col min="1" max="1" width="1.5703125" customWidth="1"/>
    <col min="2" max="3" width="14.85546875" customWidth="1"/>
    <col min="4" max="4" width="4" customWidth="1"/>
    <col min="5" max="8" width="14.85546875" customWidth="1"/>
    <col min="9" max="9" width="9.28515625" customWidth="1"/>
  </cols>
  <sheetData>
    <row r="1" spans="2:17" ht="9" customHeight="1" thickBot="1" x14ac:dyDescent="0.3"/>
    <row r="2" spans="2:17" ht="79.900000000000006" customHeight="1" x14ac:dyDescent="0.25">
      <c r="B2" s="321"/>
      <c r="C2" s="320"/>
      <c r="D2" s="293"/>
      <c r="E2" s="293"/>
      <c r="F2" s="293"/>
      <c r="G2" s="293"/>
      <c r="H2" s="293"/>
      <c r="I2" s="294"/>
    </row>
    <row r="3" spans="2:17" ht="85.15" customHeight="1" thickBot="1" x14ac:dyDescent="0.3">
      <c r="B3" s="322"/>
      <c r="C3" s="295"/>
      <c r="D3" s="207"/>
      <c r="E3" s="207"/>
      <c r="F3" s="207"/>
      <c r="I3" s="296"/>
    </row>
    <row r="4" spans="2:17" ht="85.15" customHeight="1" thickBot="1" x14ac:dyDescent="0.3">
      <c r="B4" s="323"/>
      <c r="C4" s="295"/>
      <c r="I4" s="296"/>
    </row>
    <row r="5" spans="2:17" ht="85.15" customHeight="1" thickBot="1" x14ac:dyDescent="0.3">
      <c r="B5" s="324"/>
      <c r="C5" s="297"/>
      <c r="E5" s="1212" t="str">
        <f>IF(Input!C2="","",Input!C2)</f>
        <v>LJA Engineering, Inc.</v>
      </c>
      <c r="F5" s="1212"/>
      <c r="G5" s="1212"/>
      <c r="H5" s="1212"/>
      <c r="I5" s="1213"/>
    </row>
    <row r="6" spans="2:17" ht="42" customHeight="1" x14ac:dyDescent="0.25">
      <c r="B6" s="1206"/>
      <c r="C6" s="1204"/>
      <c r="E6" s="1212"/>
      <c r="F6" s="1212"/>
      <c r="G6" s="1212"/>
      <c r="H6" s="1212"/>
      <c r="I6" s="1213"/>
      <c r="K6" s="325"/>
      <c r="L6" s="326"/>
      <c r="M6" s="326"/>
      <c r="N6" s="326"/>
      <c r="O6" s="325"/>
      <c r="P6" s="326"/>
      <c r="Q6" s="326"/>
    </row>
    <row r="7" spans="2:17" ht="42.6" customHeight="1" thickBot="1" x14ac:dyDescent="0.3">
      <c r="B7" s="1207"/>
      <c r="C7" s="1205"/>
      <c r="E7" s="1212"/>
      <c r="F7" s="1212"/>
      <c r="G7" s="1212"/>
      <c r="H7" s="1212"/>
      <c r="I7" s="1213"/>
      <c r="K7" s="325"/>
      <c r="L7" s="326"/>
      <c r="M7" s="326"/>
      <c r="N7" s="326"/>
      <c r="O7" s="325"/>
      <c r="P7" s="326"/>
      <c r="Q7" s="326"/>
    </row>
    <row r="8" spans="2:17" ht="42.6" customHeight="1" x14ac:dyDescent="0.25">
      <c r="B8" s="1210"/>
      <c r="C8" s="1208"/>
      <c r="E8" s="1203" t="s">
        <v>1644</v>
      </c>
      <c r="F8" s="1203"/>
      <c r="G8" s="1203"/>
      <c r="H8" s="1203"/>
      <c r="I8" s="296"/>
      <c r="K8" s="326"/>
      <c r="L8" s="326"/>
      <c r="M8" s="326"/>
      <c r="N8" s="326"/>
      <c r="O8" s="326"/>
      <c r="P8" s="326"/>
      <c r="Q8" s="326"/>
    </row>
    <row r="9" spans="2:17" ht="42.6" customHeight="1" x14ac:dyDescent="0.25">
      <c r="B9" s="1210"/>
      <c r="C9" s="1209"/>
      <c r="E9" s="1192"/>
      <c r="F9" s="1192"/>
      <c r="G9" s="1192"/>
      <c r="H9" s="1192"/>
      <c r="I9" s="296"/>
      <c r="K9" s="326"/>
      <c r="L9" s="326"/>
      <c r="M9" s="326"/>
      <c r="N9" s="326"/>
      <c r="O9" s="326"/>
      <c r="P9" s="326"/>
      <c r="Q9" s="326"/>
    </row>
    <row r="10" spans="2:17" ht="42.6" customHeight="1" x14ac:dyDescent="0.4">
      <c r="B10" s="1210"/>
      <c r="C10" s="1209"/>
      <c r="E10" s="1211" t="s">
        <v>271</v>
      </c>
      <c r="F10" s="1211"/>
      <c r="G10" s="1211"/>
      <c r="H10" s="1211"/>
      <c r="I10" s="296"/>
      <c r="K10" s="326"/>
      <c r="L10" s="326"/>
      <c r="M10" s="326"/>
      <c r="N10" s="326"/>
      <c r="O10" s="326"/>
      <c r="P10" s="326"/>
      <c r="Q10" s="326"/>
    </row>
    <row r="11" spans="2:17" ht="42" customHeight="1" x14ac:dyDescent="0.25">
      <c r="B11" s="322"/>
      <c r="C11" s="295"/>
      <c r="E11" s="1203" t="str">
        <f>IF(Input!C6="","",Input!C6)</f>
        <v>8/1/2023-8/1/2024</v>
      </c>
      <c r="F11" s="1203"/>
      <c r="G11" s="1203"/>
      <c r="H11" s="1203"/>
      <c r="I11" s="296"/>
      <c r="K11" s="326"/>
      <c r="L11" s="326"/>
      <c r="M11" s="326"/>
      <c r="N11" s="326"/>
      <c r="O11" s="326"/>
      <c r="P11" s="326"/>
      <c r="Q11" s="326"/>
    </row>
    <row r="12" spans="2:17" ht="42" customHeight="1" x14ac:dyDescent="0.25">
      <c r="B12" s="322"/>
      <c r="C12" s="295"/>
      <c r="E12" s="1203"/>
      <c r="F12" s="1203"/>
      <c r="G12" s="1203"/>
      <c r="H12" s="1203"/>
      <c r="I12" s="296"/>
      <c r="K12" s="326"/>
      <c r="L12" s="326"/>
      <c r="M12" s="326"/>
      <c r="N12" s="326"/>
      <c r="O12" s="326"/>
      <c r="P12" s="326"/>
      <c r="Q12" s="326"/>
    </row>
    <row r="13" spans="2:17" ht="42" customHeight="1" x14ac:dyDescent="0.25">
      <c r="B13" s="322"/>
      <c r="C13" s="295"/>
      <c r="E13" s="1203"/>
      <c r="F13" s="1203"/>
      <c r="G13" s="1203"/>
      <c r="H13" s="1203"/>
      <c r="I13" s="296"/>
      <c r="K13" s="326"/>
      <c r="L13" s="326"/>
      <c r="M13" s="326"/>
      <c r="N13" s="326"/>
      <c r="O13" s="326"/>
      <c r="P13" s="326"/>
      <c r="Q13" s="326"/>
    </row>
    <row r="14" spans="2:17" ht="42" customHeight="1" x14ac:dyDescent="0.25">
      <c r="B14" s="322"/>
      <c r="C14" s="295"/>
      <c r="E14" s="1214"/>
      <c r="F14" s="1214"/>
      <c r="G14" s="1214"/>
      <c r="H14" s="1214"/>
      <c r="I14" s="296"/>
    </row>
    <row r="15" spans="2:17" ht="76.900000000000006" customHeight="1" x14ac:dyDescent="0.25">
      <c r="B15" s="322"/>
      <c r="C15" s="295"/>
      <c r="F15" s="1201" t="s">
        <v>1701</v>
      </c>
      <c r="G15" s="1202"/>
      <c r="H15" s="1202"/>
      <c r="I15" s="296"/>
    </row>
    <row r="16" spans="2:17" ht="2.25" customHeight="1" thickBot="1" x14ac:dyDescent="0.3">
      <c r="B16" s="298"/>
      <c r="C16" s="298"/>
      <c r="D16" s="298"/>
      <c r="E16" s="298"/>
      <c r="F16" s="298"/>
      <c r="G16" s="298"/>
      <c r="H16" s="298"/>
      <c r="I16" s="299"/>
    </row>
    <row r="17" spans="2:4" ht="85.15" customHeight="1" x14ac:dyDescent="0.25">
      <c r="D17" t="s">
        <v>1686</v>
      </c>
    </row>
    <row r="18" spans="2:4" x14ac:dyDescent="0.25">
      <c r="D18" t="s">
        <v>1764</v>
      </c>
    </row>
    <row r="19" spans="2:4" x14ac:dyDescent="0.25">
      <c r="D19" t="s">
        <v>1684</v>
      </c>
    </row>
    <row r="20" spans="2:4" x14ac:dyDescent="0.25">
      <c r="D20" t="s">
        <v>1763</v>
      </c>
    </row>
    <row r="23" spans="2:4" x14ac:dyDescent="0.25">
      <c r="B23" t="s">
        <v>1760</v>
      </c>
      <c r="C23">
        <f>B6</f>
        <v>0</v>
      </c>
      <c r="D23" t="s">
        <v>1372</v>
      </c>
    </row>
    <row r="24" spans="2:4" x14ac:dyDescent="0.25">
      <c r="B24" t="s">
        <v>1343</v>
      </c>
      <c r="C24">
        <f>B5</f>
        <v>0</v>
      </c>
      <c r="D24" t="s">
        <v>1708</v>
      </c>
    </row>
    <row r="25" spans="2:4" x14ac:dyDescent="0.25">
      <c r="B25" t="s">
        <v>1683</v>
      </c>
      <c r="C25" t="s">
        <v>1761</v>
      </c>
      <c r="D25" t="s">
        <v>1762</v>
      </c>
    </row>
  </sheetData>
  <mergeCells count="12">
    <mergeCell ref="F15:H15"/>
    <mergeCell ref="E8:H8"/>
    <mergeCell ref="C6:C7"/>
    <mergeCell ref="B6:B7"/>
    <mergeCell ref="C8:C10"/>
    <mergeCell ref="B8:B10"/>
    <mergeCell ref="E10:H10"/>
    <mergeCell ref="E11:H11"/>
    <mergeCell ref="E5:I7"/>
    <mergeCell ref="E12:H12"/>
    <mergeCell ref="E13:H13"/>
    <mergeCell ref="E14:H14"/>
  </mergeCells>
  <printOptions horizontalCentered="1" verticalCentered="1"/>
  <pageMargins left="0" right="0" top="0" bottom="0" header="0" footer="0"/>
  <pageSetup fitToHeight="0"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0"/>
  <dimension ref="A2:Y236"/>
  <sheetViews>
    <sheetView showGridLines="0" view="pageBreakPreview" zoomScale="55" zoomScaleNormal="70" zoomScaleSheetLayoutView="55" workbookViewId="0">
      <pane xSplit="4" ySplit="2" topLeftCell="E73" activePane="bottomRight" state="frozen"/>
      <selection activeCell="B19" sqref="B19:D19"/>
      <selection pane="topRight" activeCell="B19" sqref="B19:D19"/>
      <selection pane="bottomLeft" activeCell="B19" sqref="B19:D19"/>
      <selection pane="bottomRight" activeCell="A96" activeCellId="7" sqref="A83:XFD83 A86:XFD86 A87:XFD87 A90:XFD90 A92:XFD92 A94:XFD94 A95:XFD95 A96:XFD96"/>
    </sheetView>
  </sheetViews>
  <sheetFormatPr defaultColWidth="11.42578125" defaultRowHeight="15" x14ac:dyDescent="0.25"/>
  <cols>
    <col min="1" max="1" width="25.5703125" style="2" customWidth="1"/>
    <col min="2" max="2" width="43.7109375" customWidth="1"/>
    <col min="3" max="3" width="15.7109375" customWidth="1"/>
    <col min="4" max="4" width="24.42578125" customWidth="1"/>
    <col min="5" max="5" width="34.28515625" customWidth="1"/>
    <col min="6" max="13" width="15.7109375" customWidth="1"/>
    <col min="14" max="14" width="15.7109375" hidden="1" customWidth="1"/>
    <col min="15" max="22" width="15.7109375" customWidth="1"/>
  </cols>
  <sheetData>
    <row r="2" spans="1:25" s="202" customFormat="1" ht="76.5" x14ac:dyDescent="0.25">
      <c r="A2" s="634"/>
      <c r="B2" s="466" t="s">
        <v>377</v>
      </c>
      <c r="C2" s="466" t="s">
        <v>378</v>
      </c>
      <c r="D2" s="466" t="s">
        <v>622</v>
      </c>
      <c r="E2" s="635" t="str">
        <f>Input!B8</f>
        <v>Professional Liability</v>
      </c>
      <c r="F2" s="635" t="str">
        <f>Input!B143</f>
        <v>Contractors Pollution Liability</v>
      </c>
      <c r="G2" s="635" t="s">
        <v>1173</v>
      </c>
      <c r="H2" s="635" t="str">
        <f>Input!B281</f>
        <v>Commercial General Liability - Captive Member Number 800119</v>
      </c>
      <c r="I2" s="635" t="str">
        <f>Input!B325</f>
        <v>Workers Compensation - AOS - Captive Member Number 800119</v>
      </c>
      <c r="J2" s="635" t="str">
        <f>Input!B369</f>
        <v>Workers Compensation - CA - Captive Member Number 800119</v>
      </c>
      <c r="K2" s="635" t="str">
        <f>Input!B408</f>
        <v>Business Auto - Captive Member Number 800119</v>
      </c>
      <c r="L2" s="635" t="str">
        <f>Input!B457</f>
        <v>Umbrella Liability</v>
      </c>
      <c r="M2" s="635" t="str">
        <f>Input!B546</f>
        <v>Property</v>
      </c>
      <c r="N2" s="635" t="str">
        <f>Input!B718</f>
        <v>Property - Wind &amp; Hail - 1329 Laredo</v>
      </c>
      <c r="O2" s="635" t="str">
        <f>Input!B835</f>
        <v>Foreign Package</v>
      </c>
      <c r="P2" s="635" t="str">
        <f>Input!B915</f>
        <v>Executive Liability (Directors &amp; Officers, Employment Practices, Fiduciary Liability)</v>
      </c>
      <c r="Q2" s="635" t="str">
        <f>Input!B971</f>
        <v>Commercial Crime</v>
      </c>
      <c r="R2" s="635" t="str">
        <f>Input!B1116</f>
        <v>Kidnap &amp; Ransom</v>
      </c>
      <c r="S2" s="635" t="str">
        <f>Input!B1015</f>
        <v>Cyber Liability</v>
      </c>
      <c r="T2" s="635" t="str">
        <f>Input!B1160</f>
        <v>Technology Liability</v>
      </c>
      <c r="U2" s="635" t="str">
        <f>Input!B1192</f>
        <v>Aircraft (Drone) Liability</v>
      </c>
      <c r="V2" s="635" t="str">
        <f>Input!B761</f>
        <v>Hull &amp; Protection and Indemnity (Watercraft Liability)</v>
      </c>
    </row>
    <row r="3" spans="1:25" s="202" customFormat="1" ht="24.75" customHeight="1" x14ac:dyDescent="0.25">
      <c r="A3" s="354" t="s">
        <v>442</v>
      </c>
      <c r="B3" s="350" t="str">
        <f>Input!C2</f>
        <v>LJA Engineering, Inc.</v>
      </c>
      <c r="C3" s="604" t="s">
        <v>966</v>
      </c>
      <c r="D3" s="827" t="s">
        <v>1376</v>
      </c>
      <c r="E3" s="793" t="s">
        <v>954</v>
      </c>
      <c r="F3" s="793" t="s">
        <v>954</v>
      </c>
      <c r="G3" s="793" t="s">
        <v>954</v>
      </c>
      <c r="H3" s="793" t="s">
        <v>954</v>
      </c>
      <c r="I3" s="793" t="s">
        <v>954</v>
      </c>
      <c r="J3" s="793" t="s">
        <v>954</v>
      </c>
      <c r="K3" s="793" t="s">
        <v>954</v>
      </c>
      <c r="L3" s="793" t="s">
        <v>954</v>
      </c>
      <c r="M3" s="793" t="s">
        <v>954</v>
      </c>
      <c r="N3" s="484"/>
      <c r="O3" s="793" t="s">
        <v>954</v>
      </c>
      <c r="P3" s="793" t="s">
        <v>954</v>
      </c>
      <c r="Q3" s="793" t="s">
        <v>954</v>
      </c>
      <c r="R3" s="793" t="s">
        <v>954</v>
      </c>
      <c r="S3" s="793" t="s">
        <v>954</v>
      </c>
      <c r="T3" s="802" t="s">
        <v>331</v>
      </c>
      <c r="U3" s="793" t="s">
        <v>954</v>
      </c>
      <c r="V3" s="793" t="s">
        <v>954</v>
      </c>
      <c r="W3" s="823"/>
      <c r="X3" s="823"/>
      <c r="Y3" s="823"/>
    </row>
    <row r="4" spans="1:25" s="202" customFormat="1" ht="38.25" x14ac:dyDescent="0.25">
      <c r="A4" s="821" t="s">
        <v>450</v>
      </c>
      <c r="B4" s="806" t="s">
        <v>1013</v>
      </c>
      <c r="C4" s="350" t="s">
        <v>1074</v>
      </c>
      <c r="D4" s="827" t="s">
        <v>1377</v>
      </c>
      <c r="E4" s="804" t="s">
        <v>1042</v>
      </c>
      <c r="F4" s="417" t="s">
        <v>124</v>
      </c>
      <c r="G4" s="793" t="s">
        <v>1117</v>
      </c>
      <c r="H4" s="793" t="s">
        <v>1117</v>
      </c>
      <c r="I4" s="594" t="s">
        <v>124</v>
      </c>
      <c r="J4" s="414" t="s">
        <v>331</v>
      </c>
      <c r="K4" s="793" t="s">
        <v>1117</v>
      </c>
      <c r="L4" s="793" t="s">
        <v>1117</v>
      </c>
      <c r="M4" s="594" t="s">
        <v>124</v>
      </c>
      <c r="N4" s="484"/>
      <c r="O4" s="793" t="s">
        <v>1117</v>
      </c>
      <c r="P4" s="793" t="s">
        <v>1117</v>
      </c>
      <c r="Q4" s="793" t="s">
        <v>1117</v>
      </c>
      <c r="R4" s="793" t="s">
        <v>1117</v>
      </c>
      <c r="S4" s="793" t="s">
        <v>1117</v>
      </c>
      <c r="T4" s="802" t="s">
        <v>331</v>
      </c>
      <c r="U4" s="594" t="s">
        <v>124</v>
      </c>
      <c r="V4" s="1216" t="s">
        <v>1591</v>
      </c>
      <c r="W4" s="823"/>
      <c r="X4" s="823"/>
      <c r="Y4" s="823"/>
    </row>
    <row r="5" spans="1:25" s="202" customFormat="1" x14ac:dyDescent="0.25">
      <c r="A5" s="822"/>
      <c r="B5" s="1094" t="s">
        <v>1702</v>
      </c>
      <c r="C5" s="604" t="s">
        <v>1703</v>
      </c>
      <c r="D5" s="827"/>
      <c r="E5" s="804"/>
      <c r="F5" s="594"/>
      <c r="G5" s="793"/>
      <c r="H5" s="793"/>
      <c r="I5" s="594"/>
      <c r="J5" s="414"/>
      <c r="K5" s="793"/>
      <c r="L5" s="793"/>
      <c r="M5" s="594"/>
      <c r="N5" s="484"/>
      <c r="O5" s="793"/>
      <c r="P5" s="793"/>
      <c r="Q5" s="793"/>
      <c r="R5" s="793"/>
      <c r="S5" s="793"/>
      <c r="T5" s="1139"/>
      <c r="U5" s="594"/>
      <c r="V5" s="1217"/>
      <c r="W5" s="823"/>
      <c r="X5" s="823"/>
      <c r="Y5" s="823"/>
    </row>
    <row r="6" spans="1:25" s="202" customFormat="1" x14ac:dyDescent="0.25">
      <c r="A6" s="822"/>
      <c r="B6" s="1094" t="s">
        <v>1704</v>
      </c>
      <c r="C6" s="604" t="s">
        <v>1705</v>
      </c>
      <c r="D6" s="827"/>
      <c r="E6" s="804"/>
      <c r="F6" s="594"/>
      <c r="G6" s="793"/>
      <c r="H6" s="793"/>
      <c r="I6" s="594"/>
      <c r="J6" s="414"/>
      <c r="K6" s="793"/>
      <c r="L6" s="793"/>
      <c r="M6" s="594"/>
      <c r="N6" s="484"/>
      <c r="O6" s="793"/>
      <c r="P6" s="793"/>
      <c r="Q6" s="793"/>
      <c r="R6" s="793"/>
      <c r="S6" s="793"/>
      <c r="T6" s="1139"/>
      <c r="U6" s="594"/>
      <c r="V6" s="1217"/>
      <c r="W6" s="823"/>
      <c r="X6" s="823"/>
      <c r="Y6" s="823"/>
    </row>
    <row r="7" spans="1:25" s="202" customFormat="1" ht="25.5" x14ac:dyDescent="0.25">
      <c r="A7" s="822"/>
      <c r="B7" s="604" t="s">
        <v>1588</v>
      </c>
      <c r="C7" s="350" t="s">
        <v>1069</v>
      </c>
      <c r="D7" s="916" t="s">
        <v>1378</v>
      </c>
      <c r="E7" s="414" t="s">
        <v>331</v>
      </c>
      <c r="F7" s="793" t="s">
        <v>1117</v>
      </c>
      <c r="G7" s="793" t="s">
        <v>1117</v>
      </c>
      <c r="H7" s="793" t="s">
        <v>1117</v>
      </c>
      <c r="I7" s="414" t="s">
        <v>331</v>
      </c>
      <c r="J7" s="414" t="s">
        <v>331</v>
      </c>
      <c r="K7" s="793" t="s">
        <v>1117</v>
      </c>
      <c r="L7" s="793" t="s">
        <v>1117</v>
      </c>
      <c r="M7" s="594" t="s">
        <v>124</v>
      </c>
      <c r="N7" s="484"/>
      <c r="O7" s="793" t="s">
        <v>1117</v>
      </c>
      <c r="P7" s="793" t="s">
        <v>1117</v>
      </c>
      <c r="Q7" s="793" t="s">
        <v>1117</v>
      </c>
      <c r="R7" s="793" t="s">
        <v>1117</v>
      </c>
      <c r="S7" s="793" t="s">
        <v>1117</v>
      </c>
      <c r="T7" s="793" t="s">
        <v>954</v>
      </c>
      <c r="U7" s="414" t="s">
        <v>331</v>
      </c>
      <c r="V7" s="1217"/>
      <c r="W7" s="823"/>
      <c r="X7" s="823"/>
      <c r="Y7" s="823"/>
    </row>
    <row r="8" spans="1:25" s="202" customFormat="1" ht="24" customHeight="1" x14ac:dyDescent="0.25">
      <c r="A8" s="822"/>
      <c r="B8" s="604" t="s">
        <v>1379</v>
      </c>
      <c r="C8" s="350" t="s">
        <v>1380</v>
      </c>
      <c r="D8" s="916">
        <v>1</v>
      </c>
      <c r="E8" s="793" t="s">
        <v>1117</v>
      </c>
      <c r="F8" s="793" t="s">
        <v>1117</v>
      </c>
      <c r="G8" s="793" t="s">
        <v>1117</v>
      </c>
      <c r="H8" s="793" t="s">
        <v>1117</v>
      </c>
      <c r="I8" s="414" t="s">
        <v>331</v>
      </c>
      <c r="J8" s="414" t="s">
        <v>331</v>
      </c>
      <c r="K8" s="793" t="s">
        <v>1117</v>
      </c>
      <c r="L8" s="793" t="s">
        <v>1117</v>
      </c>
      <c r="M8" s="414" t="s">
        <v>331</v>
      </c>
      <c r="N8" s="484"/>
      <c r="O8" s="793" t="s">
        <v>1117</v>
      </c>
      <c r="P8" s="793" t="s">
        <v>1117</v>
      </c>
      <c r="Q8" s="793" t="s">
        <v>1117</v>
      </c>
      <c r="R8" s="793" t="s">
        <v>1117</v>
      </c>
      <c r="S8" s="793" t="s">
        <v>1117</v>
      </c>
      <c r="T8" s="802" t="s">
        <v>331</v>
      </c>
      <c r="U8" s="414" t="s">
        <v>331</v>
      </c>
      <c r="V8" s="1217"/>
      <c r="W8" s="823"/>
      <c r="X8" s="823"/>
      <c r="Y8" s="823"/>
    </row>
    <row r="9" spans="1:25" s="202" customFormat="1" ht="24" customHeight="1" x14ac:dyDescent="0.25">
      <c r="A9" s="822"/>
      <c r="B9" s="604"/>
      <c r="C9" s="350"/>
      <c r="D9" s="916"/>
      <c r="E9" s="793"/>
      <c r="F9" s="793"/>
      <c r="G9" s="793"/>
      <c r="H9" s="793"/>
      <c r="I9" s="414"/>
      <c r="J9" s="414"/>
      <c r="K9" s="793"/>
      <c r="L9" s="793"/>
      <c r="M9" s="792"/>
      <c r="N9" s="484"/>
      <c r="O9" s="793"/>
      <c r="P9" s="793"/>
      <c r="Q9" s="793"/>
      <c r="R9" s="793"/>
      <c r="S9" s="793"/>
      <c r="T9" s="802"/>
      <c r="U9" s="792"/>
      <c r="V9" s="1217"/>
      <c r="W9" s="823"/>
      <c r="X9" s="823"/>
      <c r="Y9" s="823"/>
    </row>
    <row r="10" spans="1:25" s="202" customFormat="1" ht="27" customHeight="1" x14ac:dyDescent="0.25">
      <c r="A10" s="822"/>
      <c r="B10" s="604" t="s">
        <v>970</v>
      </c>
      <c r="C10" s="350" t="s">
        <v>1072</v>
      </c>
      <c r="D10" s="636">
        <v>1</v>
      </c>
      <c r="E10" s="793" t="s">
        <v>1044</v>
      </c>
      <c r="F10" s="417" t="s">
        <v>124</v>
      </c>
      <c r="G10" s="793" t="s">
        <v>1117</v>
      </c>
      <c r="H10" s="793" t="s">
        <v>1117</v>
      </c>
      <c r="I10" s="417" t="s">
        <v>124</v>
      </c>
      <c r="J10" s="414" t="s">
        <v>331</v>
      </c>
      <c r="K10" s="793" t="s">
        <v>1117</v>
      </c>
      <c r="L10" s="793" t="s">
        <v>1117</v>
      </c>
      <c r="M10" s="594" t="s">
        <v>124</v>
      </c>
      <c r="N10" s="484"/>
      <c r="O10" s="793" t="s">
        <v>1117</v>
      </c>
      <c r="P10" s="793" t="s">
        <v>1117</v>
      </c>
      <c r="Q10" s="793" t="s">
        <v>1117</v>
      </c>
      <c r="R10" s="793" t="s">
        <v>1117</v>
      </c>
      <c r="S10" s="793" t="s">
        <v>1117</v>
      </c>
      <c r="T10" s="802" t="s">
        <v>331</v>
      </c>
      <c r="U10" s="594" t="s">
        <v>124</v>
      </c>
      <c r="V10" s="1217"/>
      <c r="W10" s="823"/>
      <c r="X10" s="823"/>
      <c r="Y10" s="823"/>
    </row>
    <row r="11" spans="1:25" s="202" customFormat="1" ht="51" x14ac:dyDescent="0.25">
      <c r="A11" s="822"/>
      <c r="B11" s="604" t="s">
        <v>1382</v>
      </c>
      <c r="C11" s="350" t="s">
        <v>1090</v>
      </c>
      <c r="D11" s="636">
        <v>1</v>
      </c>
      <c r="E11" s="804" t="s">
        <v>1381</v>
      </c>
      <c r="F11" s="793" t="s">
        <v>1117</v>
      </c>
      <c r="G11" s="804" t="s">
        <v>1587</v>
      </c>
      <c r="H11" s="793" t="s">
        <v>1117</v>
      </c>
      <c r="I11" s="414" t="s">
        <v>331</v>
      </c>
      <c r="J11" s="414" t="s">
        <v>331</v>
      </c>
      <c r="K11" s="793" t="s">
        <v>1117</v>
      </c>
      <c r="L11" s="793" t="s">
        <v>1117</v>
      </c>
      <c r="M11" s="594" t="s">
        <v>124</v>
      </c>
      <c r="N11" s="484"/>
      <c r="O11" s="793" t="s">
        <v>1117</v>
      </c>
      <c r="P11" s="793" t="s">
        <v>1117</v>
      </c>
      <c r="Q11" s="793" t="s">
        <v>1117</v>
      </c>
      <c r="R11" s="793" t="s">
        <v>1117</v>
      </c>
      <c r="S11" s="793" t="s">
        <v>1117</v>
      </c>
      <c r="T11" s="802" t="s">
        <v>331</v>
      </c>
      <c r="U11" s="414" t="s">
        <v>331</v>
      </c>
      <c r="V11" s="1217"/>
      <c r="W11" s="823"/>
      <c r="X11" s="823"/>
      <c r="Y11" s="823"/>
    </row>
    <row r="12" spans="1:25" s="202" customFormat="1" ht="24" customHeight="1" x14ac:dyDescent="0.25">
      <c r="A12" s="822"/>
      <c r="B12" s="604" t="s">
        <v>963</v>
      </c>
      <c r="C12" s="604" t="s">
        <v>1062</v>
      </c>
      <c r="D12" s="636">
        <v>1</v>
      </c>
      <c r="E12" s="414" t="s">
        <v>331</v>
      </c>
      <c r="F12" s="417" t="s">
        <v>124</v>
      </c>
      <c r="G12" s="793" t="s">
        <v>1117</v>
      </c>
      <c r="H12" s="793" t="s">
        <v>1117</v>
      </c>
      <c r="I12" s="414" t="s">
        <v>331</v>
      </c>
      <c r="J12" s="414" t="s">
        <v>331</v>
      </c>
      <c r="K12" s="793" t="s">
        <v>1117</v>
      </c>
      <c r="L12" s="793" t="s">
        <v>1117</v>
      </c>
      <c r="M12" s="594" t="s">
        <v>124</v>
      </c>
      <c r="N12" s="484"/>
      <c r="O12" s="793" t="s">
        <v>1117</v>
      </c>
      <c r="P12" s="793" t="s">
        <v>1117</v>
      </c>
      <c r="Q12" s="793" t="s">
        <v>1117</v>
      </c>
      <c r="R12" s="793" t="s">
        <v>1117</v>
      </c>
      <c r="S12" s="793" t="s">
        <v>1117</v>
      </c>
      <c r="T12" s="802" t="s">
        <v>331</v>
      </c>
      <c r="U12" s="414" t="s">
        <v>331</v>
      </c>
      <c r="V12" s="1217"/>
      <c r="W12" s="823"/>
      <c r="X12" s="823"/>
      <c r="Y12" s="823"/>
    </row>
    <row r="13" spans="1:25" s="202" customFormat="1" ht="24" customHeight="1" x14ac:dyDescent="0.25">
      <c r="A13" s="819"/>
      <c r="B13" s="604" t="s">
        <v>1092</v>
      </c>
      <c r="C13" s="350" t="s">
        <v>1093</v>
      </c>
      <c r="D13" s="636">
        <v>1</v>
      </c>
      <c r="E13" s="417" t="s">
        <v>124</v>
      </c>
      <c r="F13" s="793" t="s">
        <v>1117</v>
      </c>
      <c r="G13" s="793" t="s">
        <v>1117</v>
      </c>
      <c r="H13" s="793" t="s">
        <v>1117</v>
      </c>
      <c r="I13" s="417" t="s">
        <v>124</v>
      </c>
      <c r="J13" s="414" t="s">
        <v>331</v>
      </c>
      <c r="K13" s="793" t="s">
        <v>1117</v>
      </c>
      <c r="L13" s="793" t="s">
        <v>1117</v>
      </c>
      <c r="M13" s="594" t="s">
        <v>124</v>
      </c>
      <c r="N13" s="484"/>
      <c r="O13" s="793" t="s">
        <v>1117</v>
      </c>
      <c r="P13" s="793" t="s">
        <v>1117</v>
      </c>
      <c r="Q13" s="793" t="s">
        <v>1117</v>
      </c>
      <c r="R13" s="793" t="s">
        <v>1117</v>
      </c>
      <c r="S13" s="793" t="s">
        <v>1117</v>
      </c>
      <c r="T13" s="802" t="s">
        <v>331</v>
      </c>
      <c r="U13" s="594" t="s">
        <v>124</v>
      </c>
      <c r="V13" s="1217"/>
      <c r="W13" s="818"/>
      <c r="X13" s="818"/>
      <c r="Y13" s="818"/>
    </row>
    <row r="14" spans="1:25" s="202" customFormat="1" ht="24" customHeight="1" x14ac:dyDescent="0.25">
      <c r="A14" s="822"/>
      <c r="B14" s="604" t="s">
        <v>1119</v>
      </c>
      <c r="C14" s="350" t="s">
        <v>1073</v>
      </c>
      <c r="D14" s="636" t="s">
        <v>1372</v>
      </c>
      <c r="E14" s="793" t="s">
        <v>1117</v>
      </c>
      <c r="F14" s="793" t="s">
        <v>1117</v>
      </c>
      <c r="G14" s="793" t="s">
        <v>1117</v>
      </c>
      <c r="H14" s="793" t="s">
        <v>1117</v>
      </c>
      <c r="I14" s="417" t="s">
        <v>124</v>
      </c>
      <c r="J14" s="414" t="s">
        <v>331</v>
      </c>
      <c r="K14" s="793" t="s">
        <v>1117</v>
      </c>
      <c r="L14" s="793" t="s">
        <v>1117</v>
      </c>
      <c r="M14" s="594" t="s">
        <v>124</v>
      </c>
      <c r="N14" s="484"/>
      <c r="O14" s="793" t="s">
        <v>1117</v>
      </c>
      <c r="P14" s="793" t="s">
        <v>1117</v>
      </c>
      <c r="Q14" s="793" t="s">
        <v>1117</v>
      </c>
      <c r="R14" s="793" t="s">
        <v>1117</v>
      </c>
      <c r="S14" s="793" t="s">
        <v>1117</v>
      </c>
      <c r="T14" s="802" t="s">
        <v>331</v>
      </c>
      <c r="U14" s="414" t="s">
        <v>331</v>
      </c>
      <c r="V14" s="1217"/>
      <c r="W14" s="823"/>
      <c r="X14" s="823"/>
      <c r="Y14" s="823"/>
    </row>
    <row r="15" spans="1:25" s="202" customFormat="1" ht="24" customHeight="1" x14ac:dyDescent="0.25">
      <c r="A15" s="822"/>
      <c r="B15" s="604" t="s">
        <v>1085</v>
      </c>
      <c r="C15" s="604" t="s">
        <v>1383</v>
      </c>
      <c r="D15" s="636">
        <v>1</v>
      </c>
      <c r="E15" s="793" t="s">
        <v>1117</v>
      </c>
      <c r="F15" s="793" t="s">
        <v>1117</v>
      </c>
      <c r="G15" s="793" t="s">
        <v>1117</v>
      </c>
      <c r="H15" s="793" t="s">
        <v>1117</v>
      </c>
      <c r="I15" s="414" t="s">
        <v>331</v>
      </c>
      <c r="J15" s="414" t="s">
        <v>331</v>
      </c>
      <c r="K15" s="793" t="s">
        <v>1117</v>
      </c>
      <c r="L15" s="793" t="s">
        <v>1117</v>
      </c>
      <c r="M15" s="414" t="s">
        <v>331</v>
      </c>
      <c r="N15" s="484"/>
      <c r="O15" s="793" t="s">
        <v>1117</v>
      </c>
      <c r="P15" s="793" t="s">
        <v>1117</v>
      </c>
      <c r="Q15" s="793" t="s">
        <v>1117</v>
      </c>
      <c r="R15" s="793" t="s">
        <v>1117</v>
      </c>
      <c r="S15" s="793" t="s">
        <v>1117</v>
      </c>
      <c r="T15" s="802" t="s">
        <v>331</v>
      </c>
      <c r="U15" s="414" t="s">
        <v>331</v>
      </c>
      <c r="V15" s="1217"/>
      <c r="W15" s="823"/>
      <c r="X15" s="823"/>
      <c r="Y15" s="823"/>
    </row>
    <row r="16" spans="1:25" s="202" customFormat="1" ht="24" customHeight="1" x14ac:dyDescent="0.25">
      <c r="A16" s="822"/>
      <c r="B16" s="604" t="s">
        <v>969</v>
      </c>
      <c r="C16" s="350" t="s">
        <v>1064</v>
      </c>
      <c r="D16" s="636">
        <v>1</v>
      </c>
      <c r="E16" s="793" t="s">
        <v>1117</v>
      </c>
      <c r="F16" s="417" t="s">
        <v>124</v>
      </c>
      <c r="G16" s="793" t="s">
        <v>1117</v>
      </c>
      <c r="H16" s="793" t="s">
        <v>1117</v>
      </c>
      <c r="I16" s="417" t="s">
        <v>124</v>
      </c>
      <c r="J16" s="414" t="s">
        <v>331</v>
      </c>
      <c r="K16" s="793" t="s">
        <v>1117</v>
      </c>
      <c r="L16" s="793" t="s">
        <v>1117</v>
      </c>
      <c r="M16" s="594" t="s">
        <v>124</v>
      </c>
      <c r="N16" s="484"/>
      <c r="O16" s="793" t="s">
        <v>1117</v>
      </c>
      <c r="P16" s="793" t="s">
        <v>1117</v>
      </c>
      <c r="Q16" s="793" t="s">
        <v>1117</v>
      </c>
      <c r="R16" s="793" t="s">
        <v>1117</v>
      </c>
      <c r="S16" s="793" t="s">
        <v>1117</v>
      </c>
      <c r="T16" s="414" t="s">
        <v>331</v>
      </c>
      <c r="U16" s="594" t="s">
        <v>124</v>
      </c>
      <c r="V16" s="1217"/>
      <c r="W16" s="823"/>
      <c r="X16" s="823"/>
      <c r="Y16" s="823"/>
    </row>
    <row r="17" spans="1:25" s="202" customFormat="1" ht="24" customHeight="1" x14ac:dyDescent="0.25">
      <c r="A17" s="822"/>
      <c r="B17" s="806" t="s">
        <v>1067</v>
      </c>
      <c r="C17" s="350" t="s">
        <v>1384</v>
      </c>
      <c r="D17" s="636" t="s">
        <v>1686</v>
      </c>
      <c r="E17" s="793" t="s">
        <v>1117</v>
      </c>
      <c r="F17" s="793" t="s">
        <v>1117</v>
      </c>
      <c r="G17" s="793" t="s">
        <v>1117</v>
      </c>
      <c r="H17" s="793" t="s">
        <v>1117</v>
      </c>
      <c r="I17" s="414" t="s">
        <v>331</v>
      </c>
      <c r="J17" s="414" t="s">
        <v>331</v>
      </c>
      <c r="K17" s="793" t="s">
        <v>1117</v>
      </c>
      <c r="L17" s="793" t="s">
        <v>1117</v>
      </c>
      <c r="M17" s="414" t="s">
        <v>331</v>
      </c>
      <c r="N17" s="484"/>
      <c r="O17" s="793" t="s">
        <v>1117</v>
      </c>
      <c r="P17" s="793" t="s">
        <v>1117</v>
      </c>
      <c r="Q17" s="793" t="s">
        <v>1117</v>
      </c>
      <c r="R17" s="793" t="s">
        <v>1117</v>
      </c>
      <c r="S17" s="793" t="s">
        <v>1117</v>
      </c>
      <c r="T17" s="414" t="s">
        <v>331</v>
      </c>
      <c r="U17" s="414" t="s">
        <v>331</v>
      </c>
      <c r="V17" s="1217"/>
      <c r="W17" s="823"/>
      <c r="X17" s="823"/>
      <c r="Y17" s="823"/>
    </row>
    <row r="18" spans="1:25" s="202" customFormat="1" ht="24" customHeight="1" x14ac:dyDescent="0.25">
      <c r="A18" s="822"/>
      <c r="B18" s="604" t="s">
        <v>1037</v>
      </c>
      <c r="C18" s="350" t="s">
        <v>1089</v>
      </c>
      <c r="D18" s="636" t="s">
        <v>1764</v>
      </c>
      <c r="E18" s="804" t="s">
        <v>1385</v>
      </c>
      <c r="F18" s="793" t="s">
        <v>1117</v>
      </c>
      <c r="G18" s="793" t="s">
        <v>1117</v>
      </c>
      <c r="H18" s="793" t="s">
        <v>1117</v>
      </c>
      <c r="I18" s="417" t="s">
        <v>124</v>
      </c>
      <c r="J18" s="414" t="s">
        <v>331</v>
      </c>
      <c r="K18" s="793" t="s">
        <v>1117</v>
      </c>
      <c r="L18" s="793" t="s">
        <v>1117</v>
      </c>
      <c r="M18" s="594" t="s">
        <v>124</v>
      </c>
      <c r="N18" s="484"/>
      <c r="O18" s="793" t="s">
        <v>1117</v>
      </c>
      <c r="P18" s="793" t="s">
        <v>1117</v>
      </c>
      <c r="Q18" s="793" t="s">
        <v>1117</v>
      </c>
      <c r="R18" s="793" t="s">
        <v>1117</v>
      </c>
      <c r="S18" s="793" t="s">
        <v>1117</v>
      </c>
      <c r="T18" s="414" t="s">
        <v>331</v>
      </c>
      <c r="U18" s="414" t="s">
        <v>331</v>
      </c>
      <c r="V18" s="1217"/>
      <c r="W18" s="823"/>
      <c r="X18" s="823"/>
      <c r="Y18" s="823"/>
    </row>
    <row r="19" spans="1:25" s="202" customFormat="1" ht="24.75" customHeight="1" x14ac:dyDescent="0.25">
      <c r="A19" s="822"/>
      <c r="B19" s="604" t="s">
        <v>1038</v>
      </c>
      <c r="C19" s="604" t="s">
        <v>1089</v>
      </c>
      <c r="D19" s="636" t="s">
        <v>1684</v>
      </c>
      <c r="E19" s="417" t="s">
        <v>124</v>
      </c>
      <c r="F19" s="793" t="s">
        <v>1117</v>
      </c>
      <c r="G19" s="793" t="s">
        <v>1117</v>
      </c>
      <c r="H19" s="793" t="s">
        <v>1117</v>
      </c>
      <c r="I19" s="414" t="s">
        <v>331</v>
      </c>
      <c r="J19" s="414" t="s">
        <v>331</v>
      </c>
      <c r="K19" s="793" t="s">
        <v>1117</v>
      </c>
      <c r="L19" s="793" t="s">
        <v>1117</v>
      </c>
      <c r="M19" s="414" t="s">
        <v>331</v>
      </c>
      <c r="N19" s="484"/>
      <c r="O19" s="793" t="s">
        <v>1117</v>
      </c>
      <c r="P19" s="793" t="s">
        <v>1117</v>
      </c>
      <c r="Q19" s="793" t="s">
        <v>1117</v>
      </c>
      <c r="R19" s="793" t="s">
        <v>1117</v>
      </c>
      <c r="S19" s="793" t="s">
        <v>1117</v>
      </c>
      <c r="T19" s="414" t="s">
        <v>331</v>
      </c>
      <c r="U19" s="414" t="s">
        <v>331</v>
      </c>
      <c r="V19" s="1217"/>
      <c r="W19" s="823"/>
      <c r="X19" s="823"/>
      <c r="Y19" s="823"/>
    </row>
    <row r="20" spans="1:25" s="202" customFormat="1" ht="25.5" x14ac:dyDescent="0.25">
      <c r="A20" s="822"/>
      <c r="B20" s="484" t="s">
        <v>1053</v>
      </c>
      <c r="C20" s="350" t="s">
        <v>1063</v>
      </c>
      <c r="D20" s="636" t="s">
        <v>1763</v>
      </c>
      <c r="E20" s="804" t="s">
        <v>1054</v>
      </c>
      <c r="F20" s="793" t="s">
        <v>1117</v>
      </c>
      <c r="G20" s="793" t="s">
        <v>1117</v>
      </c>
      <c r="H20" s="793" t="s">
        <v>1117</v>
      </c>
      <c r="I20" s="417" t="s">
        <v>124</v>
      </c>
      <c r="J20" s="414" t="s">
        <v>331</v>
      </c>
      <c r="K20" s="793" t="s">
        <v>1117</v>
      </c>
      <c r="L20" s="793" t="s">
        <v>1117</v>
      </c>
      <c r="M20" s="417" t="s">
        <v>124</v>
      </c>
      <c r="N20" s="484"/>
      <c r="O20" s="793" t="s">
        <v>1117</v>
      </c>
      <c r="P20" s="793" t="s">
        <v>1117</v>
      </c>
      <c r="Q20" s="793" t="s">
        <v>1117</v>
      </c>
      <c r="R20" s="793" t="s">
        <v>1117</v>
      </c>
      <c r="S20" s="793" t="s">
        <v>1117</v>
      </c>
      <c r="T20" s="414" t="s">
        <v>331</v>
      </c>
      <c r="U20" s="594" t="s">
        <v>124</v>
      </c>
      <c r="V20" s="1217"/>
      <c r="W20" s="823"/>
      <c r="X20" s="823"/>
      <c r="Y20" s="823"/>
    </row>
    <row r="21" spans="1:25" s="202" customFormat="1" ht="25.5" x14ac:dyDescent="0.25">
      <c r="A21" s="822"/>
      <c r="B21" s="604" t="s">
        <v>971</v>
      </c>
      <c r="C21" s="350" t="s">
        <v>1076</v>
      </c>
      <c r="D21" s="636">
        <v>1</v>
      </c>
      <c r="E21" s="804" t="s">
        <v>1045</v>
      </c>
      <c r="F21" s="417" t="s">
        <v>124</v>
      </c>
      <c r="G21" s="793" t="s">
        <v>1117</v>
      </c>
      <c r="H21" s="793" t="s">
        <v>1117</v>
      </c>
      <c r="I21" s="417" t="s">
        <v>124</v>
      </c>
      <c r="J21" s="414" t="s">
        <v>331</v>
      </c>
      <c r="K21" s="793" t="s">
        <v>1117</v>
      </c>
      <c r="L21" s="793" t="s">
        <v>1117</v>
      </c>
      <c r="M21" s="417" t="s">
        <v>124</v>
      </c>
      <c r="N21" s="484"/>
      <c r="O21" s="793" t="s">
        <v>1117</v>
      </c>
      <c r="P21" s="793" t="s">
        <v>1117</v>
      </c>
      <c r="Q21" s="793" t="s">
        <v>1117</v>
      </c>
      <c r="R21" s="793" t="s">
        <v>1117</v>
      </c>
      <c r="S21" s="793" t="s">
        <v>1117</v>
      </c>
      <c r="T21" s="414" t="s">
        <v>331</v>
      </c>
      <c r="U21" s="594" t="s">
        <v>124</v>
      </c>
      <c r="V21" s="1217"/>
      <c r="W21" s="823"/>
      <c r="X21" s="823"/>
      <c r="Y21" s="823"/>
    </row>
    <row r="22" spans="1:25" s="202" customFormat="1" ht="24" customHeight="1" x14ac:dyDescent="0.25">
      <c r="A22" s="822"/>
      <c r="B22" s="484" t="s">
        <v>1435</v>
      </c>
      <c r="C22" s="350" t="s">
        <v>1086</v>
      </c>
      <c r="D22" s="636">
        <v>1</v>
      </c>
      <c r="E22" s="804" t="s">
        <v>1117</v>
      </c>
      <c r="F22" s="793" t="s">
        <v>1117</v>
      </c>
      <c r="G22" s="793" t="s">
        <v>1117</v>
      </c>
      <c r="H22" s="793" t="s">
        <v>1117</v>
      </c>
      <c r="I22" s="414" t="s">
        <v>331</v>
      </c>
      <c r="J22" s="414" t="s">
        <v>331</v>
      </c>
      <c r="K22" s="793" t="s">
        <v>1117</v>
      </c>
      <c r="L22" s="793" t="s">
        <v>1117</v>
      </c>
      <c r="M22" s="414" t="s">
        <v>331</v>
      </c>
      <c r="N22" s="484"/>
      <c r="O22" s="793" t="s">
        <v>1117</v>
      </c>
      <c r="P22" s="793" t="s">
        <v>1117</v>
      </c>
      <c r="Q22" s="793" t="s">
        <v>1117</v>
      </c>
      <c r="R22" s="793" t="s">
        <v>1117</v>
      </c>
      <c r="S22" s="793" t="s">
        <v>1117</v>
      </c>
      <c r="T22" s="414" t="s">
        <v>331</v>
      </c>
      <c r="U22" s="414" t="s">
        <v>331</v>
      </c>
      <c r="V22" s="1217"/>
      <c r="W22" s="823"/>
      <c r="X22" s="823"/>
      <c r="Y22" s="823"/>
    </row>
    <row r="23" spans="1:25" s="202" customFormat="1" ht="24" customHeight="1" x14ac:dyDescent="0.25">
      <c r="A23" s="822"/>
      <c r="B23" s="604" t="s">
        <v>1760</v>
      </c>
      <c r="C23" s="350" t="str">
        <f>B6</f>
        <v>Carter Associates Inc</v>
      </c>
      <c r="D23" s="636" t="s">
        <v>1372</v>
      </c>
      <c r="E23" s="417" t="s">
        <v>124</v>
      </c>
      <c r="F23" s="793" t="s">
        <v>1117</v>
      </c>
      <c r="G23" s="793" t="s">
        <v>1117</v>
      </c>
      <c r="H23" s="793" t="s">
        <v>1117</v>
      </c>
      <c r="I23" s="417" t="s">
        <v>124</v>
      </c>
      <c r="J23" s="414" t="s">
        <v>331</v>
      </c>
      <c r="K23" s="793" t="s">
        <v>1117</v>
      </c>
      <c r="L23" s="793" t="s">
        <v>1117</v>
      </c>
      <c r="M23" s="594" t="s">
        <v>124</v>
      </c>
      <c r="N23" s="484"/>
      <c r="O23" s="793" t="s">
        <v>1117</v>
      </c>
      <c r="P23" s="793" t="s">
        <v>1117</v>
      </c>
      <c r="Q23" s="793" t="s">
        <v>1117</v>
      </c>
      <c r="R23" s="793" t="s">
        <v>1117</v>
      </c>
      <c r="S23" s="793" t="s">
        <v>1117</v>
      </c>
      <c r="T23" s="414" t="s">
        <v>331</v>
      </c>
      <c r="U23" s="414" t="s">
        <v>331</v>
      </c>
      <c r="V23" s="1217"/>
      <c r="W23" s="823"/>
      <c r="X23" s="823"/>
      <c r="Y23" s="823"/>
    </row>
    <row r="24" spans="1:25" s="202" customFormat="1" ht="24" customHeight="1" x14ac:dyDescent="0.25">
      <c r="A24" s="822"/>
      <c r="B24" s="604" t="s">
        <v>1343</v>
      </c>
      <c r="C24" s="350" t="str">
        <f>B5</f>
        <v>R.J. Rhodes Engineering, Inc.</v>
      </c>
      <c r="D24" s="636" t="s">
        <v>1708</v>
      </c>
      <c r="E24" s="414" t="s">
        <v>331</v>
      </c>
      <c r="F24" s="793" t="s">
        <v>1117</v>
      </c>
      <c r="G24" s="793" t="s">
        <v>1117</v>
      </c>
      <c r="H24" s="793" t="s">
        <v>1117</v>
      </c>
      <c r="I24" s="414" t="s">
        <v>331</v>
      </c>
      <c r="J24" s="414" t="s">
        <v>331</v>
      </c>
      <c r="K24" s="793" t="s">
        <v>1117</v>
      </c>
      <c r="L24" s="793" t="s">
        <v>1117</v>
      </c>
      <c r="M24" s="594" t="s">
        <v>124</v>
      </c>
      <c r="N24" s="484"/>
      <c r="O24" s="793" t="s">
        <v>1117</v>
      </c>
      <c r="P24" s="793" t="s">
        <v>1117</v>
      </c>
      <c r="Q24" s="793" t="s">
        <v>1117</v>
      </c>
      <c r="R24" s="793" t="s">
        <v>1117</v>
      </c>
      <c r="S24" s="793" t="s">
        <v>1117</v>
      </c>
      <c r="T24" s="793" t="s">
        <v>954</v>
      </c>
      <c r="U24" s="414" t="s">
        <v>331</v>
      </c>
      <c r="V24" s="1217"/>
      <c r="W24" s="823"/>
      <c r="X24" s="823"/>
      <c r="Y24" s="823"/>
    </row>
    <row r="25" spans="1:25" s="202" customFormat="1" ht="51" x14ac:dyDescent="0.25">
      <c r="A25" s="822"/>
      <c r="B25" s="604" t="s">
        <v>1683</v>
      </c>
      <c r="C25" s="350" t="s">
        <v>1761</v>
      </c>
      <c r="D25" s="636" t="s">
        <v>1762</v>
      </c>
      <c r="E25" s="804" t="s">
        <v>1386</v>
      </c>
      <c r="F25" s="793" t="s">
        <v>1117</v>
      </c>
      <c r="G25" s="793" t="s">
        <v>1117</v>
      </c>
      <c r="H25" s="793" t="s">
        <v>1117</v>
      </c>
      <c r="I25" s="417" t="s">
        <v>124</v>
      </c>
      <c r="J25" s="414" t="s">
        <v>331</v>
      </c>
      <c r="K25" s="793" t="s">
        <v>1117</v>
      </c>
      <c r="L25" s="793" t="s">
        <v>1117</v>
      </c>
      <c r="M25" s="594" t="s">
        <v>124</v>
      </c>
      <c r="N25" s="484"/>
      <c r="O25" s="793" t="s">
        <v>1117</v>
      </c>
      <c r="P25" s="793" t="s">
        <v>1117</v>
      </c>
      <c r="Q25" s="793" t="s">
        <v>1117</v>
      </c>
      <c r="R25" s="793" t="s">
        <v>1117</v>
      </c>
      <c r="S25" s="793" t="s">
        <v>1117</v>
      </c>
      <c r="T25" s="414" t="s">
        <v>331</v>
      </c>
      <c r="U25" s="594" t="s">
        <v>124</v>
      </c>
      <c r="V25" s="1217"/>
      <c r="W25" s="823"/>
      <c r="X25" s="823"/>
      <c r="Y25" s="823"/>
    </row>
    <row r="26" spans="1:25" s="202" customFormat="1" ht="25.5" x14ac:dyDescent="0.25">
      <c r="A26" s="822"/>
      <c r="B26" s="806" t="s">
        <v>1066</v>
      </c>
      <c r="C26" s="350"/>
      <c r="D26" s="916" t="s">
        <v>1387</v>
      </c>
      <c r="E26" s="793" t="s">
        <v>1117</v>
      </c>
      <c r="F26" s="793" t="s">
        <v>1117</v>
      </c>
      <c r="G26" s="793" t="s">
        <v>1117</v>
      </c>
      <c r="H26" s="793" t="s">
        <v>1117</v>
      </c>
      <c r="I26" s="414" t="s">
        <v>331</v>
      </c>
      <c r="J26" s="414" t="s">
        <v>331</v>
      </c>
      <c r="K26" s="793" t="s">
        <v>1117</v>
      </c>
      <c r="L26" s="793" t="s">
        <v>1117</v>
      </c>
      <c r="M26" s="414" t="s">
        <v>331</v>
      </c>
      <c r="N26" s="484"/>
      <c r="O26" s="793" t="s">
        <v>1117</v>
      </c>
      <c r="P26" s="793" t="s">
        <v>1117</v>
      </c>
      <c r="Q26" s="793" t="s">
        <v>1117</v>
      </c>
      <c r="R26" s="793" t="s">
        <v>1117</v>
      </c>
      <c r="S26" s="793" t="s">
        <v>1117</v>
      </c>
      <c r="T26" s="414" t="s">
        <v>331</v>
      </c>
      <c r="U26" s="414" t="s">
        <v>331</v>
      </c>
      <c r="V26" s="1218"/>
      <c r="W26" s="823"/>
      <c r="X26" s="823"/>
      <c r="Y26" s="823"/>
    </row>
    <row r="27" spans="1:25" s="202" customFormat="1" ht="54.95" customHeight="1" x14ac:dyDescent="0.25">
      <c r="A27" s="821" t="s">
        <v>449</v>
      </c>
      <c r="B27" s="604" t="s">
        <v>1389</v>
      </c>
      <c r="C27" s="827" t="s">
        <v>237</v>
      </c>
      <c r="D27" s="827" t="s">
        <v>237</v>
      </c>
      <c r="E27" s="804" t="s">
        <v>1388</v>
      </c>
      <c r="F27" s="414" t="s">
        <v>331</v>
      </c>
      <c r="G27" s="414" t="s">
        <v>331</v>
      </c>
      <c r="H27" s="414" t="s">
        <v>331</v>
      </c>
      <c r="I27" s="414" t="s">
        <v>331</v>
      </c>
      <c r="J27" s="414" t="s">
        <v>331</v>
      </c>
      <c r="K27" s="414" t="s">
        <v>331</v>
      </c>
      <c r="L27" s="414" t="s">
        <v>331</v>
      </c>
      <c r="M27" s="414" t="s">
        <v>331</v>
      </c>
      <c r="N27" s="414" t="s">
        <v>331</v>
      </c>
      <c r="O27" s="414" t="s">
        <v>331</v>
      </c>
      <c r="P27" s="414" t="s">
        <v>331</v>
      </c>
      <c r="Q27" s="414" t="s">
        <v>331</v>
      </c>
      <c r="R27" s="414" t="s">
        <v>331</v>
      </c>
      <c r="S27" s="414" t="s">
        <v>331</v>
      </c>
      <c r="T27" s="414" t="s">
        <v>331</v>
      </c>
      <c r="U27" s="414" t="s">
        <v>331</v>
      </c>
      <c r="V27" s="792" t="s">
        <v>331</v>
      </c>
    </row>
    <row r="28" spans="1:25" s="202" customFormat="1" ht="54.95" customHeight="1" x14ac:dyDescent="0.25">
      <c r="A28" s="948"/>
      <c r="B28" s="604" t="s">
        <v>1390</v>
      </c>
      <c r="C28" s="827" t="s">
        <v>237</v>
      </c>
      <c r="D28" s="827" t="s">
        <v>237</v>
      </c>
      <c r="E28" s="804" t="s">
        <v>1388</v>
      </c>
      <c r="F28" s="414" t="s">
        <v>331</v>
      </c>
      <c r="G28" s="414" t="s">
        <v>331</v>
      </c>
      <c r="H28" s="414" t="s">
        <v>331</v>
      </c>
      <c r="I28" s="414" t="s">
        <v>331</v>
      </c>
      <c r="J28" s="414" t="s">
        <v>331</v>
      </c>
      <c r="K28" s="414" t="s">
        <v>331</v>
      </c>
      <c r="L28" s="414" t="s">
        <v>331</v>
      </c>
      <c r="M28" s="414" t="s">
        <v>331</v>
      </c>
      <c r="N28" s="414" t="s">
        <v>331</v>
      </c>
      <c r="O28" s="414" t="s">
        <v>331</v>
      </c>
      <c r="P28" s="414" t="s">
        <v>331</v>
      </c>
      <c r="Q28" s="414" t="s">
        <v>331</v>
      </c>
      <c r="R28" s="414" t="s">
        <v>331</v>
      </c>
      <c r="S28" s="414" t="s">
        <v>331</v>
      </c>
      <c r="T28" s="414" t="s">
        <v>331</v>
      </c>
      <c r="U28" s="414" t="s">
        <v>331</v>
      </c>
      <c r="V28" s="792" t="s">
        <v>331</v>
      </c>
    </row>
    <row r="29" spans="1:25" s="202" customFormat="1" ht="25.5" x14ac:dyDescent="0.25">
      <c r="A29" s="821" t="s">
        <v>450</v>
      </c>
      <c r="B29" s="604" t="s">
        <v>994</v>
      </c>
      <c r="C29" s="350"/>
      <c r="D29" s="636"/>
      <c r="E29" s="594" t="s">
        <v>124</v>
      </c>
      <c r="F29" s="793" t="s">
        <v>1117</v>
      </c>
      <c r="G29" s="793" t="s">
        <v>1117</v>
      </c>
      <c r="H29" s="793" t="s">
        <v>1117</v>
      </c>
      <c r="I29" s="414" t="s">
        <v>331</v>
      </c>
      <c r="J29" s="414" t="s">
        <v>331</v>
      </c>
      <c r="K29" s="793" t="s">
        <v>1117</v>
      </c>
      <c r="L29" s="793" t="s">
        <v>1117</v>
      </c>
      <c r="M29" s="594" t="s">
        <v>124</v>
      </c>
      <c r="N29" s="484"/>
      <c r="O29" s="793" t="s">
        <v>1117</v>
      </c>
      <c r="P29" s="793" t="s">
        <v>1117</v>
      </c>
      <c r="Q29" s="793" t="s">
        <v>1117</v>
      </c>
      <c r="R29" s="793" t="s">
        <v>1117</v>
      </c>
      <c r="S29" s="793" t="s">
        <v>1117</v>
      </c>
      <c r="T29" s="414" t="s">
        <v>331</v>
      </c>
      <c r="U29" s="414" t="s">
        <v>331</v>
      </c>
      <c r="V29" s="793" t="s">
        <v>1117</v>
      </c>
      <c r="W29" s="823"/>
      <c r="X29" s="823"/>
      <c r="Y29" s="823"/>
    </row>
    <row r="30" spans="1:25" s="202" customFormat="1" ht="21.75" customHeight="1" x14ac:dyDescent="0.25">
      <c r="A30" s="822"/>
      <c r="B30" s="604" t="s">
        <v>991</v>
      </c>
      <c r="C30" s="350"/>
      <c r="D30" s="636"/>
      <c r="E30" s="793" t="s">
        <v>1117</v>
      </c>
      <c r="F30" s="793" t="s">
        <v>1117</v>
      </c>
      <c r="G30" s="793" t="s">
        <v>1117</v>
      </c>
      <c r="H30" s="793" t="s">
        <v>1117</v>
      </c>
      <c r="I30" s="414" t="s">
        <v>331</v>
      </c>
      <c r="J30" s="414" t="s">
        <v>331</v>
      </c>
      <c r="K30" s="793" t="s">
        <v>1117</v>
      </c>
      <c r="L30" s="793" t="s">
        <v>1117</v>
      </c>
      <c r="M30" s="414" t="s">
        <v>331</v>
      </c>
      <c r="N30" s="484"/>
      <c r="O30" s="793" t="s">
        <v>1117</v>
      </c>
      <c r="P30" s="793" t="s">
        <v>1117</v>
      </c>
      <c r="Q30" s="793" t="s">
        <v>1117</v>
      </c>
      <c r="R30" s="793" t="s">
        <v>1117</v>
      </c>
      <c r="S30" s="793" t="s">
        <v>1117</v>
      </c>
      <c r="T30" s="414" t="s">
        <v>331</v>
      </c>
      <c r="U30" s="414" t="s">
        <v>331</v>
      </c>
      <c r="V30" s="793" t="s">
        <v>1117</v>
      </c>
      <c r="W30" s="823"/>
      <c r="X30" s="823"/>
      <c r="Y30" s="823"/>
    </row>
    <row r="31" spans="1:25" s="202" customFormat="1" ht="24" customHeight="1" x14ac:dyDescent="0.25">
      <c r="A31" s="822"/>
      <c r="B31" s="604" t="s">
        <v>989</v>
      </c>
      <c r="C31" s="350"/>
      <c r="D31" s="636"/>
      <c r="E31" s="793" t="s">
        <v>1117</v>
      </c>
      <c r="F31" s="793" t="s">
        <v>1117</v>
      </c>
      <c r="G31" s="793" t="s">
        <v>1117</v>
      </c>
      <c r="H31" s="793" t="s">
        <v>1117</v>
      </c>
      <c r="I31" s="414" t="s">
        <v>331</v>
      </c>
      <c r="J31" s="414" t="s">
        <v>331</v>
      </c>
      <c r="K31" s="793" t="s">
        <v>1117</v>
      </c>
      <c r="L31" s="793" t="s">
        <v>1117</v>
      </c>
      <c r="M31" s="414" t="s">
        <v>331</v>
      </c>
      <c r="N31" s="484"/>
      <c r="O31" s="793" t="s">
        <v>1117</v>
      </c>
      <c r="P31" s="793" t="s">
        <v>1117</v>
      </c>
      <c r="Q31" s="793" t="s">
        <v>1117</v>
      </c>
      <c r="R31" s="793" t="s">
        <v>1117</v>
      </c>
      <c r="S31" s="793" t="s">
        <v>1117</v>
      </c>
      <c r="T31" s="414" t="s">
        <v>331</v>
      </c>
      <c r="U31" s="414" t="s">
        <v>331</v>
      </c>
      <c r="V31" s="793" t="s">
        <v>1117</v>
      </c>
      <c r="W31" s="823"/>
      <c r="X31" s="823"/>
      <c r="Y31" s="823"/>
    </row>
    <row r="32" spans="1:25" s="202" customFormat="1" ht="25.5" x14ac:dyDescent="0.25">
      <c r="A32" s="822"/>
      <c r="B32" s="604" t="s">
        <v>1036</v>
      </c>
      <c r="C32" s="350"/>
      <c r="D32" s="636"/>
      <c r="E32" s="804" t="s">
        <v>1579</v>
      </c>
      <c r="F32" s="793" t="s">
        <v>1117</v>
      </c>
      <c r="G32" s="793" t="s">
        <v>1117</v>
      </c>
      <c r="H32" s="793" t="s">
        <v>1117</v>
      </c>
      <c r="I32" s="414" t="s">
        <v>331</v>
      </c>
      <c r="J32" s="414" t="s">
        <v>331</v>
      </c>
      <c r="K32" s="793" t="s">
        <v>1117</v>
      </c>
      <c r="L32" s="793" t="s">
        <v>1117</v>
      </c>
      <c r="M32" s="414" t="s">
        <v>331</v>
      </c>
      <c r="N32" s="484"/>
      <c r="O32" s="793" t="s">
        <v>1117</v>
      </c>
      <c r="P32" s="793" t="s">
        <v>1117</v>
      </c>
      <c r="Q32" s="793" t="s">
        <v>1117</v>
      </c>
      <c r="R32" s="793" t="s">
        <v>1117</v>
      </c>
      <c r="S32" s="793" t="s">
        <v>1117</v>
      </c>
      <c r="T32" s="414" t="s">
        <v>331</v>
      </c>
      <c r="U32" s="414" t="s">
        <v>331</v>
      </c>
      <c r="V32" s="793" t="s">
        <v>1117</v>
      </c>
      <c r="W32" s="823"/>
      <c r="X32" s="823"/>
      <c r="Y32" s="823"/>
    </row>
    <row r="33" spans="1:25" s="202" customFormat="1" ht="39.950000000000003" customHeight="1" x14ac:dyDescent="0.25">
      <c r="A33" s="822"/>
      <c r="B33" s="604" t="s">
        <v>1041</v>
      </c>
      <c r="C33" s="350" t="s">
        <v>1084</v>
      </c>
      <c r="D33" s="636">
        <v>1</v>
      </c>
      <c r="E33" s="804" t="s">
        <v>1083</v>
      </c>
      <c r="F33" s="793" t="s">
        <v>1117</v>
      </c>
      <c r="G33" s="793" t="s">
        <v>1117</v>
      </c>
      <c r="H33" s="793" t="s">
        <v>1117</v>
      </c>
      <c r="I33" s="414" t="s">
        <v>331</v>
      </c>
      <c r="J33" s="414" t="s">
        <v>331</v>
      </c>
      <c r="K33" s="793" t="s">
        <v>1117</v>
      </c>
      <c r="L33" s="793" t="s">
        <v>1117</v>
      </c>
      <c r="M33" s="417" t="s">
        <v>124</v>
      </c>
      <c r="N33" s="484"/>
      <c r="O33" s="793" t="s">
        <v>1117</v>
      </c>
      <c r="P33" s="793" t="s">
        <v>1117</v>
      </c>
      <c r="Q33" s="793" t="s">
        <v>1117</v>
      </c>
      <c r="R33" s="793" t="s">
        <v>1117</v>
      </c>
      <c r="S33" s="793" t="s">
        <v>1117</v>
      </c>
      <c r="T33" s="414" t="s">
        <v>331</v>
      </c>
      <c r="U33" s="414" t="s">
        <v>331</v>
      </c>
      <c r="V33" s="793" t="s">
        <v>1117</v>
      </c>
      <c r="W33" s="823"/>
      <c r="X33" s="823"/>
      <c r="Y33" s="823"/>
    </row>
    <row r="34" spans="1:25" s="202" customFormat="1" ht="24" customHeight="1" x14ac:dyDescent="0.25">
      <c r="A34" s="822"/>
      <c r="B34" s="604" t="s">
        <v>1047</v>
      </c>
      <c r="C34" s="350"/>
      <c r="D34" s="636"/>
      <c r="E34" s="793" t="s">
        <v>1117</v>
      </c>
      <c r="F34" s="793" t="s">
        <v>1117</v>
      </c>
      <c r="G34" s="793" t="s">
        <v>1117</v>
      </c>
      <c r="H34" s="793" t="s">
        <v>1117</v>
      </c>
      <c r="I34" s="414" t="s">
        <v>331</v>
      </c>
      <c r="J34" s="414" t="s">
        <v>331</v>
      </c>
      <c r="K34" s="793" t="s">
        <v>1117</v>
      </c>
      <c r="L34" s="793" t="s">
        <v>1117</v>
      </c>
      <c r="M34" s="414" t="s">
        <v>331</v>
      </c>
      <c r="N34" s="484"/>
      <c r="O34" s="793" t="s">
        <v>1117</v>
      </c>
      <c r="P34" s="793" t="s">
        <v>1117</v>
      </c>
      <c r="Q34" s="793" t="s">
        <v>1117</v>
      </c>
      <c r="R34" s="793" t="s">
        <v>1117</v>
      </c>
      <c r="S34" s="793" t="s">
        <v>1117</v>
      </c>
      <c r="T34" s="414" t="s">
        <v>331</v>
      </c>
      <c r="U34" s="414" t="s">
        <v>331</v>
      </c>
      <c r="V34" s="793" t="s">
        <v>1117</v>
      </c>
      <c r="W34" s="823"/>
      <c r="X34" s="823"/>
      <c r="Y34" s="823"/>
    </row>
    <row r="35" spans="1:25" s="202" customFormat="1" ht="24" customHeight="1" x14ac:dyDescent="0.25">
      <c r="A35" s="822"/>
      <c r="B35" s="604" t="s">
        <v>993</v>
      </c>
      <c r="C35" s="350"/>
      <c r="D35" s="636"/>
      <c r="E35" s="793" t="s">
        <v>1117</v>
      </c>
      <c r="F35" s="793" t="s">
        <v>1117</v>
      </c>
      <c r="G35" s="793" t="s">
        <v>1117</v>
      </c>
      <c r="H35" s="793" t="s">
        <v>1117</v>
      </c>
      <c r="I35" s="414" t="s">
        <v>331</v>
      </c>
      <c r="J35" s="414" t="s">
        <v>331</v>
      </c>
      <c r="K35" s="793" t="s">
        <v>1117</v>
      </c>
      <c r="L35" s="793" t="s">
        <v>1117</v>
      </c>
      <c r="M35" s="417" t="s">
        <v>124</v>
      </c>
      <c r="N35" s="484"/>
      <c r="O35" s="793" t="s">
        <v>1117</v>
      </c>
      <c r="P35" s="793" t="s">
        <v>1117</v>
      </c>
      <c r="Q35" s="793" t="s">
        <v>1117</v>
      </c>
      <c r="R35" s="793" t="s">
        <v>1117</v>
      </c>
      <c r="S35" s="793" t="s">
        <v>1117</v>
      </c>
      <c r="T35" s="414" t="s">
        <v>331</v>
      </c>
      <c r="U35" s="414" t="s">
        <v>331</v>
      </c>
      <c r="V35" s="793" t="s">
        <v>1117</v>
      </c>
      <c r="W35" s="823"/>
      <c r="X35" s="823"/>
      <c r="Y35" s="823"/>
    </row>
    <row r="36" spans="1:25" s="202" customFormat="1" ht="39.950000000000003" customHeight="1" x14ac:dyDescent="0.25">
      <c r="A36" s="822"/>
      <c r="B36" s="604" t="s">
        <v>1078</v>
      </c>
      <c r="C36" s="350" t="s">
        <v>1079</v>
      </c>
      <c r="D36" s="636">
        <v>1</v>
      </c>
      <c r="E36" s="804" t="s">
        <v>1077</v>
      </c>
      <c r="F36" s="793" t="s">
        <v>1117</v>
      </c>
      <c r="G36" s="793" t="s">
        <v>1117</v>
      </c>
      <c r="H36" s="793" t="s">
        <v>1117</v>
      </c>
      <c r="I36" s="414" t="s">
        <v>331</v>
      </c>
      <c r="J36" s="414" t="s">
        <v>331</v>
      </c>
      <c r="K36" s="793" t="s">
        <v>1117</v>
      </c>
      <c r="L36" s="793" t="s">
        <v>1117</v>
      </c>
      <c r="M36" s="594" t="s">
        <v>124</v>
      </c>
      <c r="N36" s="484"/>
      <c r="O36" s="793" t="s">
        <v>1117</v>
      </c>
      <c r="P36" s="793" t="s">
        <v>1117</v>
      </c>
      <c r="Q36" s="793" t="s">
        <v>1117</v>
      </c>
      <c r="R36" s="793" t="s">
        <v>1117</v>
      </c>
      <c r="S36" s="793" t="s">
        <v>1117</v>
      </c>
      <c r="T36" s="414" t="s">
        <v>331</v>
      </c>
      <c r="U36" s="414" t="s">
        <v>331</v>
      </c>
      <c r="V36" s="793" t="s">
        <v>1117</v>
      </c>
      <c r="W36" s="823"/>
      <c r="X36" s="823"/>
      <c r="Y36" s="823"/>
    </row>
    <row r="37" spans="1:25" s="202" customFormat="1" ht="39.950000000000003" customHeight="1" x14ac:dyDescent="0.25">
      <c r="A37" s="822"/>
      <c r="B37" s="604" t="s">
        <v>1638</v>
      </c>
      <c r="C37" s="350"/>
      <c r="D37" s="636"/>
      <c r="E37" s="793" t="s">
        <v>1080</v>
      </c>
      <c r="F37" s="793" t="s">
        <v>1117</v>
      </c>
      <c r="G37" s="793" t="s">
        <v>1117</v>
      </c>
      <c r="H37" s="793" t="s">
        <v>1117</v>
      </c>
      <c r="I37" s="414" t="s">
        <v>331</v>
      </c>
      <c r="J37" s="414" t="s">
        <v>331</v>
      </c>
      <c r="K37" s="793" t="s">
        <v>1117</v>
      </c>
      <c r="L37" s="793" t="s">
        <v>1117</v>
      </c>
      <c r="M37" s="414" t="s">
        <v>331</v>
      </c>
      <c r="N37" s="484"/>
      <c r="O37" s="793" t="s">
        <v>1117</v>
      </c>
      <c r="P37" s="793" t="s">
        <v>1117</v>
      </c>
      <c r="Q37" s="793" t="s">
        <v>1117</v>
      </c>
      <c r="R37" s="793" t="s">
        <v>1117</v>
      </c>
      <c r="S37" s="793" t="s">
        <v>1117</v>
      </c>
      <c r="T37" s="414" t="s">
        <v>331</v>
      </c>
      <c r="U37" s="414" t="s">
        <v>331</v>
      </c>
      <c r="V37" s="793" t="s">
        <v>1117</v>
      </c>
      <c r="W37" s="823"/>
      <c r="X37" s="823"/>
      <c r="Y37" s="823"/>
    </row>
    <row r="38" spans="1:25" s="202" customFormat="1" ht="24" customHeight="1" x14ac:dyDescent="0.25">
      <c r="A38" s="822"/>
      <c r="B38" s="604" t="s">
        <v>1081</v>
      </c>
      <c r="C38" s="350" t="s">
        <v>1082</v>
      </c>
      <c r="D38" s="636">
        <v>1</v>
      </c>
      <c r="E38" s="793" t="s">
        <v>1117</v>
      </c>
      <c r="F38" s="793" t="s">
        <v>1117</v>
      </c>
      <c r="G38" s="793" t="s">
        <v>1117</v>
      </c>
      <c r="H38" s="793" t="s">
        <v>1117</v>
      </c>
      <c r="I38" s="414" t="s">
        <v>331</v>
      </c>
      <c r="J38" s="414" t="s">
        <v>331</v>
      </c>
      <c r="K38" s="793" t="s">
        <v>1117</v>
      </c>
      <c r="L38" s="793" t="s">
        <v>1117</v>
      </c>
      <c r="M38" s="594" t="s">
        <v>124</v>
      </c>
      <c r="N38" s="484"/>
      <c r="O38" s="793" t="s">
        <v>1117</v>
      </c>
      <c r="P38" s="793" t="s">
        <v>1117</v>
      </c>
      <c r="Q38" s="793" t="s">
        <v>1117</v>
      </c>
      <c r="R38" s="793" t="s">
        <v>1117</v>
      </c>
      <c r="S38" s="793" t="s">
        <v>1117</v>
      </c>
      <c r="T38" s="414" t="s">
        <v>331</v>
      </c>
      <c r="U38" s="414" t="s">
        <v>331</v>
      </c>
      <c r="V38" s="793" t="s">
        <v>1117</v>
      </c>
      <c r="W38" s="823"/>
      <c r="X38" s="823"/>
      <c r="Y38" s="823"/>
    </row>
    <row r="39" spans="1:25" s="202" customFormat="1" ht="39.950000000000003" customHeight="1" x14ac:dyDescent="0.25">
      <c r="A39" s="822"/>
      <c r="B39" s="604" t="s">
        <v>1035</v>
      </c>
      <c r="C39" s="350"/>
      <c r="D39" s="636"/>
      <c r="E39" s="793" t="s">
        <v>1580</v>
      </c>
      <c r="F39" s="793" t="s">
        <v>1117</v>
      </c>
      <c r="G39" s="793" t="s">
        <v>1117</v>
      </c>
      <c r="H39" s="793" t="s">
        <v>1117</v>
      </c>
      <c r="I39" s="414" t="s">
        <v>331</v>
      </c>
      <c r="J39" s="414" t="s">
        <v>331</v>
      </c>
      <c r="K39" s="793" t="s">
        <v>1117</v>
      </c>
      <c r="L39" s="793" t="s">
        <v>1117</v>
      </c>
      <c r="M39" s="414" t="s">
        <v>331</v>
      </c>
      <c r="N39" s="484"/>
      <c r="O39" s="793" t="s">
        <v>1117</v>
      </c>
      <c r="P39" s="793" t="s">
        <v>1117</v>
      </c>
      <c r="Q39" s="793" t="s">
        <v>1117</v>
      </c>
      <c r="R39" s="793" t="s">
        <v>1117</v>
      </c>
      <c r="S39" s="793" t="s">
        <v>1117</v>
      </c>
      <c r="T39" s="414" t="s">
        <v>331</v>
      </c>
      <c r="U39" s="414" t="s">
        <v>331</v>
      </c>
      <c r="V39" s="793" t="s">
        <v>1117</v>
      </c>
      <c r="W39" s="823"/>
      <c r="X39" s="823"/>
      <c r="Y39" s="823"/>
    </row>
    <row r="40" spans="1:25" s="202" customFormat="1" ht="39.950000000000003" customHeight="1" x14ac:dyDescent="0.25">
      <c r="A40" s="822"/>
      <c r="B40" s="604" t="s">
        <v>1033</v>
      </c>
      <c r="C40" s="350"/>
      <c r="D40" s="636"/>
      <c r="E40" s="804" t="s">
        <v>1581</v>
      </c>
      <c r="F40" s="793" t="s">
        <v>1117</v>
      </c>
      <c r="G40" s="793" t="s">
        <v>1117</v>
      </c>
      <c r="H40" s="793" t="s">
        <v>1117</v>
      </c>
      <c r="I40" s="414" t="s">
        <v>331</v>
      </c>
      <c r="J40" s="414" t="s">
        <v>331</v>
      </c>
      <c r="K40" s="793" t="s">
        <v>1117</v>
      </c>
      <c r="L40" s="793" t="s">
        <v>1117</v>
      </c>
      <c r="M40" s="414" t="s">
        <v>331</v>
      </c>
      <c r="N40" s="484"/>
      <c r="O40" s="793" t="s">
        <v>1117</v>
      </c>
      <c r="P40" s="793" t="s">
        <v>1117</v>
      </c>
      <c r="Q40" s="793" t="s">
        <v>1117</v>
      </c>
      <c r="R40" s="793" t="s">
        <v>1117</v>
      </c>
      <c r="S40" s="793" t="s">
        <v>1117</v>
      </c>
      <c r="T40" s="414" t="s">
        <v>331</v>
      </c>
      <c r="U40" s="802" t="s">
        <v>331</v>
      </c>
      <c r="V40" s="793" t="s">
        <v>1117</v>
      </c>
      <c r="W40" s="823"/>
      <c r="X40" s="823"/>
      <c r="Y40" s="823"/>
    </row>
    <row r="41" spans="1:25" s="202" customFormat="1" ht="24" customHeight="1" x14ac:dyDescent="0.25">
      <c r="A41" s="822"/>
      <c r="B41" s="604" t="s">
        <v>1051</v>
      </c>
      <c r="C41" s="350" t="s">
        <v>1087</v>
      </c>
      <c r="D41" s="636">
        <v>1</v>
      </c>
      <c r="E41" s="793" t="s">
        <v>1117</v>
      </c>
      <c r="F41" s="793" t="s">
        <v>1117</v>
      </c>
      <c r="G41" s="793" t="s">
        <v>1117</v>
      </c>
      <c r="H41" s="793" t="s">
        <v>1117</v>
      </c>
      <c r="I41" s="414" t="s">
        <v>331</v>
      </c>
      <c r="J41" s="414" t="s">
        <v>331</v>
      </c>
      <c r="K41" s="793" t="s">
        <v>1117</v>
      </c>
      <c r="L41" s="793" t="s">
        <v>1117</v>
      </c>
      <c r="M41" s="594" t="s">
        <v>124</v>
      </c>
      <c r="N41" s="484"/>
      <c r="O41" s="793" t="s">
        <v>1117</v>
      </c>
      <c r="P41" s="793" t="s">
        <v>1117</v>
      </c>
      <c r="Q41" s="793" t="s">
        <v>1117</v>
      </c>
      <c r="R41" s="793" t="s">
        <v>1117</v>
      </c>
      <c r="S41" s="793" t="s">
        <v>1117</v>
      </c>
      <c r="T41" s="414" t="s">
        <v>331</v>
      </c>
      <c r="U41" s="802" t="s">
        <v>331</v>
      </c>
      <c r="V41" s="793" t="s">
        <v>1117</v>
      </c>
      <c r="W41" s="823"/>
      <c r="X41" s="823"/>
      <c r="Y41" s="823"/>
    </row>
    <row r="42" spans="1:25" s="202" customFormat="1" ht="24" customHeight="1" x14ac:dyDescent="0.25">
      <c r="A42" s="822"/>
      <c r="B42" s="604" t="s">
        <v>1028</v>
      </c>
      <c r="C42" s="350"/>
      <c r="D42" s="636"/>
      <c r="E42" s="417" t="s">
        <v>124</v>
      </c>
      <c r="F42" s="793" t="s">
        <v>1117</v>
      </c>
      <c r="G42" s="793" t="s">
        <v>1117</v>
      </c>
      <c r="H42" s="793" t="s">
        <v>1117</v>
      </c>
      <c r="I42" s="414" t="s">
        <v>331</v>
      </c>
      <c r="J42" s="414" t="s">
        <v>331</v>
      </c>
      <c r="K42" s="793" t="s">
        <v>1117</v>
      </c>
      <c r="L42" s="793" t="s">
        <v>1117</v>
      </c>
      <c r="M42" s="594" t="s">
        <v>124</v>
      </c>
      <c r="N42" s="484"/>
      <c r="O42" s="793" t="s">
        <v>1117</v>
      </c>
      <c r="P42" s="793" t="s">
        <v>1117</v>
      </c>
      <c r="Q42" s="793" t="s">
        <v>1117</v>
      </c>
      <c r="R42" s="793" t="s">
        <v>1117</v>
      </c>
      <c r="S42" s="793" t="s">
        <v>1117</v>
      </c>
      <c r="T42" s="414" t="s">
        <v>331</v>
      </c>
      <c r="U42" s="802" t="s">
        <v>331</v>
      </c>
      <c r="V42" s="793" t="s">
        <v>1117</v>
      </c>
      <c r="W42" s="823"/>
      <c r="X42" s="823"/>
      <c r="Y42" s="823"/>
    </row>
    <row r="43" spans="1:25" s="202" customFormat="1" ht="24" customHeight="1" x14ac:dyDescent="0.25">
      <c r="A43" s="822"/>
      <c r="B43" s="604" t="s">
        <v>1050</v>
      </c>
      <c r="C43" s="350" t="s">
        <v>1088</v>
      </c>
      <c r="D43" s="916" t="s">
        <v>1091</v>
      </c>
      <c r="E43" s="793" t="s">
        <v>1117</v>
      </c>
      <c r="F43" s="793" t="s">
        <v>1117</v>
      </c>
      <c r="G43" s="793" t="s">
        <v>1117</v>
      </c>
      <c r="H43" s="793" t="s">
        <v>1117</v>
      </c>
      <c r="I43" s="414" t="s">
        <v>331</v>
      </c>
      <c r="J43" s="414" t="s">
        <v>331</v>
      </c>
      <c r="K43" s="793" t="s">
        <v>1117</v>
      </c>
      <c r="L43" s="793" t="s">
        <v>1117</v>
      </c>
      <c r="M43" s="414" t="s">
        <v>331</v>
      </c>
      <c r="N43" s="484"/>
      <c r="O43" s="793" t="s">
        <v>1117</v>
      </c>
      <c r="P43" s="793" t="s">
        <v>1117</v>
      </c>
      <c r="Q43" s="793" t="s">
        <v>1117</v>
      </c>
      <c r="R43" s="793" t="s">
        <v>1117</v>
      </c>
      <c r="S43" s="793" t="s">
        <v>1117</v>
      </c>
      <c r="T43" s="414" t="s">
        <v>331</v>
      </c>
      <c r="U43" s="802" t="s">
        <v>331</v>
      </c>
      <c r="V43" s="793" t="s">
        <v>1117</v>
      </c>
      <c r="W43" s="823"/>
      <c r="X43" s="823"/>
      <c r="Y43" s="823"/>
    </row>
    <row r="44" spans="1:25" s="202" customFormat="1" ht="42" customHeight="1" x14ac:dyDescent="0.25">
      <c r="A44" s="822"/>
      <c r="B44" s="604" t="s">
        <v>964</v>
      </c>
      <c r="C44" s="350"/>
      <c r="D44" s="636"/>
      <c r="E44" s="417" t="s">
        <v>124</v>
      </c>
      <c r="F44" s="793" t="s">
        <v>1117</v>
      </c>
      <c r="G44" s="793" t="s">
        <v>1117</v>
      </c>
      <c r="H44" s="793" t="s">
        <v>1117</v>
      </c>
      <c r="I44" s="414" t="s">
        <v>331</v>
      </c>
      <c r="J44" s="414" t="s">
        <v>331</v>
      </c>
      <c r="K44" s="793" t="s">
        <v>1117</v>
      </c>
      <c r="L44" s="793" t="s">
        <v>1117</v>
      </c>
      <c r="M44" s="414" t="s">
        <v>331</v>
      </c>
      <c r="N44" s="484"/>
      <c r="O44" s="793" t="s">
        <v>1117</v>
      </c>
      <c r="P44" s="793" t="s">
        <v>1117</v>
      </c>
      <c r="Q44" s="793" t="s">
        <v>1117</v>
      </c>
      <c r="R44" s="793" t="s">
        <v>1117</v>
      </c>
      <c r="S44" s="793" t="s">
        <v>1117</v>
      </c>
      <c r="T44" s="414" t="s">
        <v>331</v>
      </c>
      <c r="U44" s="802" t="s">
        <v>331</v>
      </c>
      <c r="V44" s="793" t="s">
        <v>1117</v>
      </c>
      <c r="W44" s="823"/>
      <c r="X44" s="823"/>
      <c r="Y44" s="823"/>
    </row>
    <row r="45" spans="1:25" s="202" customFormat="1" ht="24" customHeight="1" x14ac:dyDescent="0.25">
      <c r="A45" s="822"/>
      <c r="B45" s="604" t="s">
        <v>962</v>
      </c>
      <c r="C45" s="350"/>
      <c r="D45" s="636"/>
      <c r="E45" s="414" t="s">
        <v>331</v>
      </c>
      <c r="F45" s="793" t="s">
        <v>1117</v>
      </c>
      <c r="G45" s="793" t="s">
        <v>1117</v>
      </c>
      <c r="H45" s="793" t="s">
        <v>1117</v>
      </c>
      <c r="I45" s="414" t="s">
        <v>331</v>
      </c>
      <c r="J45" s="414" t="s">
        <v>331</v>
      </c>
      <c r="K45" s="793" t="s">
        <v>1117</v>
      </c>
      <c r="L45" s="793" t="s">
        <v>1117</v>
      </c>
      <c r="M45" s="414" t="s">
        <v>331</v>
      </c>
      <c r="N45" s="484"/>
      <c r="O45" s="793" t="s">
        <v>1117</v>
      </c>
      <c r="P45" s="793" t="s">
        <v>1117</v>
      </c>
      <c r="Q45" s="793" t="s">
        <v>1117</v>
      </c>
      <c r="R45" s="793" t="s">
        <v>1117</v>
      </c>
      <c r="S45" s="793" t="s">
        <v>1117</v>
      </c>
      <c r="T45" s="414" t="s">
        <v>331</v>
      </c>
      <c r="U45" s="802" t="s">
        <v>331</v>
      </c>
      <c r="V45" s="793" t="s">
        <v>1117</v>
      </c>
      <c r="W45" s="823"/>
      <c r="X45" s="823"/>
      <c r="Y45" s="823"/>
    </row>
    <row r="46" spans="1:25" s="202" customFormat="1" ht="39.950000000000003" customHeight="1" x14ac:dyDescent="0.25">
      <c r="A46" s="822"/>
      <c r="B46" s="604" t="s">
        <v>1032</v>
      </c>
      <c r="C46" s="350"/>
      <c r="D46" s="636"/>
      <c r="E46" s="804" t="s">
        <v>1582</v>
      </c>
      <c r="F46" s="793" t="s">
        <v>1117</v>
      </c>
      <c r="G46" s="793" t="s">
        <v>1117</v>
      </c>
      <c r="H46" s="793" t="s">
        <v>1117</v>
      </c>
      <c r="I46" s="414" t="s">
        <v>331</v>
      </c>
      <c r="J46" s="414" t="s">
        <v>331</v>
      </c>
      <c r="K46" s="793" t="s">
        <v>1117</v>
      </c>
      <c r="L46" s="793" t="s">
        <v>1117</v>
      </c>
      <c r="M46" s="414" t="s">
        <v>331</v>
      </c>
      <c r="N46" s="484"/>
      <c r="O46" s="793" t="s">
        <v>1117</v>
      </c>
      <c r="P46" s="793" t="s">
        <v>1117</v>
      </c>
      <c r="Q46" s="793" t="s">
        <v>1117</v>
      </c>
      <c r="R46" s="793" t="s">
        <v>1117</v>
      </c>
      <c r="S46" s="793" t="s">
        <v>1117</v>
      </c>
      <c r="T46" s="414" t="s">
        <v>331</v>
      </c>
      <c r="U46" s="802" t="s">
        <v>331</v>
      </c>
      <c r="V46" s="793" t="s">
        <v>1117</v>
      </c>
      <c r="W46" s="823"/>
      <c r="X46" s="823"/>
      <c r="Y46" s="823"/>
    </row>
    <row r="47" spans="1:25" s="202" customFormat="1" ht="39.950000000000003" customHeight="1" x14ac:dyDescent="0.25">
      <c r="A47" s="822"/>
      <c r="B47" s="604" t="s">
        <v>1030</v>
      </c>
      <c r="C47" s="350"/>
      <c r="D47" s="636"/>
      <c r="E47" s="804" t="s">
        <v>1583</v>
      </c>
      <c r="F47" s="793" t="s">
        <v>1117</v>
      </c>
      <c r="G47" s="793" t="s">
        <v>1117</v>
      </c>
      <c r="H47" s="793" t="s">
        <v>1117</v>
      </c>
      <c r="I47" s="414" t="s">
        <v>331</v>
      </c>
      <c r="J47" s="414" t="s">
        <v>331</v>
      </c>
      <c r="K47" s="793" t="s">
        <v>1117</v>
      </c>
      <c r="L47" s="793" t="s">
        <v>1117</v>
      </c>
      <c r="M47" s="414" t="s">
        <v>331</v>
      </c>
      <c r="N47" s="484"/>
      <c r="O47" s="793" t="s">
        <v>1117</v>
      </c>
      <c r="P47" s="793" t="s">
        <v>1117</v>
      </c>
      <c r="Q47" s="793" t="s">
        <v>1117</v>
      </c>
      <c r="R47" s="793" t="s">
        <v>1117</v>
      </c>
      <c r="S47" s="793" t="s">
        <v>1117</v>
      </c>
      <c r="T47" s="414" t="s">
        <v>331</v>
      </c>
      <c r="U47" s="802" t="s">
        <v>331</v>
      </c>
      <c r="V47" s="793" t="s">
        <v>1117</v>
      </c>
      <c r="W47" s="823"/>
      <c r="X47" s="823"/>
      <c r="Y47" s="823"/>
    </row>
    <row r="48" spans="1:25" s="202" customFormat="1" ht="39.950000000000003" customHeight="1" x14ac:dyDescent="0.25">
      <c r="A48" s="822"/>
      <c r="B48" s="604" t="s">
        <v>1031</v>
      </c>
      <c r="C48" s="350"/>
      <c r="D48" s="636"/>
      <c r="E48" s="804" t="s">
        <v>1584</v>
      </c>
      <c r="F48" s="793" t="s">
        <v>1117</v>
      </c>
      <c r="G48" s="793" t="s">
        <v>1117</v>
      </c>
      <c r="H48" s="793" t="s">
        <v>1117</v>
      </c>
      <c r="I48" s="414" t="s">
        <v>331</v>
      </c>
      <c r="J48" s="414" t="s">
        <v>331</v>
      </c>
      <c r="K48" s="793" t="s">
        <v>1117</v>
      </c>
      <c r="L48" s="793" t="s">
        <v>1117</v>
      </c>
      <c r="M48" s="414" t="s">
        <v>331</v>
      </c>
      <c r="N48" s="484"/>
      <c r="O48" s="793" t="s">
        <v>1117</v>
      </c>
      <c r="P48" s="793" t="s">
        <v>1117</v>
      </c>
      <c r="Q48" s="793" t="s">
        <v>1117</v>
      </c>
      <c r="R48" s="793" t="s">
        <v>1117</v>
      </c>
      <c r="S48" s="793" t="s">
        <v>1117</v>
      </c>
      <c r="T48" s="414" t="s">
        <v>331</v>
      </c>
      <c r="U48" s="802" t="s">
        <v>331</v>
      </c>
      <c r="V48" s="793" t="s">
        <v>1117</v>
      </c>
      <c r="W48" s="823"/>
      <c r="X48" s="823"/>
      <c r="Y48" s="823"/>
    </row>
    <row r="49" spans="1:25" s="202" customFormat="1" ht="24" customHeight="1" x14ac:dyDescent="0.25">
      <c r="A49" s="822"/>
      <c r="B49" s="604" t="s">
        <v>1061</v>
      </c>
      <c r="C49" s="604" t="s">
        <v>237</v>
      </c>
      <c r="D49" s="827" t="s">
        <v>237</v>
      </c>
      <c r="E49" s="793" t="s">
        <v>1117</v>
      </c>
      <c r="F49" s="793" t="s">
        <v>1117</v>
      </c>
      <c r="G49" s="793" t="s">
        <v>1117</v>
      </c>
      <c r="H49" s="793" t="s">
        <v>1117</v>
      </c>
      <c r="I49" s="414" t="s">
        <v>331</v>
      </c>
      <c r="J49" s="414" t="s">
        <v>331</v>
      </c>
      <c r="K49" s="793" t="s">
        <v>1117</v>
      </c>
      <c r="L49" s="793" t="s">
        <v>1117</v>
      </c>
      <c r="M49" s="417" t="s">
        <v>124</v>
      </c>
      <c r="N49" s="484"/>
      <c r="O49" s="793" t="s">
        <v>1117</v>
      </c>
      <c r="P49" s="793" t="s">
        <v>1117</v>
      </c>
      <c r="Q49" s="793" t="s">
        <v>1117</v>
      </c>
      <c r="R49" s="793" t="s">
        <v>1117</v>
      </c>
      <c r="S49" s="793" t="s">
        <v>1117</v>
      </c>
      <c r="T49" s="414" t="s">
        <v>331</v>
      </c>
      <c r="U49" s="802" t="s">
        <v>331</v>
      </c>
      <c r="V49" s="793" t="s">
        <v>1117</v>
      </c>
      <c r="W49" s="823"/>
      <c r="X49" s="823"/>
      <c r="Y49" s="823"/>
    </row>
    <row r="50" spans="1:25" s="202" customFormat="1" ht="39.950000000000003" customHeight="1" x14ac:dyDescent="0.25">
      <c r="A50" s="822"/>
      <c r="B50" s="604" t="s">
        <v>1055</v>
      </c>
      <c r="C50" s="350"/>
      <c r="D50" s="636"/>
      <c r="E50" s="793" t="s">
        <v>1056</v>
      </c>
      <c r="F50" s="793" t="s">
        <v>1117</v>
      </c>
      <c r="G50" s="793" t="s">
        <v>1117</v>
      </c>
      <c r="H50" s="793" t="s">
        <v>1117</v>
      </c>
      <c r="I50" s="414" t="s">
        <v>331</v>
      </c>
      <c r="J50" s="414" t="s">
        <v>331</v>
      </c>
      <c r="K50" s="793" t="s">
        <v>1117</v>
      </c>
      <c r="L50" s="793" t="s">
        <v>1117</v>
      </c>
      <c r="M50" s="417" t="s">
        <v>124</v>
      </c>
      <c r="N50" s="484"/>
      <c r="O50" s="793" t="s">
        <v>1117</v>
      </c>
      <c r="P50" s="793" t="s">
        <v>1117</v>
      </c>
      <c r="Q50" s="793" t="s">
        <v>1117</v>
      </c>
      <c r="R50" s="793" t="s">
        <v>1117</v>
      </c>
      <c r="S50" s="793" t="s">
        <v>1117</v>
      </c>
      <c r="T50" s="414" t="s">
        <v>331</v>
      </c>
      <c r="U50" s="802" t="s">
        <v>331</v>
      </c>
      <c r="V50" s="793" t="s">
        <v>1117</v>
      </c>
      <c r="W50" s="823"/>
      <c r="X50" s="823"/>
      <c r="Y50" s="823"/>
    </row>
    <row r="51" spans="1:25" s="202" customFormat="1" ht="24" customHeight="1" x14ac:dyDescent="0.25">
      <c r="A51" s="822"/>
      <c r="B51" s="604" t="s">
        <v>1060</v>
      </c>
      <c r="C51" s="604" t="s">
        <v>237</v>
      </c>
      <c r="D51" s="827" t="s">
        <v>237</v>
      </c>
      <c r="E51" s="793" t="s">
        <v>1117</v>
      </c>
      <c r="F51" s="793" t="s">
        <v>1117</v>
      </c>
      <c r="G51" s="793" t="s">
        <v>1117</v>
      </c>
      <c r="H51" s="793" t="s">
        <v>1117</v>
      </c>
      <c r="I51" s="414" t="s">
        <v>331</v>
      </c>
      <c r="J51" s="414" t="s">
        <v>331</v>
      </c>
      <c r="K51" s="793" t="s">
        <v>1117</v>
      </c>
      <c r="L51" s="793" t="s">
        <v>1117</v>
      </c>
      <c r="M51" s="414" t="s">
        <v>331</v>
      </c>
      <c r="N51" s="484"/>
      <c r="O51" s="793" t="s">
        <v>1117</v>
      </c>
      <c r="P51" s="793" t="s">
        <v>1117</v>
      </c>
      <c r="Q51" s="793" t="s">
        <v>1117</v>
      </c>
      <c r="R51" s="793" t="s">
        <v>1117</v>
      </c>
      <c r="S51" s="793" t="s">
        <v>1117</v>
      </c>
      <c r="T51" s="414" t="s">
        <v>331</v>
      </c>
      <c r="U51" s="802" t="s">
        <v>331</v>
      </c>
      <c r="V51" s="793" t="s">
        <v>1117</v>
      </c>
      <c r="W51" s="823"/>
      <c r="X51" s="823"/>
      <c r="Y51" s="823"/>
    </row>
    <row r="52" spans="1:25" s="202" customFormat="1" ht="24" customHeight="1" x14ac:dyDescent="0.25">
      <c r="A52" s="822"/>
      <c r="B52" s="604" t="s">
        <v>1046</v>
      </c>
      <c r="C52" s="604" t="s">
        <v>237</v>
      </c>
      <c r="D52" s="827" t="s">
        <v>237</v>
      </c>
      <c r="E52" s="793" t="s">
        <v>1117</v>
      </c>
      <c r="F52" s="793" t="s">
        <v>1117</v>
      </c>
      <c r="G52" s="793" t="s">
        <v>1117</v>
      </c>
      <c r="H52" s="793" t="s">
        <v>1117</v>
      </c>
      <c r="I52" s="414" t="s">
        <v>331</v>
      </c>
      <c r="J52" s="414" t="s">
        <v>331</v>
      </c>
      <c r="K52" s="793" t="s">
        <v>1117</v>
      </c>
      <c r="L52" s="793" t="s">
        <v>1117</v>
      </c>
      <c r="M52" s="417" t="s">
        <v>124</v>
      </c>
      <c r="N52" s="484"/>
      <c r="O52" s="793" t="s">
        <v>1117</v>
      </c>
      <c r="P52" s="793" t="s">
        <v>1117</v>
      </c>
      <c r="Q52" s="793" t="s">
        <v>1117</v>
      </c>
      <c r="R52" s="793" t="s">
        <v>1117</v>
      </c>
      <c r="S52" s="793" t="s">
        <v>1117</v>
      </c>
      <c r="T52" s="414" t="s">
        <v>331</v>
      </c>
      <c r="U52" s="802" t="s">
        <v>331</v>
      </c>
      <c r="V52" s="793" t="s">
        <v>1117</v>
      </c>
      <c r="W52" s="823"/>
      <c r="X52" s="823"/>
      <c r="Y52" s="823"/>
    </row>
    <row r="53" spans="1:25" s="202" customFormat="1" ht="24" customHeight="1" x14ac:dyDescent="0.25">
      <c r="A53" s="822"/>
      <c r="B53" s="604" t="s">
        <v>990</v>
      </c>
      <c r="C53" s="350"/>
      <c r="D53" s="636"/>
      <c r="E53" s="793" t="s">
        <v>1117</v>
      </c>
      <c r="F53" s="793" t="s">
        <v>1117</v>
      </c>
      <c r="G53" s="793" t="s">
        <v>1117</v>
      </c>
      <c r="H53" s="793" t="s">
        <v>1117</v>
      </c>
      <c r="I53" s="414" t="s">
        <v>331</v>
      </c>
      <c r="J53" s="414" t="s">
        <v>331</v>
      </c>
      <c r="K53" s="793" t="s">
        <v>1117</v>
      </c>
      <c r="L53" s="793" t="s">
        <v>1117</v>
      </c>
      <c r="M53" s="414" t="s">
        <v>331</v>
      </c>
      <c r="N53" s="484"/>
      <c r="O53" s="793" t="s">
        <v>1117</v>
      </c>
      <c r="P53" s="793" t="s">
        <v>1117</v>
      </c>
      <c r="Q53" s="793" t="s">
        <v>1117</v>
      </c>
      <c r="R53" s="793" t="s">
        <v>1117</v>
      </c>
      <c r="S53" s="793" t="s">
        <v>1117</v>
      </c>
      <c r="T53" s="414" t="s">
        <v>331</v>
      </c>
      <c r="U53" s="802" t="s">
        <v>331</v>
      </c>
      <c r="V53" s="793" t="s">
        <v>1117</v>
      </c>
      <c r="W53" s="823"/>
      <c r="X53" s="823"/>
      <c r="Y53" s="823"/>
    </row>
    <row r="54" spans="1:25" s="202" customFormat="1" ht="39.950000000000003" customHeight="1" x14ac:dyDescent="0.25">
      <c r="A54" s="822"/>
      <c r="B54" s="604" t="s">
        <v>1029</v>
      </c>
      <c r="C54" s="350"/>
      <c r="D54" s="636"/>
      <c r="E54" s="804" t="s">
        <v>1585</v>
      </c>
      <c r="F54" s="793" t="s">
        <v>1117</v>
      </c>
      <c r="G54" s="793" t="s">
        <v>1117</v>
      </c>
      <c r="H54" s="793" t="s">
        <v>1117</v>
      </c>
      <c r="I54" s="414" t="s">
        <v>331</v>
      </c>
      <c r="J54" s="414" t="s">
        <v>331</v>
      </c>
      <c r="K54" s="793" t="s">
        <v>1117</v>
      </c>
      <c r="L54" s="793" t="s">
        <v>1117</v>
      </c>
      <c r="M54" s="414" t="s">
        <v>331</v>
      </c>
      <c r="N54" s="484"/>
      <c r="O54" s="793" t="s">
        <v>1117</v>
      </c>
      <c r="P54" s="793" t="s">
        <v>1117</v>
      </c>
      <c r="Q54" s="793" t="s">
        <v>1117</v>
      </c>
      <c r="R54" s="793" t="s">
        <v>1117</v>
      </c>
      <c r="S54" s="793" t="s">
        <v>1117</v>
      </c>
      <c r="T54" s="414" t="s">
        <v>331</v>
      </c>
      <c r="U54" s="802" t="s">
        <v>331</v>
      </c>
      <c r="V54" s="793" t="s">
        <v>1117</v>
      </c>
      <c r="W54" s="823"/>
      <c r="X54" s="823"/>
      <c r="Y54" s="823"/>
    </row>
    <row r="55" spans="1:25" s="202" customFormat="1" ht="39.950000000000003" customHeight="1" x14ac:dyDescent="0.25">
      <c r="A55" s="822"/>
      <c r="B55" s="604" t="s">
        <v>1034</v>
      </c>
      <c r="C55" s="350"/>
      <c r="D55" s="636"/>
      <c r="E55" s="804" t="s">
        <v>1586</v>
      </c>
      <c r="F55" s="793" t="s">
        <v>1117</v>
      </c>
      <c r="G55" s="793" t="s">
        <v>1117</v>
      </c>
      <c r="H55" s="793" t="s">
        <v>1117</v>
      </c>
      <c r="I55" s="414" t="s">
        <v>331</v>
      </c>
      <c r="J55" s="414" t="s">
        <v>331</v>
      </c>
      <c r="K55" s="793" t="s">
        <v>1117</v>
      </c>
      <c r="L55" s="793" t="s">
        <v>1117</v>
      </c>
      <c r="M55" s="414" t="s">
        <v>331</v>
      </c>
      <c r="N55" s="484"/>
      <c r="O55" s="793" t="s">
        <v>1117</v>
      </c>
      <c r="P55" s="793" t="s">
        <v>1117</v>
      </c>
      <c r="Q55" s="793" t="s">
        <v>1117</v>
      </c>
      <c r="R55" s="793" t="s">
        <v>1117</v>
      </c>
      <c r="S55" s="793" t="s">
        <v>1117</v>
      </c>
      <c r="T55" s="414" t="s">
        <v>331</v>
      </c>
      <c r="U55" s="802" t="s">
        <v>331</v>
      </c>
      <c r="V55" s="793" t="s">
        <v>1117</v>
      </c>
      <c r="W55" s="823"/>
      <c r="X55" s="823"/>
      <c r="Y55" s="823"/>
    </row>
    <row r="56" spans="1:25" s="202" customFormat="1" ht="24" customHeight="1" x14ac:dyDescent="0.25">
      <c r="A56" s="822"/>
      <c r="B56" s="604" t="s">
        <v>1065</v>
      </c>
      <c r="C56" s="350" t="s">
        <v>1071</v>
      </c>
      <c r="D56" s="916" t="s">
        <v>1070</v>
      </c>
      <c r="E56" s="793" t="s">
        <v>1117</v>
      </c>
      <c r="F56" s="793" t="s">
        <v>1117</v>
      </c>
      <c r="G56" s="793" t="s">
        <v>1117</v>
      </c>
      <c r="H56" s="793" t="s">
        <v>1117</v>
      </c>
      <c r="I56" s="414" t="s">
        <v>331</v>
      </c>
      <c r="J56" s="414" t="s">
        <v>331</v>
      </c>
      <c r="K56" s="793" t="s">
        <v>1117</v>
      </c>
      <c r="L56" s="793" t="s">
        <v>1117</v>
      </c>
      <c r="M56" s="414" t="s">
        <v>331</v>
      </c>
      <c r="N56" s="484"/>
      <c r="O56" s="793" t="s">
        <v>1117</v>
      </c>
      <c r="P56" s="793" t="s">
        <v>1117</v>
      </c>
      <c r="Q56" s="793" t="s">
        <v>1117</v>
      </c>
      <c r="R56" s="793" t="s">
        <v>1117</v>
      </c>
      <c r="S56" s="793" t="s">
        <v>1117</v>
      </c>
      <c r="T56" s="414" t="s">
        <v>331</v>
      </c>
      <c r="U56" s="802" t="s">
        <v>331</v>
      </c>
      <c r="V56" s="793" t="s">
        <v>1117</v>
      </c>
      <c r="W56" s="823"/>
      <c r="X56" s="823"/>
      <c r="Y56" s="823"/>
    </row>
    <row r="57" spans="1:25" s="202" customFormat="1" ht="24" customHeight="1" x14ac:dyDescent="0.25">
      <c r="A57" s="822"/>
      <c r="B57" s="604" t="s">
        <v>1008</v>
      </c>
      <c r="C57" s="350"/>
      <c r="D57" s="636"/>
      <c r="E57" s="793" t="s">
        <v>1117</v>
      </c>
      <c r="F57" s="793" t="s">
        <v>1117</v>
      </c>
      <c r="G57" s="793" t="s">
        <v>1117</v>
      </c>
      <c r="H57" s="793" t="s">
        <v>1117</v>
      </c>
      <c r="I57" s="414" t="s">
        <v>331</v>
      </c>
      <c r="J57" s="414" t="s">
        <v>331</v>
      </c>
      <c r="K57" s="793" t="s">
        <v>1117</v>
      </c>
      <c r="L57" s="793" t="s">
        <v>1117</v>
      </c>
      <c r="M57" s="414" t="s">
        <v>331</v>
      </c>
      <c r="N57" s="793"/>
      <c r="O57" s="793" t="s">
        <v>1117</v>
      </c>
      <c r="P57" s="793" t="s">
        <v>1117</v>
      </c>
      <c r="Q57" s="793" t="s">
        <v>1117</v>
      </c>
      <c r="R57" s="793" t="s">
        <v>1117</v>
      </c>
      <c r="S57" s="793" t="s">
        <v>1117</v>
      </c>
      <c r="T57" s="414" t="s">
        <v>331</v>
      </c>
      <c r="U57" s="802" t="s">
        <v>331</v>
      </c>
      <c r="V57" s="793" t="s">
        <v>1117</v>
      </c>
      <c r="W57" s="823"/>
      <c r="X57" s="823"/>
      <c r="Y57" s="823"/>
    </row>
    <row r="58" spans="1:25" s="202" customFormat="1" ht="30" customHeight="1" x14ac:dyDescent="0.25">
      <c r="A58" s="822"/>
      <c r="B58" s="604" t="s">
        <v>992</v>
      </c>
      <c r="C58" s="350" t="s">
        <v>1075</v>
      </c>
      <c r="D58" s="636">
        <v>1</v>
      </c>
      <c r="E58" s="804" t="s">
        <v>1574</v>
      </c>
      <c r="F58" s="793" t="s">
        <v>1117</v>
      </c>
      <c r="G58" s="793" t="s">
        <v>1117</v>
      </c>
      <c r="H58" s="793" t="s">
        <v>1117</v>
      </c>
      <c r="I58" s="414" t="s">
        <v>331</v>
      </c>
      <c r="J58" s="414" t="s">
        <v>331</v>
      </c>
      <c r="K58" s="793" t="s">
        <v>1117</v>
      </c>
      <c r="L58" s="793" t="s">
        <v>1117</v>
      </c>
      <c r="M58" s="417" t="s">
        <v>124</v>
      </c>
      <c r="N58" s="484"/>
      <c r="O58" s="793" t="s">
        <v>1117</v>
      </c>
      <c r="P58" s="793" t="s">
        <v>1117</v>
      </c>
      <c r="Q58" s="793" t="s">
        <v>1117</v>
      </c>
      <c r="R58" s="793" t="s">
        <v>1117</v>
      </c>
      <c r="S58" s="793" t="s">
        <v>1117</v>
      </c>
      <c r="T58" s="414" t="s">
        <v>331</v>
      </c>
      <c r="U58" s="594" t="s">
        <v>124</v>
      </c>
      <c r="V58" s="793" t="s">
        <v>1117</v>
      </c>
      <c r="W58" s="823"/>
      <c r="X58" s="823"/>
      <c r="Y58" s="823"/>
    </row>
    <row r="59" spans="1:25" s="202" customFormat="1" ht="24" customHeight="1" x14ac:dyDescent="0.25">
      <c r="A59" s="822"/>
      <c r="B59" s="604" t="s">
        <v>959</v>
      </c>
      <c r="C59" s="350"/>
      <c r="D59" s="636"/>
      <c r="E59" s="414" t="s">
        <v>331</v>
      </c>
      <c r="F59" s="793" t="s">
        <v>1117</v>
      </c>
      <c r="G59" s="793" t="s">
        <v>1117</v>
      </c>
      <c r="H59" s="793" t="s">
        <v>1117</v>
      </c>
      <c r="I59" s="414" t="s">
        <v>331</v>
      </c>
      <c r="J59" s="414" t="s">
        <v>331</v>
      </c>
      <c r="K59" s="793" t="s">
        <v>1117</v>
      </c>
      <c r="L59" s="793" t="s">
        <v>1117</v>
      </c>
      <c r="M59" s="414" t="s">
        <v>331</v>
      </c>
      <c r="N59" s="484"/>
      <c r="O59" s="793" t="s">
        <v>1117</v>
      </c>
      <c r="P59" s="793" t="s">
        <v>1117</v>
      </c>
      <c r="Q59" s="793" t="s">
        <v>1117</v>
      </c>
      <c r="R59" s="793" t="s">
        <v>1117</v>
      </c>
      <c r="S59" s="793" t="s">
        <v>1117</v>
      </c>
      <c r="T59" s="414" t="s">
        <v>331</v>
      </c>
      <c r="U59" s="802" t="s">
        <v>331</v>
      </c>
      <c r="V59" s="793" t="s">
        <v>1117</v>
      </c>
      <c r="W59" s="823"/>
      <c r="X59" s="823"/>
      <c r="Y59" s="823"/>
    </row>
    <row r="60" spans="1:25" s="202" customFormat="1" ht="24" customHeight="1" x14ac:dyDescent="0.25">
      <c r="A60" s="824" t="s">
        <v>751</v>
      </c>
      <c r="B60" s="350"/>
      <c r="C60" s="350"/>
      <c r="D60" s="636"/>
      <c r="E60" s="484"/>
      <c r="F60" s="484"/>
      <c r="G60" s="484"/>
      <c r="H60" s="484"/>
      <c r="I60" s="484"/>
      <c r="J60" s="484"/>
      <c r="K60" s="484"/>
      <c r="L60" s="484"/>
      <c r="M60" s="484"/>
      <c r="N60" s="484"/>
      <c r="O60" s="484"/>
      <c r="P60" s="484"/>
      <c r="Q60" s="484"/>
      <c r="R60" s="484"/>
      <c r="S60" s="484"/>
      <c r="T60" s="484"/>
      <c r="U60" s="484"/>
      <c r="V60" s="484"/>
    </row>
    <row r="61" spans="1:25" s="202" customFormat="1" ht="24" hidden="1" customHeight="1" x14ac:dyDescent="0.25">
      <c r="A61" s="825"/>
      <c r="B61" s="350"/>
      <c r="C61" s="350"/>
      <c r="D61" s="636"/>
      <c r="E61" s="484"/>
      <c r="F61" s="484"/>
      <c r="G61" s="484"/>
      <c r="H61" s="484"/>
      <c r="I61" s="484"/>
      <c r="J61" s="484"/>
      <c r="K61" s="820"/>
      <c r="L61" s="484"/>
      <c r="M61" s="484"/>
      <c r="N61" s="484"/>
      <c r="O61" s="484"/>
      <c r="P61" s="484"/>
      <c r="Q61" s="484"/>
      <c r="R61" s="484"/>
      <c r="S61" s="484"/>
      <c r="T61" s="484"/>
      <c r="U61" s="484"/>
      <c r="V61" s="484"/>
    </row>
    <row r="62" spans="1:25" s="202" customFormat="1" ht="24" hidden="1" customHeight="1" x14ac:dyDescent="0.25">
      <c r="A62" s="826"/>
      <c r="B62" s="350"/>
      <c r="C62" s="350"/>
      <c r="D62" s="636"/>
      <c r="E62" s="484"/>
      <c r="F62" s="484"/>
      <c r="G62" s="484"/>
      <c r="H62" s="484"/>
      <c r="I62" s="484"/>
      <c r="J62" s="484"/>
      <c r="K62" s="820"/>
      <c r="L62" s="484"/>
      <c r="M62" s="484"/>
      <c r="N62" s="484"/>
      <c r="O62" s="484"/>
      <c r="P62" s="484"/>
      <c r="Q62" s="484"/>
      <c r="R62" s="484"/>
      <c r="S62" s="484"/>
      <c r="T62" s="484"/>
      <c r="U62" s="484"/>
      <c r="V62" s="484"/>
    </row>
    <row r="63" spans="1:25" s="202" customFormat="1" ht="24" customHeight="1" x14ac:dyDescent="0.25">
      <c r="A63" s="824" t="s">
        <v>752</v>
      </c>
      <c r="B63" s="350"/>
      <c r="C63" s="350"/>
      <c r="D63" s="636"/>
      <c r="E63" s="484"/>
      <c r="F63" s="484"/>
      <c r="G63" s="484"/>
      <c r="H63" s="484"/>
      <c r="I63" s="484"/>
      <c r="J63" s="484"/>
      <c r="K63" s="820"/>
      <c r="L63" s="484"/>
      <c r="M63" s="484"/>
      <c r="N63" s="484"/>
      <c r="O63" s="484"/>
      <c r="P63" s="484"/>
      <c r="Q63" s="484"/>
      <c r="R63" s="484"/>
      <c r="S63" s="484"/>
      <c r="T63" s="484"/>
      <c r="U63" s="484"/>
      <c r="V63" s="484"/>
    </row>
    <row r="64" spans="1:25" s="202" customFormat="1" ht="24" hidden="1" customHeight="1" x14ac:dyDescent="0.25">
      <c r="A64" s="825"/>
      <c r="B64" s="350"/>
      <c r="C64" s="350"/>
      <c r="D64" s="636"/>
      <c r="E64" s="484"/>
      <c r="F64" s="484"/>
      <c r="G64" s="484"/>
      <c r="H64" s="484"/>
      <c r="I64" s="484"/>
      <c r="J64" s="484"/>
      <c r="K64" s="820"/>
      <c r="L64" s="484"/>
      <c r="M64" s="484"/>
      <c r="N64" s="484"/>
      <c r="O64" s="484"/>
      <c r="P64" s="484"/>
      <c r="Q64" s="484"/>
      <c r="R64" s="484"/>
      <c r="S64" s="484"/>
      <c r="T64" s="484"/>
      <c r="U64" s="484"/>
      <c r="V64" s="484"/>
    </row>
    <row r="65" spans="1:25" s="202" customFormat="1" ht="24" hidden="1" customHeight="1" x14ac:dyDescent="0.25">
      <c r="A65" s="826"/>
      <c r="B65" s="350"/>
      <c r="C65" s="350"/>
      <c r="D65" s="636"/>
      <c r="E65" s="484"/>
      <c r="F65" s="484"/>
      <c r="G65" s="484"/>
      <c r="H65" s="484"/>
      <c r="I65" s="484"/>
      <c r="J65" s="484"/>
      <c r="K65" s="820"/>
      <c r="L65" s="484"/>
      <c r="M65" s="484"/>
      <c r="N65" s="484"/>
      <c r="O65" s="484"/>
      <c r="P65" s="484"/>
      <c r="Q65" s="484"/>
      <c r="R65" s="484"/>
      <c r="S65" s="484"/>
      <c r="T65" s="484"/>
      <c r="U65" s="484"/>
      <c r="V65" s="484"/>
    </row>
    <row r="66" spans="1:25" s="202" customFormat="1" ht="24" customHeight="1" x14ac:dyDescent="0.25">
      <c r="A66" s="824" t="s">
        <v>462</v>
      </c>
      <c r="B66" s="350"/>
      <c r="C66" s="350"/>
      <c r="D66" s="636"/>
      <c r="E66" s="484"/>
      <c r="F66" s="484"/>
      <c r="G66" s="484"/>
      <c r="H66" s="484"/>
      <c r="I66" s="484"/>
      <c r="J66" s="484"/>
      <c r="K66" s="820"/>
      <c r="L66" s="484"/>
      <c r="M66" s="484"/>
      <c r="N66" s="484"/>
      <c r="O66" s="484"/>
      <c r="P66" s="484"/>
      <c r="Q66" s="484"/>
      <c r="R66" s="484"/>
      <c r="S66" s="484"/>
      <c r="T66" s="484"/>
      <c r="U66" s="484"/>
      <c r="V66" s="484"/>
    </row>
    <row r="67" spans="1:25" s="202" customFormat="1" ht="24" hidden="1" customHeight="1" x14ac:dyDescent="0.25">
      <c r="A67" s="825"/>
      <c r="B67" s="350"/>
      <c r="C67" s="350"/>
      <c r="D67" s="636"/>
      <c r="E67" s="484"/>
      <c r="F67" s="484"/>
      <c r="G67" s="484"/>
      <c r="H67" s="484"/>
      <c r="I67" s="484"/>
      <c r="J67" s="484"/>
      <c r="K67" s="820"/>
      <c r="L67" s="484"/>
      <c r="M67" s="484"/>
      <c r="N67" s="484"/>
      <c r="O67" s="484"/>
      <c r="P67" s="484"/>
      <c r="Q67" s="484"/>
      <c r="R67" s="484"/>
      <c r="S67" s="484"/>
      <c r="T67" s="484"/>
      <c r="U67" s="484"/>
      <c r="V67" s="484"/>
    </row>
    <row r="68" spans="1:25" s="202" customFormat="1" ht="24" hidden="1" customHeight="1" x14ac:dyDescent="0.25">
      <c r="A68" s="826"/>
      <c r="B68" s="350"/>
      <c r="C68" s="350"/>
      <c r="D68" s="636"/>
      <c r="E68" s="484"/>
      <c r="F68" s="484"/>
      <c r="G68" s="484"/>
      <c r="H68" s="484"/>
      <c r="I68" s="484"/>
      <c r="J68" s="484"/>
      <c r="K68" s="820"/>
      <c r="L68" s="484"/>
      <c r="M68" s="484"/>
      <c r="N68" s="484"/>
      <c r="O68" s="484"/>
      <c r="P68" s="484"/>
      <c r="Q68" s="484"/>
      <c r="R68" s="484"/>
      <c r="S68" s="484"/>
      <c r="T68" s="484"/>
      <c r="U68" s="484"/>
      <c r="V68" s="484"/>
    </row>
    <row r="69" spans="1:25" s="202" customFormat="1" ht="24" customHeight="1" x14ac:dyDescent="0.25">
      <c r="A69" s="817" t="s">
        <v>402</v>
      </c>
      <c r="B69" s="604" t="s">
        <v>1594</v>
      </c>
      <c r="C69" s="350"/>
      <c r="D69" s="827" t="s">
        <v>1602</v>
      </c>
      <c r="E69" s="793" t="s">
        <v>1603</v>
      </c>
      <c r="F69" s="793"/>
      <c r="G69" s="793"/>
      <c r="H69" s="793"/>
      <c r="I69" s="414"/>
      <c r="J69" s="414"/>
      <c r="K69" s="793"/>
      <c r="L69" s="793"/>
      <c r="M69" s="594"/>
      <c r="N69" s="484"/>
      <c r="O69" s="793"/>
      <c r="P69" s="793"/>
      <c r="Q69" s="793"/>
      <c r="R69" s="793"/>
      <c r="S69" s="793"/>
      <c r="T69" s="414"/>
      <c r="U69" s="802"/>
      <c r="V69" s="793"/>
    </row>
    <row r="70" spans="1:25" s="202" customFormat="1" ht="24" customHeight="1" x14ac:dyDescent="0.25">
      <c r="A70" s="1074"/>
      <c r="B70" s="604" t="s">
        <v>1595</v>
      </c>
      <c r="C70" s="350"/>
      <c r="D70" s="827"/>
      <c r="E70" s="793"/>
      <c r="F70" s="793"/>
      <c r="G70" s="793"/>
      <c r="H70" s="793"/>
      <c r="I70" s="414"/>
      <c r="J70" s="414"/>
      <c r="K70" s="793"/>
      <c r="L70" s="793"/>
      <c r="M70" s="594"/>
      <c r="N70" s="484"/>
      <c r="O70" s="793"/>
      <c r="P70" s="793"/>
      <c r="Q70" s="793"/>
      <c r="R70" s="793"/>
      <c r="S70" s="793"/>
      <c r="T70" s="414"/>
      <c r="U70" s="802"/>
      <c r="V70" s="793"/>
    </row>
    <row r="71" spans="1:25" s="202" customFormat="1" ht="24" customHeight="1" x14ac:dyDescent="0.25">
      <c r="A71" s="1074"/>
      <c r="B71" s="604" t="s">
        <v>1596</v>
      </c>
      <c r="C71" s="350"/>
      <c r="D71" s="827"/>
      <c r="E71" s="793"/>
      <c r="F71" s="793"/>
      <c r="G71" s="793"/>
      <c r="H71" s="793"/>
      <c r="I71" s="414"/>
      <c r="J71" s="414"/>
      <c r="K71" s="793"/>
      <c r="L71" s="793"/>
      <c r="M71" s="594"/>
      <c r="N71" s="484"/>
      <c r="O71" s="793"/>
      <c r="P71" s="793"/>
      <c r="Q71" s="793"/>
      <c r="R71" s="793"/>
      <c r="S71" s="793"/>
      <c r="T71" s="414"/>
      <c r="U71" s="802"/>
      <c r="V71" s="793"/>
    </row>
    <row r="72" spans="1:25" s="202" customFormat="1" ht="24" customHeight="1" x14ac:dyDescent="0.25">
      <c r="A72" s="1074"/>
      <c r="B72" s="604" t="s">
        <v>1599</v>
      </c>
      <c r="C72" s="350"/>
      <c r="D72" s="827"/>
      <c r="E72" s="793"/>
      <c r="F72" s="793"/>
      <c r="G72" s="793"/>
      <c r="H72" s="793"/>
      <c r="I72" s="414"/>
      <c r="J72" s="414"/>
      <c r="K72" s="793"/>
      <c r="L72" s="793"/>
      <c r="M72" s="594"/>
      <c r="N72" s="484"/>
      <c r="O72" s="793"/>
      <c r="P72" s="793"/>
      <c r="Q72" s="793"/>
      <c r="R72" s="793"/>
      <c r="S72" s="793"/>
      <c r="T72" s="414"/>
      <c r="U72" s="802"/>
      <c r="V72" s="793"/>
    </row>
    <row r="73" spans="1:25" s="202" customFormat="1" ht="24" customHeight="1" x14ac:dyDescent="0.25">
      <c r="A73" s="1074"/>
      <c r="B73" s="604" t="s">
        <v>1598</v>
      </c>
      <c r="C73" s="827" t="s">
        <v>1597</v>
      </c>
      <c r="D73" s="827" t="s">
        <v>1597</v>
      </c>
      <c r="E73" s="793"/>
      <c r="F73" s="793"/>
      <c r="G73" s="793"/>
      <c r="H73" s="793"/>
      <c r="I73" s="414"/>
      <c r="J73" s="414"/>
      <c r="K73" s="793"/>
      <c r="L73" s="793"/>
      <c r="M73" s="594"/>
      <c r="N73" s="484"/>
      <c r="O73" s="793"/>
      <c r="P73" s="793"/>
      <c r="Q73" s="793"/>
      <c r="R73" s="793"/>
      <c r="S73" s="793"/>
      <c r="T73" s="414"/>
      <c r="U73" s="802"/>
      <c r="V73" s="793"/>
    </row>
    <row r="74" spans="1:25" s="202" customFormat="1" ht="24" customHeight="1" x14ac:dyDescent="0.25">
      <c r="A74" s="1074"/>
      <c r="B74" s="806" t="s">
        <v>1702</v>
      </c>
      <c r="C74" s="604" t="s">
        <v>1703</v>
      </c>
      <c r="D74" s="636">
        <v>1</v>
      </c>
      <c r="E74" s="793" t="s">
        <v>1754</v>
      </c>
      <c r="F74" s="793" t="s">
        <v>1117</v>
      </c>
      <c r="G74" s="793" t="s">
        <v>1117</v>
      </c>
      <c r="H74" s="793" t="s">
        <v>1117</v>
      </c>
      <c r="I74" s="414" t="s">
        <v>331</v>
      </c>
      <c r="J74" s="414" t="s">
        <v>331</v>
      </c>
      <c r="K74" s="793" t="s">
        <v>1117</v>
      </c>
      <c r="L74" s="793" t="s">
        <v>1117</v>
      </c>
      <c r="M74" s="414" t="s">
        <v>331</v>
      </c>
      <c r="N74" s="484"/>
      <c r="O74" s="793" t="s">
        <v>1117</v>
      </c>
      <c r="P74" s="793" t="s">
        <v>1117</v>
      </c>
      <c r="Q74" s="793" t="s">
        <v>1117</v>
      </c>
      <c r="R74" s="793" t="s">
        <v>1117</v>
      </c>
      <c r="S74" s="793" t="s">
        <v>1117</v>
      </c>
      <c r="T74" s="802" t="s">
        <v>331</v>
      </c>
      <c r="U74" s="414" t="s">
        <v>331</v>
      </c>
      <c r="V74" s="793" t="s">
        <v>1117</v>
      </c>
    </row>
    <row r="75" spans="1:25" s="202" customFormat="1" ht="24" customHeight="1" x14ac:dyDescent="0.25">
      <c r="A75" s="1074"/>
      <c r="B75" s="806" t="s">
        <v>1704</v>
      </c>
      <c r="C75" s="604" t="s">
        <v>1705</v>
      </c>
      <c r="D75" s="636">
        <v>1</v>
      </c>
      <c r="E75" s="793" t="s">
        <v>1753</v>
      </c>
      <c r="F75" s="793" t="s">
        <v>1117</v>
      </c>
      <c r="G75" s="793" t="s">
        <v>1117</v>
      </c>
      <c r="H75" s="793" t="s">
        <v>1117</v>
      </c>
      <c r="I75" s="414" t="s">
        <v>331</v>
      </c>
      <c r="J75" s="414" t="s">
        <v>331</v>
      </c>
      <c r="K75" s="793" t="s">
        <v>1117</v>
      </c>
      <c r="L75" s="793" t="s">
        <v>1117</v>
      </c>
      <c r="M75" s="414" t="s">
        <v>331</v>
      </c>
      <c r="N75" s="484"/>
      <c r="O75" s="793" t="s">
        <v>1117</v>
      </c>
      <c r="P75" s="793" t="s">
        <v>1117</v>
      </c>
      <c r="Q75" s="793" t="s">
        <v>1117</v>
      </c>
      <c r="R75" s="793" t="s">
        <v>1117</v>
      </c>
      <c r="S75" s="793" t="s">
        <v>1117</v>
      </c>
      <c r="T75" s="802" t="s">
        <v>331</v>
      </c>
      <c r="U75" s="414" t="s">
        <v>331</v>
      </c>
      <c r="V75" s="793" t="s">
        <v>1117</v>
      </c>
    </row>
    <row r="76" spans="1:25" s="202" customFormat="1" ht="24" customHeight="1" x14ac:dyDescent="0.25">
      <c r="A76" s="1074"/>
      <c r="B76" s="820" t="s">
        <v>1593</v>
      </c>
      <c r="C76" s="604" t="s">
        <v>1122</v>
      </c>
      <c r="D76" s="636">
        <v>1</v>
      </c>
      <c r="E76" s="417" t="s">
        <v>124</v>
      </c>
      <c r="F76" s="793" t="s">
        <v>1117</v>
      </c>
      <c r="G76" s="793" t="s">
        <v>1117</v>
      </c>
      <c r="H76" s="793" t="s">
        <v>1117</v>
      </c>
      <c r="I76" s="417" t="s">
        <v>124</v>
      </c>
      <c r="J76" s="414" t="s">
        <v>331</v>
      </c>
      <c r="K76" s="793" t="s">
        <v>1117</v>
      </c>
      <c r="L76" s="793" t="s">
        <v>1117</v>
      </c>
      <c r="M76" s="594" t="s">
        <v>124</v>
      </c>
      <c r="N76" s="484"/>
      <c r="O76" s="793" t="s">
        <v>1117</v>
      </c>
      <c r="P76" s="793" t="s">
        <v>1117</v>
      </c>
      <c r="Q76" s="793" t="s">
        <v>1117</v>
      </c>
      <c r="R76" s="793" t="s">
        <v>1117</v>
      </c>
      <c r="S76" s="793" t="s">
        <v>1117</v>
      </c>
      <c r="T76" s="802" t="s">
        <v>331</v>
      </c>
      <c r="U76" s="414" t="s">
        <v>331</v>
      </c>
      <c r="V76" s="793" t="s">
        <v>1117</v>
      </c>
    </row>
    <row r="77" spans="1:25" s="202" customFormat="1" ht="25.5" x14ac:dyDescent="0.25">
      <c r="A77" s="822"/>
      <c r="B77" s="604" t="s">
        <v>1614</v>
      </c>
      <c r="C77" s="350"/>
      <c r="D77" s="636"/>
      <c r="E77" s="793" t="s">
        <v>1059</v>
      </c>
      <c r="F77" s="793" t="s">
        <v>1117</v>
      </c>
      <c r="G77" s="793" t="s">
        <v>1117</v>
      </c>
      <c r="H77" s="793" t="s">
        <v>1117</v>
      </c>
      <c r="I77" s="414" t="s">
        <v>331</v>
      </c>
      <c r="J77" s="414" t="s">
        <v>331</v>
      </c>
      <c r="K77" s="793" t="s">
        <v>1117</v>
      </c>
      <c r="L77" s="793" t="s">
        <v>1117</v>
      </c>
      <c r="M77" s="594" t="s">
        <v>124</v>
      </c>
      <c r="N77" s="484"/>
      <c r="O77" s="793" t="s">
        <v>1117</v>
      </c>
      <c r="P77" s="793" t="s">
        <v>1117</v>
      </c>
      <c r="Q77" s="793" t="s">
        <v>1117</v>
      </c>
      <c r="R77" s="793" t="s">
        <v>1117</v>
      </c>
      <c r="S77" s="793" t="s">
        <v>1117</v>
      </c>
      <c r="T77" s="414" t="s">
        <v>331</v>
      </c>
      <c r="U77" s="802" t="s">
        <v>331</v>
      </c>
      <c r="V77" s="793" t="s">
        <v>1117</v>
      </c>
      <c r="W77" s="823"/>
      <c r="X77" s="823"/>
      <c r="Y77" s="823"/>
    </row>
    <row r="78" spans="1:25" s="202" customFormat="1" ht="24" customHeight="1" x14ac:dyDescent="0.25">
      <c r="A78" s="822"/>
      <c r="B78" s="604" t="s">
        <v>1112</v>
      </c>
      <c r="C78" s="350" t="s">
        <v>1113</v>
      </c>
      <c r="D78" s="636">
        <v>1</v>
      </c>
      <c r="E78" s="793" t="s">
        <v>1117</v>
      </c>
      <c r="F78" s="793" t="s">
        <v>1117</v>
      </c>
      <c r="G78" s="793" t="s">
        <v>1117</v>
      </c>
      <c r="H78" s="793" t="s">
        <v>1117</v>
      </c>
      <c r="I78" s="414" t="s">
        <v>331</v>
      </c>
      <c r="J78" s="414" t="s">
        <v>331</v>
      </c>
      <c r="K78" s="793" t="s">
        <v>1117</v>
      </c>
      <c r="L78" s="793" t="s">
        <v>1117</v>
      </c>
      <c r="M78" s="594" t="s">
        <v>124</v>
      </c>
      <c r="N78" s="484"/>
      <c r="O78" s="793" t="s">
        <v>1117</v>
      </c>
      <c r="P78" s="793" t="s">
        <v>1117</v>
      </c>
      <c r="Q78" s="793" t="s">
        <v>1117</v>
      </c>
      <c r="R78" s="793" t="s">
        <v>1117</v>
      </c>
      <c r="S78" s="793" t="s">
        <v>1117</v>
      </c>
      <c r="T78" s="414" t="s">
        <v>331</v>
      </c>
      <c r="U78" s="802" t="s">
        <v>331</v>
      </c>
      <c r="V78" s="793" t="s">
        <v>1117</v>
      </c>
      <c r="W78" s="823"/>
      <c r="X78" s="823"/>
      <c r="Y78" s="823"/>
    </row>
    <row r="79" spans="1:25" s="202" customFormat="1" ht="24" customHeight="1" x14ac:dyDescent="0.25">
      <c r="A79" s="822"/>
      <c r="B79" s="604" t="s">
        <v>1114</v>
      </c>
      <c r="C79" s="350" t="s">
        <v>1115</v>
      </c>
      <c r="D79" s="636">
        <v>1</v>
      </c>
      <c r="E79" s="793" t="s">
        <v>1117</v>
      </c>
      <c r="F79" s="793" t="s">
        <v>1117</v>
      </c>
      <c r="G79" s="793" t="s">
        <v>1117</v>
      </c>
      <c r="H79" s="793" t="s">
        <v>1117</v>
      </c>
      <c r="I79" s="414" t="s">
        <v>331</v>
      </c>
      <c r="J79" s="414" t="s">
        <v>331</v>
      </c>
      <c r="K79" s="793" t="s">
        <v>1117</v>
      </c>
      <c r="L79" s="793" t="s">
        <v>1117</v>
      </c>
      <c r="M79" s="594" t="s">
        <v>124</v>
      </c>
      <c r="N79" s="484"/>
      <c r="O79" s="793" t="s">
        <v>1117</v>
      </c>
      <c r="P79" s="793" t="s">
        <v>1117</v>
      </c>
      <c r="Q79" s="793" t="s">
        <v>1117</v>
      </c>
      <c r="R79" s="793" t="s">
        <v>1117</v>
      </c>
      <c r="S79" s="793" t="s">
        <v>1117</v>
      </c>
      <c r="T79" s="414" t="s">
        <v>331</v>
      </c>
      <c r="U79" s="802" t="s">
        <v>331</v>
      </c>
      <c r="V79" s="793" t="s">
        <v>1117</v>
      </c>
      <c r="W79" s="823"/>
      <c r="X79" s="823"/>
      <c r="Y79" s="823"/>
    </row>
    <row r="80" spans="1:25" s="202" customFormat="1" ht="39.950000000000003" customHeight="1" x14ac:dyDescent="0.25">
      <c r="A80" s="822"/>
      <c r="B80" s="604" t="s">
        <v>1110</v>
      </c>
      <c r="C80" s="350" t="s">
        <v>1111</v>
      </c>
      <c r="D80" s="916" t="s">
        <v>1070</v>
      </c>
      <c r="E80" s="804" t="s">
        <v>1639</v>
      </c>
      <c r="F80" s="793" t="s">
        <v>1117</v>
      </c>
      <c r="G80" s="793" t="s">
        <v>1117</v>
      </c>
      <c r="H80" s="793" t="s">
        <v>1117</v>
      </c>
      <c r="I80" s="414" t="s">
        <v>331</v>
      </c>
      <c r="J80" s="414" t="s">
        <v>331</v>
      </c>
      <c r="K80" s="793" t="s">
        <v>1117</v>
      </c>
      <c r="L80" s="793" t="s">
        <v>1117</v>
      </c>
      <c r="M80" s="594" t="s">
        <v>124</v>
      </c>
      <c r="N80" s="484"/>
      <c r="O80" s="793" t="s">
        <v>1117</v>
      </c>
      <c r="P80" s="793" t="s">
        <v>1117</v>
      </c>
      <c r="Q80" s="793" t="s">
        <v>1117</v>
      </c>
      <c r="R80" s="793" t="s">
        <v>1117</v>
      </c>
      <c r="S80" s="793" t="s">
        <v>1117</v>
      </c>
      <c r="T80" s="414" t="s">
        <v>331</v>
      </c>
      <c r="U80" s="802" t="s">
        <v>331</v>
      </c>
      <c r="V80" s="793" t="s">
        <v>1117</v>
      </c>
      <c r="W80" s="823"/>
      <c r="X80" s="823"/>
      <c r="Y80" s="823"/>
    </row>
    <row r="81" spans="1:25" s="202" customFormat="1" ht="24" customHeight="1" x14ac:dyDescent="0.25">
      <c r="A81" s="822"/>
      <c r="B81" s="604" t="s">
        <v>1120</v>
      </c>
      <c r="C81" s="350" t="s">
        <v>1068</v>
      </c>
      <c r="D81" s="636">
        <v>1</v>
      </c>
      <c r="E81" s="414" t="s">
        <v>331</v>
      </c>
      <c r="F81" s="793" t="s">
        <v>1117</v>
      </c>
      <c r="G81" s="793" t="s">
        <v>1117</v>
      </c>
      <c r="H81" s="793" t="s">
        <v>1117</v>
      </c>
      <c r="I81" s="414" t="s">
        <v>331</v>
      </c>
      <c r="J81" s="414" t="s">
        <v>331</v>
      </c>
      <c r="K81" s="793" t="s">
        <v>1117</v>
      </c>
      <c r="L81" s="793" t="s">
        <v>1117</v>
      </c>
      <c r="M81" s="594" t="s">
        <v>124</v>
      </c>
      <c r="N81" s="484"/>
      <c r="O81" s="793" t="s">
        <v>1117</v>
      </c>
      <c r="P81" s="793" t="s">
        <v>1117</v>
      </c>
      <c r="Q81" s="793" t="s">
        <v>1117</v>
      </c>
      <c r="R81" s="793" t="s">
        <v>1117</v>
      </c>
      <c r="S81" s="793" t="s">
        <v>1117</v>
      </c>
      <c r="T81" s="414" t="s">
        <v>331</v>
      </c>
      <c r="U81" s="802" t="s">
        <v>331</v>
      </c>
      <c r="V81" s="793" t="s">
        <v>1117</v>
      </c>
      <c r="W81" s="823"/>
      <c r="X81" s="823"/>
      <c r="Y81" s="823"/>
    </row>
    <row r="82" spans="1:25" s="202" customFormat="1" ht="24" customHeight="1" x14ac:dyDescent="0.25">
      <c r="A82" s="822"/>
      <c r="B82" s="604" t="s">
        <v>960</v>
      </c>
      <c r="C82" s="350" t="s">
        <v>1095</v>
      </c>
      <c r="D82" s="636">
        <v>0.8</v>
      </c>
      <c r="E82" s="414" t="s">
        <v>331</v>
      </c>
      <c r="F82" s="793" t="s">
        <v>1117</v>
      </c>
      <c r="G82" s="793" t="s">
        <v>1117</v>
      </c>
      <c r="H82" s="793" t="s">
        <v>1117</v>
      </c>
      <c r="I82" s="414" t="s">
        <v>331</v>
      </c>
      <c r="J82" s="414" t="s">
        <v>331</v>
      </c>
      <c r="K82" s="793" t="s">
        <v>1117</v>
      </c>
      <c r="L82" s="793" t="s">
        <v>1117</v>
      </c>
      <c r="M82" s="594" t="s">
        <v>124</v>
      </c>
      <c r="N82" s="484"/>
      <c r="O82" s="793" t="s">
        <v>1117</v>
      </c>
      <c r="P82" s="793" t="s">
        <v>1117</v>
      </c>
      <c r="Q82" s="793" t="s">
        <v>1117</v>
      </c>
      <c r="R82" s="793" t="s">
        <v>1117</v>
      </c>
      <c r="S82" s="793" t="s">
        <v>1117</v>
      </c>
      <c r="T82" s="414" t="s">
        <v>331</v>
      </c>
      <c r="U82" s="802" t="s">
        <v>331</v>
      </c>
      <c r="V82" s="793" t="s">
        <v>1117</v>
      </c>
      <c r="W82" s="823"/>
      <c r="X82" s="823"/>
      <c r="Y82" s="823"/>
    </row>
    <row r="83" spans="1:25" s="202" customFormat="1" ht="39.950000000000003" customHeight="1" x14ac:dyDescent="0.25">
      <c r="A83" s="822"/>
      <c r="B83" s="484" t="s">
        <v>1049</v>
      </c>
      <c r="C83" s="350" t="s">
        <v>1096</v>
      </c>
      <c r="D83" s="636">
        <v>1</v>
      </c>
      <c r="E83" s="793" t="s">
        <v>1048</v>
      </c>
      <c r="F83" s="793" t="s">
        <v>1117</v>
      </c>
      <c r="G83" s="793" t="s">
        <v>1117</v>
      </c>
      <c r="H83" s="793" t="s">
        <v>1117</v>
      </c>
      <c r="I83" s="414" t="s">
        <v>331</v>
      </c>
      <c r="J83" s="414" t="s">
        <v>331</v>
      </c>
      <c r="K83" s="793" t="s">
        <v>1117</v>
      </c>
      <c r="L83" s="793" t="s">
        <v>1117</v>
      </c>
      <c r="M83" s="417" t="s">
        <v>124</v>
      </c>
      <c r="N83" s="484"/>
      <c r="O83" s="793" t="s">
        <v>1117</v>
      </c>
      <c r="P83" s="793" t="s">
        <v>1117</v>
      </c>
      <c r="Q83" s="793" t="s">
        <v>1117</v>
      </c>
      <c r="R83" s="793" t="s">
        <v>1117</v>
      </c>
      <c r="S83" s="793" t="s">
        <v>1117</v>
      </c>
      <c r="T83" s="414" t="s">
        <v>331</v>
      </c>
      <c r="U83" s="802" t="s">
        <v>331</v>
      </c>
      <c r="V83" s="793" t="s">
        <v>1117</v>
      </c>
      <c r="W83" s="823"/>
      <c r="X83" s="823"/>
      <c r="Y83" s="823"/>
    </row>
    <row r="84" spans="1:25" s="202" customFormat="1" ht="24" customHeight="1" x14ac:dyDescent="0.25">
      <c r="A84" s="822"/>
      <c r="B84" s="604" t="s">
        <v>961</v>
      </c>
      <c r="C84" s="350" t="s">
        <v>1107</v>
      </c>
      <c r="D84" s="636">
        <v>1</v>
      </c>
      <c r="E84" s="414" t="s">
        <v>331</v>
      </c>
      <c r="F84" s="793" t="s">
        <v>1117</v>
      </c>
      <c r="G84" s="793" t="s">
        <v>1117</v>
      </c>
      <c r="H84" s="793" t="s">
        <v>1117</v>
      </c>
      <c r="I84" s="414" t="s">
        <v>331</v>
      </c>
      <c r="J84" s="414" t="s">
        <v>331</v>
      </c>
      <c r="K84" s="793" t="s">
        <v>1117</v>
      </c>
      <c r="L84" s="793" t="s">
        <v>1117</v>
      </c>
      <c r="M84" s="417" t="s">
        <v>124</v>
      </c>
      <c r="N84" s="484"/>
      <c r="O84" s="793" t="s">
        <v>1117</v>
      </c>
      <c r="P84" s="793" t="s">
        <v>1117</v>
      </c>
      <c r="Q84" s="793" t="s">
        <v>1117</v>
      </c>
      <c r="R84" s="793" t="s">
        <v>1117</v>
      </c>
      <c r="S84" s="793" t="s">
        <v>1117</v>
      </c>
      <c r="T84" s="414" t="s">
        <v>331</v>
      </c>
      <c r="U84" s="802" t="s">
        <v>331</v>
      </c>
      <c r="V84" s="793" t="s">
        <v>1117</v>
      </c>
      <c r="W84" s="823"/>
      <c r="X84" s="823"/>
      <c r="Y84" s="823"/>
    </row>
    <row r="85" spans="1:25" s="202" customFormat="1" ht="24" customHeight="1" x14ac:dyDescent="0.25">
      <c r="A85" s="822"/>
      <c r="B85" s="604" t="s">
        <v>1094</v>
      </c>
      <c r="C85" s="604" t="s">
        <v>237</v>
      </c>
      <c r="D85" s="827" t="s">
        <v>1097</v>
      </c>
      <c r="E85" s="793" t="s">
        <v>1117</v>
      </c>
      <c r="F85" s="793" t="s">
        <v>1117</v>
      </c>
      <c r="G85" s="793" t="s">
        <v>1117</v>
      </c>
      <c r="H85" s="793" t="s">
        <v>1117</v>
      </c>
      <c r="I85" s="414" t="s">
        <v>331</v>
      </c>
      <c r="J85" s="414" t="s">
        <v>331</v>
      </c>
      <c r="K85" s="793" t="s">
        <v>1117</v>
      </c>
      <c r="L85" s="793" t="s">
        <v>1117</v>
      </c>
      <c r="M85" s="414" t="s">
        <v>331</v>
      </c>
      <c r="N85" s="484"/>
      <c r="O85" s="793" t="s">
        <v>1117</v>
      </c>
      <c r="P85" s="793" t="s">
        <v>1117</v>
      </c>
      <c r="Q85" s="793" t="s">
        <v>1117</v>
      </c>
      <c r="R85" s="793" t="s">
        <v>1117</v>
      </c>
      <c r="S85" s="793" t="s">
        <v>1117</v>
      </c>
      <c r="T85" s="414" t="s">
        <v>331</v>
      </c>
      <c r="U85" s="802" t="s">
        <v>331</v>
      </c>
      <c r="V85" s="793" t="s">
        <v>1117</v>
      </c>
      <c r="W85" s="823"/>
      <c r="X85" s="823"/>
      <c r="Y85" s="823"/>
    </row>
    <row r="86" spans="1:25" s="202" customFormat="1" ht="39.950000000000003" customHeight="1" x14ac:dyDescent="0.25">
      <c r="A86" s="822"/>
      <c r="B86" s="604" t="s">
        <v>1058</v>
      </c>
      <c r="C86" s="604" t="s">
        <v>1098</v>
      </c>
      <c r="D86" s="827" t="s">
        <v>1097</v>
      </c>
      <c r="E86" s="804" t="s">
        <v>1057</v>
      </c>
      <c r="F86" s="793" t="s">
        <v>1117</v>
      </c>
      <c r="G86" s="793" t="s">
        <v>1117</v>
      </c>
      <c r="H86" s="793" t="s">
        <v>1117</v>
      </c>
      <c r="I86" s="414" t="s">
        <v>331</v>
      </c>
      <c r="J86" s="414" t="s">
        <v>331</v>
      </c>
      <c r="K86" s="793" t="s">
        <v>1117</v>
      </c>
      <c r="L86" s="793" t="s">
        <v>1117</v>
      </c>
      <c r="M86" s="417" t="s">
        <v>124</v>
      </c>
      <c r="N86" s="484"/>
      <c r="O86" s="793" t="s">
        <v>1117</v>
      </c>
      <c r="P86" s="793" t="s">
        <v>1117</v>
      </c>
      <c r="Q86" s="793" t="s">
        <v>1117</v>
      </c>
      <c r="R86" s="793" t="s">
        <v>1117</v>
      </c>
      <c r="S86" s="793" t="s">
        <v>1117</v>
      </c>
      <c r="T86" s="414" t="s">
        <v>331</v>
      </c>
      <c r="U86" s="802" t="s">
        <v>331</v>
      </c>
      <c r="V86" s="793" t="s">
        <v>1117</v>
      </c>
      <c r="W86" s="823"/>
      <c r="X86" s="823"/>
      <c r="Y86" s="823"/>
    </row>
    <row r="87" spans="1:25" s="202" customFormat="1" ht="39.950000000000003" customHeight="1" x14ac:dyDescent="0.25">
      <c r="A87" s="822"/>
      <c r="B87" s="604" t="s">
        <v>1121</v>
      </c>
      <c r="C87" s="350" t="s">
        <v>1109</v>
      </c>
      <c r="D87" s="916" t="s">
        <v>1070</v>
      </c>
      <c r="E87" s="793" t="s">
        <v>1108</v>
      </c>
      <c r="F87" s="793" t="s">
        <v>1117</v>
      </c>
      <c r="G87" s="793" t="s">
        <v>1117</v>
      </c>
      <c r="H87" s="793" t="s">
        <v>1117</v>
      </c>
      <c r="I87" s="414" t="s">
        <v>331</v>
      </c>
      <c r="J87" s="414" t="s">
        <v>331</v>
      </c>
      <c r="K87" s="793" t="s">
        <v>1117</v>
      </c>
      <c r="L87" s="793" t="s">
        <v>1117</v>
      </c>
      <c r="M87" s="594" t="s">
        <v>124</v>
      </c>
      <c r="N87" s="484"/>
      <c r="O87" s="793" t="s">
        <v>1117</v>
      </c>
      <c r="P87" s="793" t="s">
        <v>1117</v>
      </c>
      <c r="Q87" s="793" t="s">
        <v>1117</v>
      </c>
      <c r="R87" s="793" t="s">
        <v>1117</v>
      </c>
      <c r="S87" s="793" t="s">
        <v>1117</v>
      </c>
      <c r="T87" s="414" t="s">
        <v>331</v>
      </c>
      <c r="U87" s="802" t="s">
        <v>331</v>
      </c>
      <c r="V87" s="793" t="s">
        <v>1117</v>
      </c>
      <c r="W87" s="823"/>
      <c r="X87" s="823"/>
      <c r="Y87" s="823"/>
    </row>
    <row r="88" spans="1:25" s="202" customFormat="1" ht="24" customHeight="1" x14ac:dyDescent="0.25">
      <c r="A88" s="822"/>
      <c r="B88" s="604" t="s">
        <v>958</v>
      </c>
      <c r="C88" s="350"/>
      <c r="D88" s="636">
        <v>1</v>
      </c>
      <c r="E88" s="414" t="s">
        <v>331</v>
      </c>
      <c r="F88" s="793" t="s">
        <v>1117</v>
      </c>
      <c r="G88" s="793" t="s">
        <v>1117</v>
      </c>
      <c r="H88" s="793" t="s">
        <v>1117</v>
      </c>
      <c r="I88" s="414" t="s">
        <v>331</v>
      </c>
      <c r="J88" s="414" t="s">
        <v>331</v>
      </c>
      <c r="K88" s="793" t="s">
        <v>1117</v>
      </c>
      <c r="L88" s="793" t="s">
        <v>1117</v>
      </c>
      <c r="M88" s="594" t="s">
        <v>124</v>
      </c>
      <c r="N88" s="484"/>
      <c r="O88" s="793" t="s">
        <v>1117</v>
      </c>
      <c r="P88" s="793" t="s">
        <v>1117</v>
      </c>
      <c r="Q88" s="793" t="s">
        <v>1117</v>
      </c>
      <c r="R88" s="793" t="s">
        <v>1117</v>
      </c>
      <c r="S88" s="793" t="s">
        <v>1117</v>
      </c>
      <c r="T88" s="414" t="s">
        <v>331</v>
      </c>
      <c r="U88" s="802" t="s">
        <v>331</v>
      </c>
      <c r="V88" s="793" t="s">
        <v>1117</v>
      </c>
      <c r="W88" s="823"/>
      <c r="X88" s="823"/>
      <c r="Y88" s="823"/>
    </row>
    <row r="89" spans="1:25" s="202" customFormat="1" ht="24" customHeight="1" x14ac:dyDescent="0.25">
      <c r="A89" s="822"/>
      <c r="B89" s="604" t="s">
        <v>1099</v>
      </c>
      <c r="C89" s="350" t="s">
        <v>1100</v>
      </c>
      <c r="D89" s="636">
        <v>1</v>
      </c>
      <c r="E89" s="414" t="s">
        <v>331</v>
      </c>
      <c r="F89" s="793" t="s">
        <v>1117</v>
      </c>
      <c r="G89" s="793" t="s">
        <v>1117</v>
      </c>
      <c r="H89" s="793" t="s">
        <v>1117</v>
      </c>
      <c r="I89" s="414" t="s">
        <v>331</v>
      </c>
      <c r="J89" s="414" t="s">
        <v>331</v>
      </c>
      <c r="K89" s="793" t="s">
        <v>1117</v>
      </c>
      <c r="L89" s="793" t="s">
        <v>1117</v>
      </c>
      <c r="M89" s="594" t="s">
        <v>124</v>
      </c>
      <c r="N89" s="484"/>
      <c r="O89" s="793" t="s">
        <v>1117</v>
      </c>
      <c r="P89" s="793" t="s">
        <v>1117</v>
      </c>
      <c r="Q89" s="793" t="s">
        <v>1117</v>
      </c>
      <c r="R89" s="793" t="s">
        <v>1117</v>
      </c>
      <c r="S89" s="793" t="s">
        <v>1117</v>
      </c>
      <c r="T89" s="414" t="s">
        <v>331</v>
      </c>
      <c r="U89" s="802" t="s">
        <v>331</v>
      </c>
      <c r="V89" s="793" t="s">
        <v>1117</v>
      </c>
      <c r="W89" s="823"/>
      <c r="X89" s="823"/>
      <c r="Y89" s="823"/>
    </row>
    <row r="90" spans="1:25" s="202" customFormat="1" ht="39.950000000000003" customHeight="1" x14ac:dyDescent="0.25">
      <c r="A90" s="822"/>
      <c r="B90" s="604" t="s">
        <v>1601</v>
      </c>
      <c r="C90" s="350" t="s">
        <v>1089</v>
      </c>
      <c r="D90" s="636">
        <v>1</v>
      </c>
      <c r="E90" s="804" t="s">
        <v>1600</v>
      </c>
      <c r="F90" s="793" t="s">
        <v>1117</v>
      </c>
      <c r="G90" s="793" t="s">
        <v>1117</v>
      </c>
      <c r="H90" s="793" t="s">
        <v>1117</v>
      </c>
      <c r="I90" s="414" t="s">
        <v>331</v>
      </c>
      <c r="J90" s="414" t="s">
        <v>331</v>
      </c>
      <c r="K90" s="793" t="s">
        <v>1117</v>
      </c>
      <c r="L90" s="793" t="s">
        <v>1117</v>
      </c>
      <c r="M90" s="594" t="s">
        <v>124</v>
      </c>
      <c r="N90" s="484"/>
      <c r="O90" s="793" t="s">
        <v>1117</v>
      </c>
      <c r="P90" s="793" t="s">
        <v>1117</v>
      </c>
      <c r="Q90" s="793" t="s">
        <v>1117</v>
      </c>
      <c r="R90" s="793" t="s">
        <v>1117</v>
      </c>
      <c r="S90" s="793" t="s">
        <v>1117</v>
      </c>
      <c r="T90" s="414" t="s">
        <v>331</v>
      </c>
      <c r="U90" s="802" t="s">
        <v>331</v>
      </c>
      <c r="V90" s="793" t="s">
        <v>1117</v>
      </c>
      <c r="W90" s="823"/>
      <c r="X90" s="823"/>
      <c r="Y90" s="823"/>
    </row>
    <row r="91" spans="1:25" s="202" customFormat="1" ht="24" customHeight="1" x14ac:dyDescent="0.25">
      <c r="A91" s="822"/>
      <c r="B91" s="604" t="s">
        <v>1605</v>
      </c>
      <c r="C91" s="350"/>
      <c r="D91" s="636"/>
      <c r="E91" s="417" t="s">
        <v>124</v>
      </c>
      <c r="F91" s="793" t="s">
        <v>1117</v>
      </c>
      <c r="G91" s="793" t="s">
        <v>1117</v>
      </c>
      <c r="H91" s="793" t="s">
        <v>1117</v>
      </c>
      <c r="I91" s="414" t="s">
        <v>331</v>
      </c>
      <c r="J91" s="414" t="s">
        <v>331</v>
      </c>
      <c r="K91" s="793" t="s">
        <v>1117</v>
      </c>
      <c r="L91" s="793" t="s">
        <v>1117</v>
      </c>
      <c r="M91" s="414" t="s">
        <v>331</v>
      </c>
      <c r="N91" s="484"/>
      <c r="O91" s="793" t="s">
        <v>1117</v>
      </c>
      <c r="P91" s="793" t="s">
        <v>1117</v>
      </c>
      <c r="Q91" s="793" t="s">
        <v>1117</v>
      </c>
      <c r="R91" s="793" t="s">
        <v>1117</v>
      </c>
      <c r="S91" s="793" t="s">
        <v>1117</v>
      </c>
      <c r="T91" s="414" t="s">
        <v>331</v>
      </c>
      <c r="U91" s="802" t="s">
        <v>331</v>
      </c>
      <c r="V91" s="793" t="s">
        <v>1117</v>
      </c>
      <c r="W91" s="823"/>
      <c r="X91" s="823"/>
      <c r="Y91" s="823"/>
    </row>
    <row r="92" spans="1:25" s="202" customFormat="1" ht="39.950000000000003" customHeight="1" x14ac:dyDescent="0.25">
      <c r="A92" s="822"/>
      <c r="B92" s="604" t="s">
        <v>1615</v>
      </c>
      <c r="C92" s="350" t="s">
        <v>1116</v>
      </c>
      <c r="D92" s="636">
        <v>1</v>
      </c>
      <c r="E92" s="793" t="s">
        <v>1040</v>
      </c>
      <c r="F92" s="793" t="s">
        <v>1117</v>
      </c>
      <c r="G92" s="793" t="s">
        <v>1117</v>
      </c>
      <c r="H92" s="793" t="s">
        <v>1117</v>
      </c>
      <c r="I92" s="414" t="s">
        <v>331</v>
      </c>
      <c r="J92" s="414" t="s">
        <v>331</v>
      </c>
      <c r="K92" s="793" t="s">
        <v>1117</v>
      </c>
      <c r="L92" s="793" t="s">
        <v>1117</v>
      </c>
      <c r="M92" s="594" t="s">
        <v>124</v>
      </c>
      <c r="N92" s="484"/>
      <c r="O92" s="793" t="s">
        <v>1117</v>
      </c>
      <c r="P92" s="793" t="s">
        <v>1117</v>
      </c>
      <c r="Q92" s="793" t="s">
        <v>1117</v>
      </c>
      <c r="R92" s="793" t="s">
        <v>1117</v>
      </c>
      <c r="S92" s="793" t="s">
        <v>1117</v>
      </c>
      <c r="T92" s="414" t="s">
        <v>331</v>
      </c>
      <c r="U92" s="802" t="s">
        <v>331</v>
      </c>
      <c r="V92" s="793" t="s">
        <v>1117</v>
      </c>
      <c r="W92" s="823"/>
      <c r="X92" s="823"/>
      <c r="Y92" s="823"/>
    </row>
    <row r="93" spans="1:25" s="202" customFormat="1" ht="24" customHeight="1" x14ac:dyDescent="0.25">
      <c r="A93" s="822"/>
      <c r="B93" s="604" t="s">
        <v>1101</v>
      </c>
      <c r="C93" s="350" t="s">
        <v>1102</v>
      </c>
      <c r="D93" s="636">
        <v>0.8</v>
      </c>
      <c r="E93" s="792" t="s">
        <v>331</v>
      </c>
      <c r="F93" s="793" t="s">
        <v>1117</v>
      </c>
      <c r="G93" s="793" t="s">
        <v>1117</v>
      </c>
      <c r="H93" s="793" t="s">
        <v>1117</v>
      </c>
      <c r="I93" s="414" t="s">
        <v>331</v>
      </c>
      <c r="J93" s="414" t="s">
        <v>331</v>
      </c>
      <c r="K93" s="793" t="s">
        <v>1117</v>
      </c>
      <c r="L93" s="793" t="s">
        <v>1117</v>
      </c>
      <c r="M93" s="417" t="s">
        <v>124</v>
      </c>
      <c r="N93" s="484"/>
      <c r="O93" s="793" t="s">
        <v>1117</v>
      </c>
      <c r="P93" s="793" t="s">
        <v>1117</v>
      </c>
      <c r="Q93" s="793" t="s">
        <v>1117</v>
      </c>
      <c r="R93" s="793" t="s">
        <v>1117</v>
      </c>
      <c r="S93" s="793" t="s">
        <v>1117</v>
      </c>
      <c r="T93" s="414" t="s">
        <v>331</v>
      </c>
      <c r="U93" s="802" t="s">
        <v>331</v>
      </c>
      <c r="V93" s="793" t="s">
        <v>1117</v>
      </c>
      <c r="W93" s="823"/>
      <c r="X93" s="823"/>
      <c r="Y93" s="823"/>
    </row>
    <row r="94" spans="1:25" s="202" customFormat="1" ht="39.950000000000003" customHeight="1" x14ac:dyDescent="0.25">
      <c r="A94" s="822"/>
      <c r="B94" s="604" t="s">
        <v>1636</v>
      </c>
      <c r="C94" s="350"/>
      <c r="D94" s="916" t="s">
        <v>1091</v>
      </c>
      <c r="E94" s="793" t="s">
        <v>1637</v>
      </c>
      <c r="F94" s="793" t="s">
        <v>1117</v>
      </c>
      <c r="G94" s="793" t="s">
        <v>1117</v>
      </c>
      <c r="H94" s="793" t="s">
        <v>1117</v>
      </c>
      <c r="I94" s="414" t="s">
        <v>331</v>
      </c>
      <c r="J94" s="414" t="s">
        <v>331</v>
      </c>
      <c r="K94" s="793" t="s">
        <v>1117</v>
      </c>
      <c r="L94" s="793" t="s">
        <v>1117</v>
      </c>
      <c r="M94" s="594" t="s">
        <v>124</v>
      </c>
      <c r="N94" s="484"/>
      <c r="O94" s="793" t="s">
        <v>1117</v>
      </c>
      <c r="P94" s="793" t="s">
        <v>1117</v>
      </c>
      <c r="Q94" s="793" t="s">
        <v>1117</v>
      </c>
      <c r="R94" s="793" t="s">
        <v>1117</v>
      </c>
      <c r="S94" s="793" t="s">
        <v>1117</v>
      </c>
      <c r="T94" s="414" t="s">
        <v>331</v>
      </c>
      <c r="U94" s="802" t="s">
        <v>331</v>
      </c>
      <c r="V94" s="793" t="s">
        <v>1117</v>
      </c>
      <c r="W94" s="823"/>
      <c r="X94" s="823"/>
      <c r="Y94" s="823"/>
    </row>
    <row r="95" spans="1:25" s="202" customFormat="1" ht="39.950000000000003" customHeight="1" x14ac:dyDescent="0.25">
      <c r="A95" s="822"/>
      <c r="B95" s="484" t="s">
        <v>1039</v>
      </c>
      <c r="C95" s="350" t="s">
        <v>1103</v>
      </c>
      <c r="D95" s="636">
        <v>1</v>
      </c>
      <c r="E95" s="804" t="s">
        <v>1043</v>
      </c>
      <c r="F95" s="793" t="s">
        <v>1117</v>
      </c>
      <c r="G95" s="793" t="s">
        <v>1117</v>
      </c>
      <c r="H95" s="793" t="s">
        <v>1117</v>
      </c>
      <c r="I95" s="414" t="s">
        <v>331</v>
      </c>
      <c r="J95" s="414" t="s">
        <v>331</v>
      </c>
      <c r="K95" s="793" t="s">
        <v>1117</v>
      </c>
      <c r="L95" s="793" t="s">
        <v>1117</v>
      </c>
      <c r="M95" s="417" t="s">
        <v>124</v>
      </c>
      <c r="N95" s="484"/>
      <c r="O95" s="793" t="s">
        <v>1117</v>
      </c>
      <c r="P95" s="793" t="s">
        <v>1117</v>
      </c>
      <c r="Q95" s="793" t="s">
        <v>1117</v>
      </c>
      <c r="R95" s="793" t="s">
        <v>1117</v>
      </c>
      <c r="S95" s="793" t="s">
        <v>1117</v>
      </c>
      <c r="T95" s="414" t="s">
        <v>331</v>
      </c>
      <c r="U95" s="802" t="s">
        <v>331</v>
      </c>
      <c r="V95" s="793" t="s">
        <v>1117</v>
      </c>
      <c r="W95" s="823"/>
      <c r="X95" s="823"/>
      <c r="Y95" s="823"/>
    </row>
    <row r="96" spans="1:25" s="202" customFormat="1" ht="39.950000000000003" customHeight="1" x14ac:dyDescent="0.25">
      <c r="A96" s="822"/>
      <c r="B96" s="604" t="s">
        <v>1105</v>
      </c>
      <c r="C96" s="350" t="s">
        <v>1106</v>
      </c>
      <c r="D96" s="636">
        <v>1</v>
      </c>
      <c r="E96" s="804" t="s">
        <v>1104</v>
      </c>
      <c r="F96" s="793" t="s">
        <v>1117</v>
      </c>
      <c r="G96" s="793" t="s">
        <v>1117</v>
      </c>
      <c r="H96" s="793" t="s">
        <v>1117</v>
      </c>
      <c r="I96" s="414" t="s">
        <v>331</v>
      </c>
      <c r="J96" s="414" t="s">
        <v>331</v>
      </c>
      <c r="K96" s="793" t="s">
        <v>1117</v>
      </c>
      <c r="L96" s="793" t="s">
        <v>1117</v>
      </c>
      <c r="M96" s="594" t="s">
        <v>124</v>
      </c>
      <c r="N96" s="484"/>
      <c r="O96" s="793" t="s">
        <v>1117</v>
      </c>
      <c r="P96" s="793" t="s">
        <v>1117</v>
      </c>
      <c r="Q96" s="793" t="s">
        <v>1117</v>
      </c>
      <c r="R96" s="793" t="s">
        <v>1117</v>
      </c>
      <c r="S96" s="793" t="s">
        <v>1117</v>
      </c>
      <c r="T96" s="414" t="s">
        <v>331</v>
      </c>
      <c r="U96" s="802" t="s">
        <v>331</v>
      </c>
      <c r="V96" s="793" t="s">
        <v>1117</v>
      </c>
      <c r="W96" s="823"/>
      <c r="X96" s="823"/>
      <c r="Y96" s="823"/>
    </row>
    <row r="97" spans="1:22" ht="24" customHeight="1" x14ac:dyDescent="0.25">
      <c r="A97" s="1070"/>
      <c r="B97" s="1071" t="s">
        <v>965</v>
      </c>
      <c r="C97" s="789"/>
      <c r="D97" s="789"/>
      <c r="E97" s="417" t="s">
        <v>124</v>
      </c>
      <c r="F97" s="417" t="s">
        <v>124</v>
      </c>
      <c r="G97" s="594" t="s">
        <v>124</v>
      </c>
      <c r="H97" s="594" t="s">
        <v>124</v>
      </c>
      <c r="I97" s="414" t="s">
        <v>331</v>
      </c>
      <c r="J97" s="414" t="s">
        <v>331</v>
      </c>
      <c r="K97" s="594" t="s">
        <v>124</v>
      </c>
      <c r="L97" s="594" t="s">
        <v>124</v>
      </c>
      <c r="M97" s="414" t="s">
        <v>331</v>
      </c>
      <c r="N97" s="790"/>
      <c r="O97" s="417" t="s">
        <v>124</v>
      </c>
      <c r="P97" s="417" t="s">
        <v>124</v>
      </c>
      <c r="Q97" s="417" t="s">
        <v>124</v>
      </c>
      <c r="R97" s="417" t="s">
        <v>124</v>
      </c>
      <c r="S97" s="417" t="s">
        <v>124</v>
      </c>
      <c r="T97" s="802" t="s">
        <v>331</v>
      </c>
      <c r="U97" s="414" t="s">
        <v>331</v>
      </c>
      <c r="V97" s="594" t="s">
        <v>124</v>
      </c>
    </row>
    <row r="98" spans="1:22" x14ac:dyDescent="0.25">
      <c r="A98" s="1084" t="s">
        <v>745</v>
      </c>
      <c r="B98" s="1081"/>
      <c r="C98" s="1081"/>
      <c r="D98" s="1081"/>
      <c r="E98" s="1085"/>
      <c r="F98" s="1086"/>
      <c r="G98" s="1086"/>
      <c r="H98" s="1087"/>
      <c r="K98" s="1087"/>
      <c r="L98" s="1088"/>
      <c r="P98" s="1089"/>
      <c r="Q98" s="1089"/>
      <c r="R98" s="292"/>
      <c r="U98" s="1090"/>
    </row>
    <row r="99" spans="1:22" ht="30" customHeight="1" x14ac:dyDescent="0.25">
      <c r="A99" s="1222" t="s">
        <v>1566</v>
      </c>
      <c r="B99" s="1222"/>
      <c r="C99" s="1222"/>
      <c r="D99" s="1222"/>
      <c r="E99" s="1222"/>
      <c r="F99" s="1222"/>
      <c r="G99" s="1222"/>
      <c r="H99" s="1222"/>
      <c r="I99" s="1222"/>
      <c r="J99" s="1222"/>
      <c r="K99" s="1222"/>
      <c r="L99" s="1222"/>
      <c r="M99" s="1222"/>
      <c r="N99" s="1222"/>
      <c r="O99" s="1222"/>
      <c r="P99" s="1222"/>
      <c r="Q99" s="1091"/>
      <c r="R99" s="1091"/>
      <c r="S99" s="1091"/>
      <c r="T99" s="1091"/>
      <c r="U99" s="1091"/>
      <c r="V99" s="1091"/>
    </row>
    <row r="100" spans="1:22" ht="31.5" customHeight="1" x14ac:dyDescent="0.25">
      <c r="A100" s="1223" t="s">
        <v>1619</v>
      </c>
      <c r="B100" s="1223"/>
      <c r="C100" s="1223"/>
      <c r="D100" s="1223"/>
      <c r="E100" s="1223"/>
      <c r="F100" s="1223"/>
      <c r="G100" s="1223"/>
      <c r="H100" s="1223"/>
      <c r="I100" s="1223"/>
      <c r="J100" s="1223"/>
      <c r="K100" s="1223"/>
      <c r="L100" s="1223"/>
      <c r="M100" s="1223"/>
      <c r="N100" s="1223"/>
      <c r="O100" s="1223"/>
      <c r="P100" s="1223"/>
      <c r="Q100" s="1091"/>
      <c r="R100" s="1091"/>
      <c r="S100" s="1091"/>
      <c r="T100" s="1091"/>
      <c r="U100" s="1091"/>
      <c r="V100" s="1091"/>
    </row>
    <row r="101" spans="1:22" x14ac:dyDescent="0.25">
      <c r="A101" s="1224" t="s">
        <v>753</v>
      </c>
      <c r="B101" s="1224"/>
      <c r="C101" s="1224"/>
      <c r="D101" s="1224"/>
      <c r="E101" s="1224"/>
      <c r="F101" s="1224"/>
      <c r="G101" s="1224"/>
      <c r="H101" s="1224"/>
      <c r="I101" s="1224"/>
      <c r="J101" s="1224"/>
      <c r="K101" s="1224"/>
      <c r="L101" s="1224"/>
      <c r="M101" s="1224"/>
      <c r="N101" s="1224"/>
      <c r="O101" s="1224"/>
      <c r="P101" s="1224"/>
      <c r="Q101" s="1224"/>
      <c r="R101" s="1224"/>
      <c r="S101" s="1224"/>
      <c r="T101" s="1224"/>
      <c r="U101" s="1224"/>
      <c r="V101" s="1224"/>
    </row>
    <row r="104" spans="1:22" x14ac:dyDescent="0.25">
      <c r="A104" s="1079" t="s">
        <v>986</v>
      </c>
    </row>
    <row r="105" spans="1:22" x14ac:dyDescent="0.25">
      <c r="A105" s="1078" t="s">
        <v>1617</v>
      </c>
    </row>
    <row r="106" spans="1:22" ht="48.75" customHeight="1" x14ac:dyDescent="0.25">
      <c r="A106" s="1219" t="s">
        <v>1622</v>
      </c>
      <c r="B106" s="1220"/>
      <c r="C106" s="1220"/>
      <c r="D106" s="1220"/>
      <c r="E106" s="1220"/>
      <c r="F106" s="1220"/>
      <c r="G106" s="1220"/>
      <c r="H106" s="1220"/>
      <c r="I106" s="1220"/>
      <c r="J106" s="1220"/>
      <c r="K106" s="1220"/>
    </row>
    <row r="108" spans="1:22" x14ac:dyDescent="0.25">
      <c r="A108" s="1078" t="s">
        <v>1623</v>
      </c>
    </row>
    <row r="109" spans="1:22" ht="69.75" customHeight="1" x14ac:dyDescent="0.25">
      <c r="A109" s="1219" t="s">
        <v>1624</v>
      </c>
      <c r="B109" s="1220"/>
      <c r="C109" s="1220"/>
      <c r="D109" s="1220"/>
      <c r="E109" s="1220"/>
      <c r="F109" s="1220"/>
      <c r="G109" s="1220"/>
      <c r="H109" s="1220"/>
      <c r="I109" s="1220"/>
      <c r="J109" s="1220"/>
      <c r="K109" s="1220"/>
    </row>
    <row r="111" spans="1:22" x14ac:dyDescent="0.25">
      <c r="A111" s="1080" t="s">
        <v>197</v>
      </c>
    </row>
    <row r="112" spans="1:22" x14ac:dyDescent="0.25">
      <c r="A112" s="1078" t="s">
        <v>1617</v>
      </c>
    </row>
    <row r="113" spans="1:11" ht="36.75" customHeight="1" x14ac:dyDescent="0.25">
      <c r="A113" s="1219" t="s">
        <v>1625</v>
      </c>
      <c r="B113" s="1220"/>
      <c r="C113" s="1220"/>
      <c r="D113" s="1220"/>
      <c r="E113" s="1220"/>
      <c r="F113" s="1220"/>
      <c r="G113" s="1220"/>
      <c r="H113" s="1220"/>
      <c r="I113" s="1220"/>
      <c r="J113" s="1220"/>
      <c r="K113" s="1220"/>
    </row>
    <row r="114" spans="1:11" x14ac:dyDescent="0.25">
      <c r="A114" s="157"/>
    </row>
    <row r="115" spans="1:11" x14ac:dyDescent="0.25">
      <c r="A115" s="1078" t="s">
        <v>1626</v>
      </c>
      <c r="B115" s="1077"/>
    </row>
    <row r="116" spans="1:11" ht="31.5" customHeight="1" x14ac:dyDescent="0.25">
      <c r="A116" s="1219" t="s">
        <v>1627</v>
      </c>
      <c r="B116" s="1220"/>
      <c r="C116" s="1220"/>
      <c r="D116" s="1220"/>
      <c r="E116" s="1220"/>
      <c r="F116" s="1220"/>
      <c r="G116" s="1220"/>
      <c r="H116" s="1220"/>
      <c r="I116" s="1220"/>
      <c r="J116" s="1220"/>
      <c r="K116" s="1220"/>
    </row>
    <row r="117" spans="1:11" ht="18.75" customHeight="1" x14ac:dyDescent="0.25">
      <c r="A117" s="1219" t="s">
        <v>1628</v>
      </c>
      <c r="B117" s="1219"/>
      <c r="C117" s="1219"/>
      <c r="D117" s="1219"/>
      <c r="E117" s="1219"/>
      <c r="F117" s="1219"/>
      <c r="G117" s="1219"/>
      <c r="H117" s="1219"/>
      <c r="I117" s="1219"/>
      <c r="J117" s="1219"/>
      <c r="K117" s="1219"/>
    </row>
    <row r="118" spans="1:11" ht="18" customHeight="1" x14ac:dyDescent="0.25">
      <c r="A118" s="1219" t="s">
        <v>1629</v>
      </c>
      <c r="B118" s="1219"/>
      <c r="C118" s="1219"/>
      <c r="D118" s="1219"/>
      <c r="E118" s="1219"/>
      <c r="F118" s="1219"/>
      <c r="G118" s="1219"/>
      <c r="H118" s="1219"/>
      <c r="I118" s="1219"/>
      <c r="J118" s="1219"/>
      <c r="K118" s="1219"/>
    </row>
    <row r="119" spans="1:11" ht="18.75" customHeight="1" x14ac:dyDescent="0.25">
      <c r="A119" s="1219" t="s">
        <v>1630</v>
      </c>
      <c r="B119" s="1219"/>
      <c r="C119" s="1219"/>
      <c r="D119" s="1219"/>
      <c r="E119" s="1219"/>
      <c r="F119" s="1219"/>
      <c r="G119" s="1219"/>
      <c r="H119" s="1219"/>
      <c r="I119" s="1219"/>
      <c r="J119" s="1219"/>
      <c r="K119" s="1219"/>
    </row>
    <row r="120" spans="1:11" x14ac:dyDescent="0.25">
      <c r="A120" s="157"/>
    </row>
    <row r="122" spans="1:11" ht="21" customHeight="1" x14ac:dyDescent="0.25">
      <c r="A122" s="1080" t="s">
        <v>749</v>
      </c>
    </row>
    <row r="123" spans="1:11" ht="21" customHeight="1" x14ac:dyDescent="0.25">
      <c r="A123" s="1078" t="s">
        <v>1620</v>
      </c>
    </row>
    <row r="130" spans="1:2" x14ac:dyDescent="0.25">
      <c r="A130" s="1080" t="s">
        <v>342</v>
      </c>
    </row>
    <row r="131" spans="1:2" x14ac:dyDescent="0.25">
      <c r="A131" s="1078" t="s">
        <v>1620</v>
      </c>
    </row>
    <row r="135" spans="1:2" ht="134.25" customHeight="1" x14ac:dyDescent="0.25"/>
    <row r="136" spans="1:2" x14ac:dyDescent="0.25">
      <c r="A136" s="1221" t="s">
        <v>1621</v>
      </c>
      <c r="B136" s="1221"/>
    </row>
    <row r="137" spans="1:2" ht="393.75" customHeight="1" x14ac:dyDescent="0.25"/>
    <row r="138" spans="1:2" x14ac:dyDescent="0.25">
      <c r="A138" s="1079" t="s">
        <v>239</v>
      </c>
    </row>
    <row r="139" spans="1:2" x14ac:dyDescent="0.25">
      <c r="A139" s="1078" t="s">
        <v>1631</v>
      </c>
    </row>
    <row r="153" spans="1:1" ht="87" customHeight="1" x14ac:dyDescent="0.25"/>
    <row r="155" spans="1:1" x14ac:dyDescent="0.25">
      <c r="A155" s="1080" t="s">
        <v>1052</v>
      </c>
    </row>
    <row r="156" spans="1:1" x14ac:dyDescent="0.25">
      <c r="A156" s="1078" t="s">
        <v>1620</v>
      </c>
    </row>
    <row r="176" spans="1:1" x14ac:dyDescent="0.25">
      <c r="A176" s="1080" t="s">
        <v>1118</v>
      </c>
    </row>
    <row r="177" spans="1:11" x14ac:dyDescent="0.25">
      <c r="A177" s="1078" t="s">
        <v>1620</v>
      </c>
    </row>
    <row r="178" spans="1:11" x14ac:dyDescent="0.25">
      <c r="A178" s="2" t="s">
        <v>1632</v>
      </c>
    </row>
    <row r="180" spans="1:11" ht="18.75" x14ac:dyDescent="0.25">
      <c r="E180" s="1082"/>
    </row>
    <row r="182" spans="1:11" x14ac:dyDescent="0.25">
      <c r="A182" s="1079" t="s">
        <v>1606</v>
      </c>
    </row>
    <row r="184" spans="1:11" ht="111.75" customHeight="1" x14ac:dyDescent="0.25"/>
    <row r="186" spans="1:11" x14ac:dyDescent="0.25">
      <c r="A186" s="1079" t="s">
        <v>17</v>
      </c>
    </row>
    <row r="187" spans="1:11" x14ac:dyDescent="0.25">
      <c r="A187" s="1078" t="s">
        <v>1617</v>
      </c>
    </row>
    <row r="188" spans="1:11" ht="151.5" customHeight="1" x14ac:dyDescent="0.25"/>
    <row r="189" spans="1:11" x14ac:dyDescent="0.25">
      <c r="A189" s="1078" t="s">
        <v>1618</v>
      </c>
    </row>
    <row r="190" spans="1:11" ht="279.75" customHeight="1" x14ac:dyDescent="0.25">
      <c r="A190" s="496"/>
      <c r="B190" s="496"/>
      <c r="C190" s="496"/>
      <c r="D190" s="496"/>
      <c r="E190" s="496"/>
      <c r="F190" s="496"/>
      <c r="G190" s="496"/>
      <c r="H190" s="496"/>
      <c r="I190" s="496"/>
      <c r="J190" s="496"/>
      <c r="K190" s="496"/>
    </row>
    <row r="192" spans="1:11" x14ac:dyDescent="0.25">
      <c r="A192" s="1079" t="s">
        <v>1607</v>
      </c>
    </row>
    <row r="193" spans="1:1" x14ac:dyDescent="0.25">
      <c r="A193" s="157"/>
    </row>
    <row r="194" spans="1:1" ht="75.75" customHeight="1" x14ac:dyDescent="0.25">
      <c r="A194" s="157"/>
    </row>
    <row r="195" spans="1:1" x14ac:dyDescent="0.25">
      <c r="A195" s="1080" t="s">
        <v>222</v>
      </c>
    </row>
    <row r="196" spans="1:1" x14ac:dyDescent="0.25">
      <c r="A196" s="157"/>
    </row>
    <row r="197" spans="1:1" x14ac:dyDescent="0.25">
      <c r="A197" s="1078" t="s">
        <v>1613</v>
      </c>
    </row>
    <row r="198" spans="1:1" x14ac:dyDescent="0.25">
      <c r="A198" s="1078" t="s">
        <v>1618</v>
      </c>
    </row>
    <row r="199" spans="1:1" ht="301.5" customHeight="1" x14ac:dyDescent="0.25">
      <c r="A199" s="157"/>
    </row>
    <row r="200" spans="1:1" x14ac:dyDescent="0.25">
      <c r="A200" s="1079" t="s">
        <v>1608</v>
      </c>
    </row>
    <row r="201" spans="1:1" x14ac:dyDescent="0.25">
      <c r="A201" s="1083"/>
    </row>
    <row r="202" spans="1:1" x14ac:dyDescent="0.25">
      <c r="A202" s="1078" t="s">
        <v>1613</v>
      </c>
    </row>
    <row r="204" spans="1:1" x14ac:dyDescent="0.25">
      <c r="A204" s="1078" t="s">
        <v>1633</v>
      </c>
    </row>
    <row r="207" spans="1:1" x14ac:dyDescent="0.25">
      <c r="A207" s="1080" t="s">
        <v>179</v>
      </c>
    </row>
    <row r="208" spans="1:1" x14ac:dyDescent="0.25">
      <c r="A208" s="1078" t="s">
        <v>1634</v>
      </c>
    </row>
    <row r="210" spans="1:1" ht="282.75" customHeight="1" x14ac:dyDescent="0.25"/>
    <row r="211" spans="1:1" x14ac:dyDescent="0.25">
      <c r="A211" s="1078" t="s">
        <v>1618</v>
      </c>
    </row>
    <row r="212" spans="1:1" ht="213" customHeight="1" x14ac:dyDescent="0.25"/>
    <row r="214" spans="1:1" x14ac:dyDescent="0.25">
      <c r="A214" s="1080" t="s">
        <v>1609</v>
      </c>
    </row>
    <row r="215" spans="1:1" x14ac:dyDescent="0.25">
      <c r="A215" s="1078" t="s">
        <v>1634</v>
      </c>
    </row>
    <row r="216" spans="1:1" ht="75" customHeight="1" x14ac:dyDescent="0.25">
      <c r="A216" s="157"/>
    </row>
    <row r="217" spans="1:1" ht="138" customHeight="1" x14ac:dyDescent="0.25">
      <c r="A217" s="157"/>
    </row>
    <row r="218" spans="1:1" ht="13.5" customHeight="1" x14ac:dyDescent="0.25">
      <c r="A218" s="1078" t="s">
        <v>1618</v>
      </c>
    </row>
    <row r="219" spans="1:1" ht="195" customHeight="1" x14ac:dyDescent="0.25">
      <c r="A219" s="157"/>
    </row>
    <row r="220" spans="1:1" x14ac:dyDescent="0.25">
      <c r="A220" s="157"/>
    </row>
    <row r="221" spans="1:1" x14ac:dyDescent="0.25">
      <c r="A221" s="1080" t="s">
        <v>1610</v>
      </c>
    </row>
    <row r="222" spans="1:1" x14ac:dyDescent="0.25">
      <c r="A222" s="157"/>
    </row>
    <row r="223" spans="1:1" x14ac:dyDescent="0.25">
      <c r="A223" s="1078" t="s">
        <v>1613</v>
      </c>
    </row>
    <row r="224" spans="1:1" ht="13.5" customHeight="1" x14ac:dyDescent="0.25">
      <c r="A224" s="157"/>
    </row>
    <row r="225" spans="1:9" ht="16.5" customHeight="1" x14ac:dyDescent="0.25">
      <c r="A225" s="1078" t="s">
        <v>1635</v>
      </c>
    </row>
    <row r="226" spans="1:9" ht="26.25" customHeight="1" x14ac:dyDescent="0.25">
      <c r="A226" s="157"/>
    </row>
    <row r="227" spans="1:9" x14ac:dyDescent="0.25">
      <c r="A227" s="1079" t="s">
        <v>1611</v>
      </c>
    </row>
    <row r="228" spans="1:9" x14ac:dyDescent="0.25">
      <c r="A228" s="1078" t="s">
        <v>1613</v>
      </c>
    </row>
    <row r="229" spans="1:9" x14ac:dyDescent="0.25">
      <c r="A229" s="1076"/>
    </row>
    <row r="230" spans="1:9" x14ac:dyDescent="0.25">
      <c r="A230" s="1078" t="s">
        <v>1618</v>
      </c>
    </row>
    <row r="231" spans="1:9" ht="190.5" customHeight="1" x14ac:dyDescent="0.25">
      <c r="A231" s="1215"/>
      <c r="B231" s="1215"/>
      <c r="C231" s="1215"/>
      <c r="D231" s="1215"/>
      <c r="E231" s="1215"/>
      <c r="F231" s="1215"/>
      <c r="G231" s="1215"/>
      <c r="H231" s="1215"/>
      <c r="I231" s="1215"/>
    </row>
    <row r="233" spans="1:9" x14ac:dyDescent="0.25">
      <c r="A233" s="1079" t="s">
        <v>1612</v>
      </c>
    </row>
    <row r="234" spans="1:9" x14ac:dyDescent="0.25">
      <c r="A234" s="1078" t="s">
        <v>1617</v>
      </c>
    </row>
    <row r="235" spans="1:9" ht="84" customHeight="1" x14ac:dyDescent="0.25"/>
    <row r="236" spans="1:9" x14ac:dyDescent="0.25">
      <c r="A236" s="1078" t="s">
        <v>1618</v>
      </c>
    </row>
  </sheetData>
  <sortState xmlns:xlrd2="http://schemas.microsoft.com/office/spreadsheetml/2017/richdata2" ref="B69:V96">
    <sortCondition ref="B69:B96"/>
  </sortState>
  <mergeCells count="13">
    <mergeCell ref="A231:I231"/>
    <mergeCell ref="V4:V26"/>
    <mergeCell ref="A106:K106"/>
    <mergeCell ref="A109:K109"/>
    <mergeCell ref="A113:K113"/>
    <mergeCell ref="A116:K116"/>
    <mergeCell ref="A136:B136"/>
    <mergeCell ref="A99:P99"/>
    <mergeCell ref="A100:P100"/>
    <mergeCell ref="A101:V101"/>
    <mergeCell ref="A117:K117"/>
    <mergeCell ref="A118:K118"/>
    <mergeCell ref="A119:K119"/>
  </mergeCells>
  <phoneticPr fontId="70" type="noConversion"/>
  <printOptions horizontalCentered="1" verticalCentered="1"/>
  <pageMargins left="0.23622047244094499" right="0.23622047244094499" top="0.74803149606299202" bottom="1.25984251968504" header="0.31496062992126" footer="0.31496062992126"/>
  <pageSetup paperSize="3" scale="53" orientation="landscape" r:id="rId1"/>
  <headerFooter scaleWithDoc="0">
    <oddHeader>&amp;L&amp;"Calibri,Bold"&amp;14Schedule of Named Insureds</oddHeader>
    <oddFooter>&amp;L&amp;G&amp;CPage &amp;P of &amp;N</oddFooter>
  </headerFooter>
  <rowBreaks count="2" manualBreakCount="2">
    <brk id="36" max="21" man="1"/>
    <brk id="81" max="21" man="1"/>
  </rowBreak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2"/>
  <dimension ref="A1:K14"/>
  <sheetViews>
    <sheetView showGridLines="0" view="pageBreakPreview" topLeftCell="A9" zoomScaleNormal="96" zoomScaleSheetLayoutView="100" workbookViewId="0">
      <selection activeCell="C9" sqref="C9"/>
    </sheetView>
  </sheetViews>
  <sheetFormatPr defaultColWidth="9.140625" defaultRowHeight="12.75" x14ac:dyDescent="0.2"/>
  <cols>
    <col min="1" max="1" width="22.28515625" style="193" customWidth="1"/>
    <col min="2" max="2" width="25" style="193" customWidth="1"/>
    <col min="3" max="3" width="26.5703125" style="193" customWidth="1"/>
    <col min="4" max="4" width="25.140625" style="193" customWidth="1"/>
    <col min="5" max="16384" width="9.140625" style="193"/>
  </cols>
  <sheetData>
    <row r="1" spans="1:11" ht="15" customHeight="1" x14ac:dyDescent="0.2">
      <c r="A1" s="1227" t="str">
        <f>"During our pre-renewal meeting held on 3/30/2023, we discussed the following strategies for "&amp;Input!C2&amp; "'s Professional/Pollution Liability, Property/Casualty, and Executive Liability insurance renewal:"</f>
        <v>During our pre-renewal meeting held on 3/30/2023, we discussed the following strategies for LJA Engineering, Inc.'s Professional/Pollution Liability, Property/Casualty, and Executive Liability insurance renewal:</v>
      </c>
      <c r="B1" s="1227"/>
      <c r="C1" s="1227"/>
      <c r="D1" s="1227"/>
      <c r="E1" s="1228"/>
      <c r="F1" s="1228"/>
      <c r="G1" s="1228"/>
      <c r="H1" s="1228"/>
      <c r="I1" s="1228"/>
    </row>
    <row r="2" spans="1:11" ht="12.75" customHeight="1" x14ac:dyDescent="0.2">
      <c r="A2" s="1227"/>
      <c r="B2" s="1227"/>
      <c r="C2" s="1227"/>
      <c r="D2" s="1227"/>
      <c r="E2" s="1228"/>
      <c r="F2" s="1228"/>
      <c r="G2" s="1228"/>
      <c r="H2" s="1228"/>
      <c r="I2" s="1228"/>
    </row>
    <row r="3" spans="1:11" ht="12.75" customHeight="1" x14ac:dyDescent="0.2">
      <c r="A3" s="303"/>
      <c r="B3" s="303"/>
      <c r="C3" s="303"/>
      <c r="D3" s="352"/>
      <c r="F3" s="591"/>
      <c r="G3" s="591"/>
      <c r="H3" s="591"/>
      <c r="I3" s="591"/>
      <c r="J3" s="591"/>
      <c r="K3" s="591"/>
    </row>
    <row r="4" spans="1:11" ht="30" customHeight="1" x14ac:dyDescent="0.2">
      <c r="A4" s="368"/>
      <c r="B4" s="240" t="s">
        <v>355</v>
      </c>
      <c r="C4" s="240" t="s">
        <v>356</v>
      </c>
      <c r="D4" s="466" t="s">
        <v>357</v>
      </c>
      <c r="F4" s="591"/>
      <c r="G4" s="591"/>
      <c r="H4" s="591"/>
      <c r="I4" s="591"/>
      <c r="J4" s="591"/>
      <c r="K4" s="591"/>
    </row>
    <row r="5" spans="1:11" s="213" customFormat="1" ht="84.75" customHeight="1" x14ac:dyDescent="0.25">
      <c r="A5" s="354" t="s">
        <v>358</v>
      </c>
      <c r="B5" s="289" t="s">
        <v>359</v>
      </c>
      <c r="C5" s="289" t="s">
        <v>360</v>
      </c>
      <c r="D5" s="218" t="s">
        <v>361</v>
      </c>
      <c r="F5" s="591"/>
      <c r="G5" s="591"/>
      <c r="H5" s="591"/>
      <c r="I5" s="591"/>
      <c r="J5" s="591"/>
      <c r="K5" s="591"/>
    </row>
    <row r="6" spans="1:11" s="213" customFormat="1" ht="102" customHeight="1" x14ac:dyDescent="0.25">
      <c r="A6" s="354" t="s">
        <v>362</v>
      </c>
      <c r="B6" s="289" t="s">
        <v>363</v>
      </c>
      <c r="C6" s="289" t="s">
        <v>364</v>
      </c>
      <c r="D6" s="218" t="s">
        <v>365</v>
      </c>
    </row>
    <row r="8" spans="1:11" ht="45" customHeight="1" x14ac:dyDescent="0.2">
      <c r="A8" s="1225" t="s">
        <v>1706</v>
      </c>
      <c r="B8" s="1226"/>
      <c r="C8" s="1226"/>
      <c r="D8" s="1226"/>
    </row>
    <row r="9" spans="1:11" ht="45" customHeight="1" x14ac:dyDescent="0.2">
      <c r="A9" s="1193"/>
      <c r="B9" s="1194"/>
      <c r="C9" s="1194"/>
      <c r="D9" s="1194"/>
    </row>
    <row r="14" spans="1:11" x14ac:dyDescent="0.2">
      <c r="D14" s="193" t="s">
        <v>1372</v>
      </c>
    </row>
  </sheetData>
  <mergeCells count="3">
    <mergeCell ref="A8:D8"/>
    <mergeCell ref="A1:D2"/>
    <mergeCell ref="E1:I2"/>
  </mergeCells>
  <printOptions horizontalCentered="1"/>
  <pageMargins left="0.25" right="0.25" top="0.75" bottom="1.25" header="0.3" footer="0.3"/>
  <pageSetup fitToWidth="0" fitToHeight="0" orientation="portrait" r:id="rId1"/>
  <headerFooter>
    <oddHeader>&amp;L&amp;"-,Bold"&amp;14   Renewal Strategy</oddHeader>
    <oddFooter>&amp;L&amp;G&amp;CPage &amp;P of &amp;N</oddFooter>
  </headerFooter>
  <drawing r:id="rId2"/>
  <legacyDrawingHF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8"/>
  <dimension ref="B1:L63"/>
  <sheetViews>
    <sheetView showGridLines="0" zoomScaleNormal="100" workbookViewId="0">
      <selection activeCell="B63" sqref="B63"/>
    </sheetView>
  </sheetViews>
  <sheetFormatPr defaultColWidth="9.140625" defaultRowHeight="12.75" x14ac:dyDescent="0.2"/>
  <cols>
    <col min="1" max="1" width="1.42578125" style="193" customWidth="1"/>
    <col min="2" max="2" width="22.28515625" style="193" customWidth="1"/>
    <col min="3" max="3" width="25" style="193" customWidth="1"/>
    <col min="4" max="4" width="26.5703125" style="193" customWidth="1"/>
    <col min="5" max="5" width="25.140625" style="193" customWidth="1"/>
    <col min="6" max="16384" width="9.140625" style="193"/>
  </cols>
  <sheetData>
    <row r="1" spans="2:12" ht="15" customHeight="1" x14ac:dyDescent="0.2">
      <c r="B1" s="1227" t="str">
        <f>"During our pre-renewal meeting held on [date], we discussed the following strategies for "&amp;Input!C2&amp; " Professional/Pollution Liability, Property/Casualty, and Executive Liability insurance renewal:"</f>
        <v>During our pre-renewal meeting held on [date], we discussed the following strategies for LJA Engineering, Inc. Professional/Pollution Liability, Property/Casualty, and Executive Liability insurance renewal:</v>
      </c>
      <c r="C1" s="1227"/>
      <c r="D1" s="1227"/>
      <c r="E1" s="1227"/>
      <c r="F1" s="1228"/>
      <c r="G1" s="1228"/>
      <c r="H1" s="1228"/>
      <c r="I1" s="1228"/>
      <c r="J1" s="1228"/>
    </row>
    <row r="2" spans="2:12" ht="12.75" customHeight="1" x14ac:dyDescent="0.2">
      <c r="B2" s="1227"/>
      <c r="C2" s="1227"/>
      <c r="D2" s="1227"/>
      <c r="E2" s="1227"/>
      <c r="F2" s="1228"/>
      <c r="G2" s="1228"/>
      <c r="H2" s="1228"/>
      <c r="I2" s="1228"/>
      <c r="J2" s="1228"/>
    </row>
    <row r="3" spans="2:12" x14ac:dyDescent="0.2">
      <c r="B3" s="1227"/>
      <c r="C3" s="1227"/>
      <c r="D3" s="1231"/>
      <c r="E3" s="1231"/>
      <c r="F3" s="1232"/>
      <c r="G3" s="1228"/>
      <c r="H3" s="1228"/>
      <c r="I3" s="1228"/>
      <c r="J3" s="1228"/>
    </row>
    <row r="4" spans="2:12" ht="12.75" customHeight="1" x14ac:dyDescent="0.2">
      <c r="B4" s="303"/>
      <c r="C4" s="303"/>
      <c r="D4" s="303"/>
      <c r="E4" s="352"/>
      <c r="G4" s="1233" t="s">
        <v>754</v>
      </c>
      <c r="H4" s="1233"/>
      <c r="I4" s="1233"/>
      <c r="J4" s="1233"/>
      <c r="K4" s="1233"/>
      <c r="L4" s="1233"/>
    </row>
    <row r="5" spans="2:12" ht="21" customHeight="1" x14ac:dyDescent="0.2">
      <c r="B5" s="368"/>
      <c r="C5" s="240" t="s">
        <v>355</v>
      </c>
      <c r="D5" s="240" t="s">
        <v>356</v>
      </c>
      <c r="E5" s="466" t="s">
        <v>357</v>
      </c>
      <c r="G5" s="1233"/>
      <c r="H5" s="1233"/>
      <c r="I5" s="1233"/>
      <c r="J5" s="1233"/>
      <c r="K5" s="1233"/>
      <c r="L5" s="1233"/>
    </row>
    <row r="6" spans="2:12" s="213" customFormat="1" ht="71.25" customHeight="1" x14ac:dyDescent="0.25">
      <c r="B6" s="354" t="s">
        <v>358</v>
      </c>
      <c r="C6" s="289" t="s">
        <v>359</v>
      </c>
      <c r="D6" s="289" t="s">
        <v>360</v>
      </c>
      <c r="E6" s="218" t="s">
        <v>361</v>
      </c>
      <c r="G6" s="1233"/>
      <c r="H6" s="1233"/>
      <c r="I6" s="1233"/>
      <c r="J6" s="1233"/>
      <c r="K6" s="1233"/>
      <c r="L6" s="1233"/>
    </row>
    <row r="7" spans="2:12" s="213" customFormat="1" ht="76.5" x14ac:dyDescent="0.25">
      <c r="B7" s="354" t="s">
        <v>362</v>
      </c>
      <c r="C7" s="639" t="s">
        <v>756</v>
      </c>
      <c r="D7" s="289" t="s">
        <v>364</v>
      </c>
      <c r="E7" s="626" t="s">
        <v>757</v>
      </c>
    </row>
    <row r="9" spans="2:12" x14ac:dyDescent="0.2">
      <c r="B9" s="1226" t="s">
        <v>409</v>
      </c>
      <c r="C9" s="1226"/>
      <c r="D9" s="1226"/>
      <c r="E9" s="1226"/>
    </row>
    <row r="10" spans="2:12" x14ac:dyDescent="0.2">
      <c r="B10" s="1226"/>
      <c r="C10" s="1226"/>
      <c r="D10" s="1226"/>
      <c r="E10" s="1226"/>
    </row>
    <row r="12" spans="2:12" ht="18.75" x14ac:dyDescent="0.3">
      <c r="B12" s="638" t="s">
        <v>755</v>
      </c>
    </row>
    <row r="14" spans="2:12" x14ac:dyDescent="0.2">
      <c r="B14" s="193" t="str">
        <f>"Greyling Insurance Brokerage negotiated with the insurers listed below on behalf of "&amp;Input!C2&amp; " to obtain proposals for:"</f>
        <v>Greyling Insurance Brokerage negotiated with the insurers listed below on behalf of LJA Engineering, Inc. to obtain proposals for:</v>
      </c>
      <c r="F14" s="637"/>
      <c r="G14" s="1233" t="s">
        <v>758</v>
      </c>
      <c r="H14" s="1233"/>
      <c r="I14" s="1233"/>
      <c r="J14" s="1233"/>
      <c r="K14" s="1233"/>
    </row>
    <row r="15" spans="2:12" x14ac:dyDescent="0.2">
      <c r="G15" s="1233"/>
      <c r="H15" s="1233"/>
      <c r="I15" s="1233"/>
      <c r="J15" s="1233"/>
      <c r="K15" s="1233"/>
    </row>
    <row r="16" spans="2:12" x14ac:dyDescent="0.2">
      <c r="B16" s="637" t="str">
        <f xml:space="preserve"> "- "&amp;Input!B8</f>
        <v>- Professional Liability</v>
      </c>
      <c r="G16" s="1233"/>
      <c r="H16" s="1233"/>
      <c r="I16" s="1233"/>
      <c r="J16" s="1233"/>
      <c r="K16" s="1233"/>
    </row>
    <row r="17" spans="2:11" hidden="1" x14ac:dyDescent="0.2">
      <c r="B17" s="637" t="str">
        <f xml:space="preserve"> "- "&amp;Input!B143</f>
        <v>- Contractors Pollution Liability</v>
      </c>
      <c r="G17" s="1233"/>
      <c r="H17" s="1233"/>
      <c r="I17" s="1233"/>
      <c r="J17" s="1233"/>
      <c r="K17" s="1233"/>
    </row>
    <row r="18" spans="2:11" x14ac:dyDescent="0.2">
      <c r="B18" s="637" t="str">
        <f xml:space="preserve"> "- "&amp;Input!B191</f>
        <v>- Excess Professional Liability (1st layer)</v>
      </c>
      <c r="G18" s="1233"/>
      <c r="H18" s="1233"/>
      <c r="I18" s="1233"/>
      <c r="J18" s="1233"/>
      <c r="K18" s="1233"/>
    </row>
    <row r="19" spans="2:11" x14ac:dyDescent="0.2">
      <c r="B19" s="637" t="str">
        <f xml:space="preserve"> "- "&amp;Input!B235</f>
        <v>- Excess Professional Liability (2nd layer)</v>
      </c>
    </row>
    <row r="20" spans="2:11" x14ac:dyDescent="0.2">
      <c r="B20" s="637" t="str">
        <f xml:space="preserve"> "- "&amp;Input!B281</f>
        <v>- Commercial General Liability - Captive Member Number 800119</v>
      </c>
    </row>
    <row r="21" spans="2:11" x14ac:dyDescent="0.2">
      <c r="B21" s="637" t="str">
        <f xml:space="preserve"> "- "&amp;Input!B325</f>
        <v>- Workers Compensation - AOS - Captive Member Number 800119</v>
      </c>
    </row>
    <row r="22" spans="2:11" x14ac:dyDescent="0.2">
      <c r="B22" s="637" t="str">
        <f xml:space="preserve"> "- "&amp;Input!B369</f>
        <v>- Workers Compensation - CA - Captive Member Number 800119</v>
      </c>
    </row>
    <row r="23" spans="2:11" x14ac:dyDescent="0.2">
      <c r="B23" s="637" t="str">
        <f xml:space="preserve"> "- "&amp;Input!B408</f>
        <v>- Business Auto - Captive Member Number 800119</v>
      </c>
    </row>
    <row r="24" spans="2:11" x14ac:dyDescent="0.2">
      <c r="B24" s="637" t="str">
        <f xml:space="preserve"> "- "&amp;Input!B457</f>
        <v>- Umbrella Liability</v>
      </c>
    </row>
    <row r="25" spans="2:11" x14ac:dyDescent="0.2">
      <c r="B25" s="637" t="str">
        <f xml:space="preserve"> "- "&amp;Input!B503</f>
        <v>- 1st Excess Liability</v>
      </c>
    </row>
    <row r="26" spans="2:11" hidden="1" x14ac:dyDescent="0.2">
      <c r="B26" s="637" t="str">
        <f xml:space="preserve"> "- "&amp;Input!B619</f>
        <v xml:space="preserve">- Inland Marine </v>
      </c>
    </row>
    <row r="27" spans="2:11" x14ac:dyDescent="0.2">
      <c r="B27" s="637" t="str">
        <f xml:space="preserve"> "- "&amp;Input!B546</f>
        <v>- Property</v>
      </c>
    </row>
    <row r="28" spans="2:11" x14ac:dyDescent="0.2">
      <c r="B28" s="637" t="str">
        <f xml:space="preserve"> "- "&amp;Input!B718</f>
        <v>- Property - Wind &amp; Hail - 1329 Laredo</v>
      </c>
    </row>
    <row r="29" spans="2:11" hidden="1" x14ac:dyDescent="0.2">
      <c r="B29" s="637" t="str">
        <f xml:space="preserve"> "- "&amp;Input!B45</f>
        <v>- Right of Way</v>
      </c>
    </row>
    <row r="30" spans="2:11" x14ac:dyDescent="0.2">
      <c r="B30" s="637" t="str">
        <f xml:space="preserve"> "- "&amp;Input!B761</f>
        <v>- Hull &amp; Protection and Indemnity (Watercraft Liability)</v>
      </c>
    </row>
    <row r="31" spans="2:11" x14ac:dyDescent="0.2">
      <c r="B31" s="637" t="str">
        <f xml:space="preserve"> "- "&amp;Input!B796</f>
        <v>- Business Travel Accident</v>
      </c>
    </row>
    <row r="32" spans="2:11" x14ac:dyDescent="0.2">
      <c r="B32" s="637" t="str">
        <f xml:space="preserve"> "- "&amp;Input!B835</f>
        <v>- Foreign Package</v>
      </c>
    </row>
    <row r="33" spans="2:5" x14ac:dyDescent="0.2">
      <c r="B33" s="637" t="str">
        <f xml:space="preserve"> "- "&amp;Input!B878</f>
        <v>- Defense Base Act</v>
      </c>
    </row>
    <row r="34" spans="2:5" x14ac:dyDescent="0.2">
      <c r="B34" s="637" t="str">
        <f xml:space="preserve"> "- "&amp;Input!B915</f>
        <v>- Executive Liability (Directors &amp; Officers, Employment Practices, Fiduciary Liability)</v>
      </c>
    </row>
    <row r="35" spans="2:5" x14ac:dyDescent="0.2">
      <c r="B35" s="637" t="str">
        <f xml:space="preserve"> "- "&amp;Input!B971</f>
        <v>- Commercial Crime</v>
      </c>
    </row>
    <row r="36" spans="2:5" x14ac:dyDescent="0.2">
      <c r="B36" s="637" t="str">
        <f xml:space="preserve"> "- "&amp;Input!B1015</f>
        <v>- Cyber Liability</v>
      </c>
    </row>
    <row r="37" spans="2:5" x14ac:dyDescent="0.2">
      <c r="B37" s="637" t="str">
        <f xml:space="preserve"> "- "&amp;Input!B1116</f>
        <v>- Kidnap &amp; Ransom</v>
      </c>
    </row>
    <row r="38" spans="2:5" x14ac:dyDescent="0.2">
      <c r="B38" s="637" t="str">
        <f xml:space="preserve"> "- "&amp;Input!B1160</f>
        <v>- Technology Liability</v>
      </c>
    </row>
    <row r="39" spans="2:5" x14ac:dyDescent="0.2">
      <c r="B39" s="637" t="str">
        <f xml:space="preserve"> "- "&amp;Input!B1192</f>
        <v>- Aircraft (Drone) Liability</v>
      </c>
    </row>
    <row r="41" spans="2:5" x14ac:dyDescent="0.2">
      <c r="B41" s="676" t="s">
        <v>61</v>
      </c>
      <c r="C41" s="1234" t="s">
        <v>366</v>
      </c>
      <c r="D41" s="1235"/>
      <c r="E41" s="466" t="s">
        <v>367</v>
      </c>
    </row>
    <row r="42" spans="2:5" ht="12.75" customHeight="1" x14ac:dyDescent="0.2">
      <c r="B42" s="754" t="str">
        <f>Input!B13</f>
        <v>Convex | Hamilton | Lloyd's</v>
      </c>
      <c r="C42" s="1229" t="str">
        <f>Input!B8</f>
        <v>Professional Liability</v>
      </c>
      <c r="D42" s="1230"/>
      <c r="E42" s="755"/>
    </row>
    <row r="43" spans="2:5" ht="12.75" hidden="1" customHeight="1" x14ac:dyDescent="0.2">
      <c r="B43" s="754" t="str">
        <f>Input!B148</f>
        <v>Markel</v>
      </c>
      <c r="C43" s="1229" t="str">
        <f>Input!B143</f>
        <v>Contractors Pollution Liability</v>
      </c>
      <c r="D43" s="1230"/>
      <c r="E43" s="755"/>
    </row>
    <row r="44" spans="2:5" x14ac:dyDescent="0.2">
      <c r="B44" s="754" t="str">
        <f>Input!B196</f>
        <v>Allianz</v>
      </c>
      <c r="C44" s="1229" t="str">
        <f>Input!B191</f>
        <v>Excess Professional Liability (1st layer)</v>
      </c>
      <c r="D44" s="1230"/>
      <c r="E44" s="755"/>
    </row>
    <row r="45" spans="2:5" x14ac:dyDescent="0.2">
      <c r="B45" s="754" t="str">
        <f>Input!B240</f>
        <v>Hartford</v>
      </c>
      <c r="C45" s="1229" t="str">
        <f>Input!B235</f>
        <v>Excess Professional Liability (2nd layer)</v>
      </c>
      <c r="D45" s="1230"/>
      <c r="E45" s="755"/>
    </row>
    <row r="46" spans="2:5" x14ac:dyDescent="0.2">
      <c r="B46" s="754" t="str">
        <f>Input!B286</f>
        <v>REvolution (AIG)</v>
      </c>
      <c r="C46" s="1229" t="str">
        <f>Input!B281</f>
        <v>Commercial General Liability - Captive Member Number 800119</v>
      </c>
      <c r="D46" s="1230"/>
      <c r="E46" s="755"/>
    </row>
    <row r="47" spans="2:5" x14ac:dyDescent="0.2">
      <c r="B47" s="754" t="str">
        <f>Input!B330</f>
        <v>REvolution (AIG)</v>
      </c>
      <c r="C47" s="1229" t="str">
        <f>Input!B325</f>
        <v>Workers Compensation - AOS - Captive Member Number 800119</v>
      </c>
      <c r="D47" s="1230"/>
      <c r="E47" s="755"/>
    </row>
    <row r="48" spans="2:5" x14ac:dyDescent="0.2">
      <c r="B48" s="754" t="str">
        <f>Input!B374</f>
        <v>REvolution (AIG)</v>
      </c>
      <c r="C48" s="1229" t="str">
        <f>Input!B369</f>
        <v>Workers Compensation - CA - Captive Member Number 800119</v>
      </c>
      <c r="D48" s="1230"/>
      <c r="E48" s="755"/>
    </row>
    <row r="49" spans="2:5" x14ac:dyDescent="0.2">
      <c r="B49" s="754" t="str">
        <f>Input!B413</f>
        <v>REvolution (AIG)</v>
      </c>
      <c r="C49" s="1229" t="str">
        <f>Input!B408</f>
        <v>Business Auto - Captive Member Number 800119</v>
      </c>
      <c r="D49" s="1230"/>
      <c r="E49" s="755"/>
    </row>
    <row r="50" spans="2:5" x14ac:dyDescent="0.2">
      <c r="B50" s="754" t="str">
        <f>Input!B462</f>
        <v>AWAC</v>
      </c>
      <c r="C50" s="1229" t="str">
        <f>Input!B457</f>
        <v>Umbrella Liability</v>
      </c>
      <c r="D50" s="1230"/>
      <c r="E50" s="755"/>
    </row>
    <row r="51" spans="2:5" x14ac:dyDescent="0.2">
      <c r="B51" s="754" t="str">
        <f>Input!B508</f>
        <v>Allianz</v>
      </c>
      <c r="C51" s="1229" t="str">
        <f>Input!B503</f>
        <v>1st Excess Liability</v>
      </c>
      <c r="D51" s="1230"/>
      <c r="E51" s="755"/>
    </row>
    <row r="52" spans="2:5" x14ac:dyDescent="0.2">
      <c r="B52" s="754" t="str">
        <f>Input!B551</f>
        <v>Hartford</v>
      </c>
      <c r="C52" s="1229" t="str">
        <f>Input!B546</f>
        <v>Property</v>
      </c>
      <c r="D52" s="1230"/>
      <c r="E52" s="755"/>
    </row>
    <row r="53" spans="2:5" x14ac:dyDescent="0.2">
      <c r="B53" s="754" t="str">
        <f>Input!B723</f>
        <v>TWIA</v>
      </c>
      <c r="C53" s="1229" t="str">
        <f>Input!B718</f>
        <v>Property - Wind &amp; Hail - 1329 Laredo</v>
      </c>
      <c r="D53" s="1230"/>
      <c r="E53" s="755"/>
    </row>
    <row r="54" spans="2:5" x14ac:dyDescent="0.2">
      <c r="B54" s="754" t="str">
        <f>Input!B766</f>
        <v>Great American</v>
      </c>
      <c r="C54" s="1236" t="str">
        <f>Input!B761</f>
        <v>Hull &amp; Protection and Indemnity (Watercraft Liability)</v>
      </c>
      <c r="D54" s="1230"/>
      <c r="E54" s="755"/>
    </row>
    <row r="55" spans="2:5" x14ac:dyDescent="0.2">
      <c r="B55" s="754">
        <f>Input!B801</f>
        <v>0</v>
      </c>
      <c r="C55" s="1229" t="str">
        <f>Input!B796</f>
        <v>Business Travel Accident</v>
      </c>
      <c r="D55" s="1230"/>
      <c r="E55" s="755"/>
    </row>
    <row r="56" spans="2:5" x14ac:dyDescent="0.2">
      <c r="B56" s="754" t="str">
        <f>Input!B840</f>
        <v>Hartford</v>
      </c>
      <c r="C56" s="1229" t="str">
        <f>Input!B835</f>
        <v>Foreign Package</v>
      </c>
      <c r="D56" s="1230"/>
      <c r="E56" s="755"/>
    </row>
    <row r="57" spans="2:5" x14ac:dyDescent="0.2">
      <c r="B57" s="754">
        <f>Input!B883</f>
        <v>0</v>
      </c>
      <c r="C57" s="1229" t="str">
        <f>Input!B878</f>
        <v>Defense Base Act</v>
      </c>
      <c r="D57" s="1230"/>
      <c r="E57" s="755"/>
    </row>
    <row r="58" spans="2:5" ht="30" customHeight="1" x14ac:dyDescent="0.2">
      <c r="B58" s="754" t="str">
        <f>Input!B920</f>
        <v>Hartford</v>
      </c>
      <c r="C58" s="1229" t="str">
        <f>Input!B915</f>
        <v>Executive Liability (Directors &amp; Officers, Employment Practices, Fiduciary Liability)</v>
      </c>
      <c r="D58" s="1230"/>
      <c r="E58" s="755"/>
    </row>
    <row r="59" spans="2:5" x14ac:dyDescent="0.2">
      <c r="B59" s="754" t="str">
        <f>Input!B976</f>
        <v>Great American</v>
      </c>
      <c r="C59" s="1229" t="str">
        <f>Input!B971</f>
        <v>Commercial Crime</v>
      </c>
      <c r="D59" s="1230"/>
      <c r="E59" s="755"/>
    </row>
    <row r="60" spans="2:5" x14ac:dyDescent="0.2">
      <c r="B60" s="754" t="str">
        <f>Input!B1020</f>
        <v>Chubb</v>
      </c>
      <c r="C60" s="1229" t="str">
        <f>Input!B1015</f>
        <v>Cyber Liability</v>
      </c>
      <c r="D60" s="1230"/>
      <c r="E60" s="755"/>
    </row>
    <row r="61" spans="2:5" x14ac:dyDescent="0.2">
      <c r="B61" s="754" t="str">
        <f>Input!B1121</f>
        <v>Great American</v>
      </c>
      <c r="C61" s="1229" t="str">
        <f>Input!B1116</f>
        <v>Kidnap &amp; Ransom</v>
      </c>
      <c r="D61" s="1230"/>
      <c r="E61" s="755"/>
    </row>
    <row r="62" spans="2:5" x14ac:dyDescent="0.2">
      <c r="B62" s="754" t="str">
        <f>Input!B1165</f>
        <v>CFC</v>
      </c>
      <c r="C62" s="1229" t="str">
        <f>Input!B1160</f>
        <v>Technology Liability</v>
      </c>
      <c r="D62" s="1230"/>
      <c r="E62" s="755"/>
    </row>
    <row r="63" spans="2:5" x14ac:dyDescent="0.2">
      <c r="B63" s="754" t="str">
        <f>Input!B1197</f>
        <v>Global Aerospace</v>
      </c>
      <c r="C63" s="1229" t="str">
        <f>Input!B1192</f>
        <v>Aircraft (Drone) Liability</v>
      </c>
      <c r="D63" s="1230"/>
      <c r="E63" s="755"/>
    </row>
  </sheetData>
  <mergeCells count="28">
    <mergeCell ref="C58:D58"/>
    <mergeCell ref="C47:D47"/>
    <mergeCell ref="B1:E3"/>
    <mergeCell ref="F1:J3"/>
    <mergeCell ref="G4:L6"/>
    <mergeCell ref="B9:E10"/>
    <mergeCell ref="G14:K18"/>
    <mergeCell ref="C41:D41"/>
    <mergeCell ref="C42:D42"/>
    <mergeCell ref="C43:D43"/>
    <mergeCell ref="C44:D44"/>
    <mergeCell ref="C45:D45"/>
    <mergeCell ref="C46:D46"/>
    <mergeCell ref="C53:D53"/>
    <mergeCell ref="C54:D54"/>
    <mergeCell ref="C55:D55"/>
    <mergeCell ref="C56:D56"/>
    <mergeCell ref="C57:D57"/>
    <mergeCell ref="C48:D48"/>
    <mergeCell ref="C49:D49"/>
    <mergeCell ref="C50:D50"/>
    <mergeCell ref="C51:D51"/>
    <mergeCell ref="C52:D52"/>
    <mergeCell ref="C60:D60"/>
    <mergeCell ref="C61:D61"/>
    <mergeCell ref="C62:D62"/>
    <mergeCell ref="C63:D63"/>
    <mergeCell ref="C59:D59"/>
  </mergeCells>
  <printOptions horizontalCentered="1"/>
  <pageMargins left="0.25" right="0.25" top="0.75" bottom="1.25" header="0.3" footer="0.3"/>
  <pageSetup fitToWidth="0" fitToHeight="0" orientation="portrait" r:id="rId1"/>
  <headerFooter>
    <oddHeader>&amp;L&amp;"Calibri,Bold"&amp;14 Renewal Strategy</oddHeader>
    <oddFooter>&amp;L&amp;G&amp;CPage &amp;P of &amp;N</oddFooter>
  </headerFooter>
  <rowBreaks count="1" manualBreakCount="1">
    <brk id="39" min="1" max="4" man="1"/>
  </rowBreaks>
  <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3">
    <pageSetUpPr fitToPage="1"/>
  </sheetPr>
  <dimension ref="A1:F25"/>
  <sheetViews>
    <sheetView showGridLines="0" view="pageBreakPreview" topLeftCell="A8" zoomScale="115" zoomScaleNormal="100" zoomScaleSheetLayoutView="115" workbookViewId="0">
      <selection activeCell="A21" sqref="A21:XFD21"/>
    </sheetView>
  </sheetViews>
  <sheetFormatPr defaultColWidth="9.140625" defaultRowHeight="15" x14ac:dyDescent="0.25"/>
  <cols>
    <col min="1" max="1" width="4.28515625" customWidth="1"/>
    <col min="2" max="2" width="25.28515625" customWidth="1"/>
    <col min="3" max="3" width="43" customWidth="1"/>
    <col min="4" max="4" width="28" customWidth="1"/>
  </cols>
  <sheetData>
    <row r="1" spans="1:6" ht="15" customHeight="1" x14ac:dyDescent="0.25">
      <c r="A1" s="1241" t="str">
        <f>"Greyling Insurance Brokerage negotiated with the insurers listed below on behalf of "&amp;Input!C2&amp; " to obtain proposals for:"</f>
        <v>Greyling Insurance Brokerage negotiated with the insurers listed below on behalf of LJA Engineering, Inc. to obtain proposals for:</v>
      </c>
      <c r="B1" s="1241"/>
      <c r="C1" s="1241"/>
      <c r="D1" s="1241"/>
    </row>
    <row r="2" spans="1:6" ht="15" customHeight="1" x14ac:dyDescent="0.25">
      <c r="A2" s="1241"/>
      <c r="B2" s="1241"/>
      <c r="C2" s="1241"/>
      <c r="D2" s="1241"/>
    </row>
    <row r="3" spans="1:6" x14ac:dyDescent="0.25">
      <c r="A3" s="203"/>
      <c r="B3" s="203"/>
      <c r="C3" s="203"/>
      <c r="D3" s="203"/>
    </row>
    <row r="4" spans="1:6" x14ac:dyDescent="0.25">
      <c r="B4" s="1237" t="str">
        <f xml:space="preserve"> "- "&amp;Input!B8</f>
        <v>- Professional Liability</v>
      </c>
      <c r="C4" s="1238"/>
      <c r="D4" s="1239"/>
      <c r="E4" s="207"/>
      <c r="F4" s="207"/>
    </row>
    <row r="5" spans="1:6" x14ac:dyDescent="0.25">
      <c r="B5" s="1238" t="str">
        <f xml:space="preserve"> "- "&amp;Input!B143</f>
        <v>- Contractors Pollution Liability</v>
      </c>
      <c r="C5" s="1240"/>
      <c r="D5" s="1240"/>
    </row>
    <row r="6" spans="1:6" x14ac:dyDescent="0.25">
      <c r="B6" s="1242" t="str">
        <f xml:space="preserve"> "- "&amp;Input!B45</f>
        <v>- Right of Way</v>
      </c>
      <c r="C6" s="1242"/>
      <c r="D6" s="1242"/>
    </row>
    <row r="7" spans="1:6" x14ac:dyDescent="0.25">
      <c r="B7" s="1237" t="str">
        <f xml:space="preserve"> "- "&amp;Input!B191</f>
        <v>- Excess Professional Liability (1st layer)</v>
      </c>
      <c r="C7" s="1240"/>
      <c r="D7" s="1240"/>
    </row>
    <row r="8" spans="1:6" x14ac:dyDescent="0.25">
      <c r="B8" s="1238" t="str">
        <f xml:space="preserve"> "- "&amp;Input!B235</f>
        <v>- Excess Professional Liability (2nd layer)</v>
      </c>
      <c r="C8" s="1240"/>
      <c r="D8" s="1240"/>
    </row>
    <row r="9" spans="1:6" x14ac:dyDescent="0.25">
      <c r="B9" s="860"/>
      <c r="C9" s="862"/>
      <c r="D9" s="862"/>
    </row>
    <row r="11" spans="1:6" x14ac:dyDescent="0.25">
      <c r="B11" s="1240" t="s">
        <v>408</v>
      </c>
      <c r="C11" s="1240"/>
      <c r="D11" s="1240"/>
    </row>
    <row r="13" spans="1:6" x14ac:dyDescent="0.25">
      <c r="B13" s="467" t="s">
        <v>61</v>
      </c>
      <c r="C13" s="468" t="s">
        <v>366</v>
      </c>
      <c r="D13" s="469" t="s">
        <v>367</v>
      </c>
    </row>
    <row r="14" spans="1:6" x14ac:dyDescent="0.25">
      <c r="B14" s="485" t="str">
        <f>Input!B13</f>
        <v>Convex | Hamilton | Lloyd's</v>
      </c>
      <c r="C14" s="486" t="str">
        <f>Input!B8</f>
        <v>Professional Liability</v>
      </c>
      <c r="D14" s="902" t="s">
        <v>1372</v>
      </c>
    </row>
    <row r="15" spans="1:6" hidden="1" x14ac:dyDescent="0.25">
      <c r="B15" s="485" t="str">
        <f>Input!B148</f>
        <v>Markel</v>
      </c>
      <c r="C15" s="486" t="str">
        <f>Input!B143</f>
        <v>Contractors Pollution Liability</v>
      </c>
      <c r="D15" s="487"/>
    </row>
    <row r="16" spans="1:6" x14ac:dyDescent="0.25">
      <c r="B16" s="485" t="str">
        <f>Input!B196</f>
        <v>Allianz</v>
      </c>
      <c r="C16" s="486" t="str">
        <f>Input!B191</f>
        <v>Excess Professional Liability (1st layer)</v>
      </c>
      <c r="D16" s="902" t="s">
        <v>1372</v>
      </c>
    </row>
    <row r="17" spans="2:4" x14ac:dyDescent="0.25">
      <c r="B17" s="485" t="str">
        <f>Input!B240</f>
        <v>Hartford</v>
      </c>
      <c r="C17" s="486" t="str">
        <f>Input!B235</f>
        <v>Excess Professional Liability (2nd layer)</v>
      </c>
      <c r="D17" s="902" t="s">
        <v>1372</v>
      </c>
    </row>
    <row r="18" spans="2:4" x14ac:dyDescent="0.25">
      <c r="B18" s="904" t="s">
        <v>1681</v>
      </c>
      <c r="C18" s="486" t="str">
        <f>B8</f>
        <v>- Excess Professional Liability (2nd layer)</v>
      </c>
      <c r="D18" s="902" t="s">
        <v>1764</v>
      </c>
    </row>
    <row r="19" spans="2:4" x14ac:dyDescent="0.25">
      <c r="B19" s="904" t="s">
        <v>1682</v>
      </c>
      <c r="C19" s="486" t="str">
        <f>B8</f>
        <v>- Excess Professional Liability (2nd layer)</v>
      </c>
      <c r="D19" s="902" t="s">
        <v>1786</v>
      </c>
    </row>
    <row r="20" spans="2:4" x14ac:dyDescent="0.25">
      <c r="B20" s="904" t="s">
        <v>1683</v>
      </c>
      <c r="C20" s="486" t="str">
        <f>B8</f>
        <v>- Excess Professional Liability (2nd layer)</v>
      </c>
      <c r="D20" s="902" t="s">
        <v>1763</v>
      </c>
    </row>
    <row r="21" spans="2:4" x14ac:dyDescent="0.25">
      <c r="B21" s="904" t="s">
        <v>1343</v>
      </c>
      <c r="C21" s="486" t="str">
        <f>B8</f>
        <v>- Excess Professional Liability (2nd layer)</v>
      </c>
      <c r="D21" s="902" t="s">
        <v>1684</v>
      </c>
    </row>
    <row r="22" spans="2:4" ht="15.75" customHeight="1" x14ac:dyDescent="0.25">
      <c r="B22" s="904" t="s">
        <v>1685</v>
      </c>
      <c r="C22" s="486" t="str">
        <f>B8</f>
        <v>- Excess Professional Liability (2nd layer)</v>
      </c>
      <c r="D22" s="902" t="s">
        <v>1684</v>
      </c>
    </row>
    <row r="23" spans="2:4" x14ac:dyDescent="0.25">
      <c r="B23" s="904" t="s">
        <v>1760</v>
      </c>
      <c r="C23" s="486" t="str">
        <f>B6</f>
        <v>- Right of Way</v>
      </c>
      <c r="D23" s="902" t="s">
        <v>1372</v>
      </c>
    </row>
    <row r="24" spans="2:4" x14ac:dyDescent="0.25">
      <c r="B24" s="904" t="s">
        <v>1343</v>
      </c>
      <c r="C24" s="486" t="str">
        <f>B5</f>
        <v>- Contractors Pollution Liability</v>
      </c>
      <c r="D24" s="902" t="s">
        <v>1708</v>
      </c>
    </row>
    <row r="25" spans="2:4" x14ac:dyDescent="0.25">
      <c r="B25" s="904" t="s">
        <v>1683</v>
      </c>
      <c r="C25" s="946" t="s">
        <v>1761</v>
      </c>
      <c r="D25" s="902" t="s">
        <v>1762</v>
      </c>
    </row>
  </sheetData>
  <mergeCells count="7">
    <mergeCell ref="B4:D4"/>
    <mergeCell ref="B7:D7"/>
    <mergeCell ref="B11:D11"/>
    <mergeCell ref="A1:D2"/>
    <mergeCell ref="B8:D8"/>
    <mergeCell ref="B5:D5"/>
    <mergeCell ref="B6:D6"/>
  </mergeCells>
  <printOptions horizontalCentered="1"/>
  <pageMargins left="0.25" right="0.25" top="0.75" bottom="1.25" header="0.3" footer="0.3"/>
  <pageSetup fitToHeight="0" orientation="portrait" r:id="rId1"/>
  <headerFooter>
    <oddHeader>&amp;L&amp;"-,Bold"&amp;14Insurers Approached - Professional and Pollution Liability</oddHeader>
    <oddFooter>&amp;L&amp;G&amp;CPage &amp;P of &amp;N</oddFoot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4"/>
  <dimension ref="A1:K53"/>
  <sheetViews>
    <sheetView showGridLines="0" view="pageBreakPreview" zoomScale="85" zoomScaleNormal="100" zoomScaleSheetLayoutView="85" workbookViewId="0">
      <selection activeCell="G23" sqref="G23"/>
    </sheetView>
  </sheetViews>
  <sheetFormatPr defaultColWidth="9.140625" defaultRowHeight="15" x14ac:dyDescent="0.25"/>
  <cols>
    <col min="1" max="1" width="4.28515625" customWidth="1"/>
    <col min="2" max="2" width="25.42578125" customWidth="1"/>
    <col min="3" max="3" width="44.28515625" customWidth="1"/>
    <col min="4" max="4" width="26.85546875" customWidth="1"/>
  </cols>
  <sheetData>
    <row r="1" spans="1:11" ht="15" customHeight="1" x14ac:dyDescent="0.25">
      <c r="A1" s="1241" t="str">
        <f>"Greyling Insurance Brokerage negotiated with the insurers listed below on behalf of "&amp;Input!C2&amp; " to obtain proposals for:"</f>
        <v>Greyling Insurance Brokerage negotiated with the insurers listed below on behalf of LJA Engineering, Inc. to obtain proposals for:</v>
      </c>
      <c r="B1" s="1241"/>
      <c r="C1" s="1241"/>
      <c r="D1" s="1241"/>
    </row>
    <row r="2" spans="1:11" ht="15" customHeight="1" x14ac:dyDescent="0.25">
      <c r="A2" s="1241"/>
      <c r="B2" s="1241"/>
      <c r="C2" s="1241"/>
      <c r="D2" s="1241"/>
      <c r="G2" s="592"/>
      <c r="H2" s="592"/>
      <c r="I2" s="592"/>
      <c r="J2" s="592"/>
      <c r="K2" s="592"/>
    </row>
    <row r="3" spans="1:11" x14ac:dyDescent="0.25">
      <c r="A3" s="1241"/>
      <c r="B3" s="1241"/>
      <c r="C3" s="1241"/>
      <c r="D3" s="1241"/>
      <c r="G3" s="592"/>
      <c r="H3" s="592"/>
      <c r="I3" s="592"/>
      <c r="J3" s="592"/>
      <c r="K3" s="592"/>
    </row>
    <row r="4" spans="1:11" hidden="1" x14ac:dyDescent="0.25">
      <c r="A4" s="203"/>
      <c r="B4" s="859" t="str">
        <f xml:space="preserve"> "- "&amp;Input!B8</f>
        <v>- Professional Liability</v>
      </c>
      <c r="C4" s="860"/>
      <c r="D4" s="861"/>
      <c r="G4" s="592"/>
      <c r="H4" s="592"/>
      <c r="I4" s="592"/>
      <c r="J4" s="592"/>
      <c r="K4" s="592"/>
    </row>
    <row r="5" spans="1:11" hidden="1" x14ac:dyDescent="0.25">
      <c r="B5" s="1242" t="str">
        <f xml:space="preserve"> "- "&amp;Input!B45</f>
        <v>- Right of Way</v>
      </c>
      <c r="C5" s="1242"/>
      <c r="D5" s="1242"/>
    </row>
    <row r="6" spans="1:11" hidden="1" x14ac:dyDescent="0.25">
      <c r="A6" s="203"/>
      <c r="B6" s="860" t="str">
        <f xml:space="preserve"> "- "&amp;Input!B143</f>
        <v>- Contractors Pollution Liability</v>
      </c>
      <c r="C6" s="862"/>
      <c r="D6" s="862"/>
      <c r="G6" s="592"/>
      <c r="H6" s="592"/>
      <c r="I6" s="592"/>
      <c r="J6" s="592"/>
      <c r="K6" s="592"/>
    </row>
    <row r="7" spans="1:11" hidden="1" x14ac:dyDescent="0.25">
      <c r="A7" s="203"/>
      <c r="B7" s="859" t="str">
        <f xml:space="preserve"> "- "&amp;Input!B191</f>
        <v>- Excess Professional Liability (1st layer)</v>
      </c>
      <c r="C7" s="862"/>
      <c r="D7" s="862"/>
      <c r="G7" s="592"/>
      <c r="H7" s="592"/>
      <c r="I7" s="592"/>
      <c r="J7" s="592"/>
      <c r="K7" s="592"/>
    </row>
    <row r="8" spans="1:11" hidden="1" x14ac:dyDescent="0.25">
      <c r="A8" s="203"/>
      <c r="B8" s="1238" t="str">
        <f xml:space="preserve"> "- "&amp;Input!B235</f>
        <v>- Excess Professional Liability (2nd layer)</v>
      </c>
      <c r="C8" s="1240"/>
      <c r="D8" s="1240"/>
    </row>
    <row r="9" spans="1:11" x14ac:dyDescent="0.25">
      <c r="A9" s="203"/>
      <c r="B9" s="860"/>
      <c r="C9" s="862"/>
      <c r="D9" s="862"/>
    </row>
    <row r="10" spans="1:11" x14ac:dyDescent="0.25">
      <c r="B10" s="1242" t="str">
        <f xml:space="preserve"> "- "&amp;Input!B281</f>
        <v>- Commercial General Liability - Captive Member Number 800119</v>
      </c>
      <c r="C10" s="1242"/>
      <c r="D10" s="1244"/>
      <c r="E10" s="207"/>
      <c r="F10" s="207"/>
    </row>
    <row r="11" spans="1:11" x14ac:dyDescent="0.25">
      <c r="B11" s="1242" t="str">
        <f xml:space="preserve"> "- "&amp;Input!B325</f>
        <v>- Workers Compensation - AOS - Captive Member Number 800119</v>
      </c>
      <c r="C11" s="1245"/>
      <c r="D11" s="1245"/>
    </row>
    <row r="12" spans="1:11" x14ac:dyDescent="0.25">
      <c r="B12" s="1242" t="str">
        <f xml:space="preserve"> "- "&amp;Input!B369</f>
        <v>- Workers Compensation - CA - Captive Member Number 800119</v>
      </c>
      <c r="C12" s="1242"/>
      <c r="D12" s="1242"/>
    </row>
    <row r="13" spans="1:11" x14ac:dyDescent="0.25">
      <c r="B13" s="1242" t="str">
        <f xml:space="preserve"> "- "&amp;Input!B408</f>
        <v>- Business Auto - Captive Member Number 800119</v>
      </c>
      <c r="C13" s="1242"/>
      <c r="D13" s="1242"/>
    </row>
    <row r="14" spans="1:11" x14ac:dyDescent="0.25">
      <c r="B14" s="1242" t="str">
        <f xml:space="preserve"> "- "&amp;Input!B457</f>
        <v>- Umbrella Liability</v>
      </c>
      <c r="C14" s="1242"/>
      <c r="D14" s="1242"/>
    </row>
    <row r="15" spans="1:11" x14ac:dyDescent="0.25">
      <c r="B15" s="1242" t="str">
        <f xml:space="preserve"> "- "&amp;Input!B503</f>
        <v>- 1st Excess Liability</v>
      </c>
      <c r="C15" s="1242"/>
      <c r="D15" s="1242"/>
    </row>
    <row r="16" spans="1:11" x14ac:dyDescent="0.25">
      <c r="B16" s="1242" t="str">
        <f xml:space="preserve"> "- "&amp;Input!B546</f>
        <v>- Property</v>
      </c>
      <c r="C16" s="1242"/>
      <c r="D16" s="1242"/>
    </row>
    <row r="17" spans="2:7" ht="14.25" customHeight="1" x14ac:dyDescent="0.25">
      <c r="B17" s="1242" t="str">
        <f xml:space="preserve"> "- "&amp;Input!B619</f>
        <v xml:space="preserve">- Inland Marine </v>
      </c>
      <c r="C17" s="1242"/>
      <c r="D17" s="1242"/>
    </row>
    <row r="18" spans="2:7" hidden="1" x14ac:dyDescent="0.25">
      <c r="B18" s="1242" t="str">
        <f xml:space="preserve"> "- "&amp;Input!B718</f>
        <v>- Property - Wind &amp; Hail - 1329 Laredo</v>
      </c>
      <c r="C18" s="1242"/>
      <c r="D18" s="1242"/>
    </row>
    <row r="19" spans="2:7" x14ac:dyDescent="0.25">
      <c r="B19" s="1242" t="str">
        <f xml:space="preserve"> "- "&amp;Input!B761</f>
        <v>- Hull &amp; Protection and Indemnity (Watercraft Liability)</v>
      </c>
      <c r="C19" s="1242"/>
      <c r="D19" s="1242"/>
    </row>
    <row r="20" spans="2:7" ht="15" hidden="1" customHeight="1" x14ac:dyDescent="0.25">
      <c r="B20" s="1243" t="str">
        <f xml:space="preserve"> "- "&amp;Input!B796</f>
        <v>- Business Travel Accident</v>
      </c>
      <c r="C20" s="1243"/>
      <c r="D20" s="1243"/>
      <c r="E20" s="302"/>
      <c r="F20" s="302"/>
      <c r="G20" s="302"/>
    </row>
    <row r="21" spans="2:7" x14ac:dyDescent="0.25">
      <c r="B21" s="1242" t="str">
        <f xml:space="preserve"> "- "&amp;Input!B835</f>
        <v>- Foreign Package</v>
      </c>
      <c r="C21" s="1242"/>
      <c r="D21" s="1242"/>
    </row>
    <row r="22" spans="2:7" hidden="1" x14ac:dyDescent="0.25">
      <c r="B22" s="1246" t="str">
        <f xml:space="preserve"> "- "&amp;Input!B878</f>
        <v>- Defense Base Act</v>
      </c>
      <c r="C22" s="1246"/>
      <c r="D22" s="1246"/>
    </row>
    <row r="23" spans="2:7" x14ac:dyDescent="0.25">
      <c r="B23" s="1242" t="s">
        <v>1760</v>
      </c>
      <c r="C23" s="1242"/>
      <c r="D23" s="1242"/>
    </row>
    <row r="24" spans="2:7" x14ac:dyDescent="0.25">
      <c r="B24" s="1242" t="s">
        <v>1343</v>
      </c>
      <c r="C24" s="1242"/>
      <c r="D24" s="1242"/>
    </row>
    <row r="25" spans="2:7" x14ac:dyDescent="0.25">
      <c r="B25" s="1242" t="s">
        <v>1683</v>
      </c>
      <c r="C25" s="1242"/>
      <c r="D25" s="1242"/>
    </row>
    <row r="26" spans="2:7" x14ac:dyDescent="0.25">
      <c r="B26" s="1242" t="str">
        <f xml:space="preserve"> "- "&amp;Input!B1116</f>
        <v>- Kidnap &amp; Ransom</v>
      </c>
      <c r="C26" s="1242"/>
      <c r="D26" s="1242"/>
    </row>
    <row r="27" spans="2:7" x14ac:dyDescent="0.25">
      <c r="B27" s="1242" t="str">
        <f xml:space="preserve"> "- "&amp;Input!B1160</f>
        <v>- Technology Liability</v>
      </c>
      <c r="C27" s="1242"/>
      <c r="D27" s="1242"/>
    </row>
    <row r="28" spans="2:7" x14ac:dyDescent="0.25">
      <c r="B28" s="1242" t="str">
        <f xml:space="preserve"> "- "&amp;Input!B1192</f>
        <v>- Aircraft (Drone) Liability</v>
      </c>
      <c r="C28" s="1242"/>
      <c r="D28" s="1242"/>
    </row>
    <row r="30" spans="2:7" x14ac:dyDescent="0.25">
      <c r="B30" s="1240" t="s">
        <v>408</v>
      </c>
      <c r="C30" s="1240"/>
      <c r="D30" s="1240"/>
    </row>
    <row r="32" spans="2:7" x14ac:dyDescent="0.25">
      <c r="B32" s="467" t="s">
        <v>61</v>
      </c>
      <c r="C32" s="468" t="s">
        <v>366</v>
      </c>
      <c r="D32" s="469" t="s">
        <v>367</v>
      </c>
    </row>
    <row r="33" spans="2:4" hidden="1" x14ac:dyDescent="0.25">
      <c r="B33" s="485" t="str">
        <f>Input!B13</f>
        <v>Convex | Hamilton | Lloyd's</v>
      </c>
      <c r="C33" s="486" t="str">
        <f>Input!B8</f>
        <v>Professional Liability</v>
      </c>
      <c r="D33" s="903" t="s">
        <v>1372</v>
      </c>
    </row>
    <row r="34" spans="2:4" hidden="1" x14ac:dyDescent="0.25">
      <c r="B34" s="485" t="str">
        <f>Input!B50</f>
        <v>Berkley</v>
      </c>
      <c r="C34" s="946" t="str">
        <f>Input!B45</f>
        <v>Right of Way</v>
      </c>
      <c r="D34" s="903" t="s">
        <v>1372</v>
      </c>
    </row>
    <row r="35" spans="2:4" hidden="1" x14ac:dyDescent="0.25">
      <c r="B35" s="485" t="str">
        <f>Input!B148</f>
        <v>Markel</v>
      </c>
      <c r="C35" s="486" t="str">
        <f>Input!B143</f>
        <v>Contractors Pollution Liability</v>
      </c>
      <c r="D35" s="903" t="s">
        <v>1467</v>
      </c>
    </row>
    <row r="36" spans="2:4" hidden="1" x14ac:dyDescent="0.25">
      <c r="B36" s="485" t="str">
        <f>Input!B196</f>
        <v>Allianz</v>
      </c>
      <c r="C36" s="486" t="str">
        <f>Input!B191</f>
        <v>Excess Professional Liability (1st layer)</v>
      </c>
      <c r="D36" s="903" t="s">
        <v>1372</v>
      </c>
    </row>
    <row r="37" spans="2:4" hidden="1" x14ac:dyDescent="0.25">
      <c r="B37" s="485" t="str">
        <f>Input!B240</f>
        <v>Hartford</v>
      </c>
      <c r="C37" s="486" t="str">
        <f>Input!B235</f>
        <v>Excess Professional Liability (2nd layer)</v>
      </c>
      <c r="D37" s="903" t="s">
        <v>1372</v>
      </c>
    </row>
    <row r="38" spans="2:4" ht="24" customHeight="1" x14ac:dyDescent="0.25">
      <c r="B38" s="1140" t="str">
        <f>Input!B286</f>
        <v>REvolution (AIG)</v>
      </c>
      <c r="C38" s="486" t="str">
        <f>Input!B281</f>
        <v>Commercial General Liability - Captive Member Number 800119</v>
      </c>
      <c r="D38" s="1143" t="s">
        <v>1372</v>
      </c>
    </row>
    <row r="39" spans="2:4" ht="23.25" customHeight="1" x14ac:dyDescent="0.25">
      <c r="B39" s="1141" t="str">
        <f>Input!B330</f>
        <v>REvolution (AIG)</v>
      </c>
      <c r="C39" s="486" t="str">
        <f>Input!B325</f>
        <v>Workers Compensation - AOS - Captive Member Number 800119</v>
      </c>
      <c r="D39" s="1144"/>
    </row>
    <row r="40" spans="2:4" ht="27" customHeight="1" x14ac:dyDescent="0.25">
      <c r="B40" s="1141" t="str">
        <f>Input!B374</f>
        <v>REvolution (AIG)</v>
      </c>
      <c r="C40" s="486" t="str">
        <f>Input!B369</f>
        <v>Workers Compensation - CA - Captive Member Number 800119</v>
      </c>
      <c r="D40" s="1144"/>
    </row>
    <row r="41" spans="2:4" x14ac:dyDescent="0.25">
      <c r="B41" s="1142" t="str">
        <f>Input!B413</f>
        <v>REvolution (AIG)</v>
      </c>
      <c r="C41" s="486" t="str">
        <f>Input!B408</f>
        <v>Business Auto - Captive Member Number 800119</v>
      </c>
      <c r="D41" s="1145"/>
    </row>
    <row r="42" spans="2:4" x14ac:dyDescent="0.25">
      <c r="B42" s="485" t="str">
        <f>Input!B462</f>
        <v>AWAC</v>
      </c>
      <c r="C42" s="486" t="str">
        <f>Input!B457</f>
        <v>Umbrella Liability</v>
      </c>
      <c r="D42" s="903" t="s">
        <v>1708</v>
      </c>
    </row>
    <row r="43" spans="2:4" x14ac:dyDescent="0.25">
      <c r="B43" s="1116" t="str">
        <f>Input!B508</f>
        <v>Allianz</v>
      </c>
      <c r="C43" s="486" t="str">
        <f>Input!B503</f>
        <v>1st Excess Liability</v>
      </c>
      <c r="D43" s="903" t="s">
        <v>1708</v>
      </c>
    </row>
    <row r="44" spans="2:4" x14ac:dyDescent="0.25">
      <c r="B44" s="1146" t="str">
        <f>Input!B551</f>
        <v>Hartford</v>
      </c>
      <c r="C44" s="486" t="str">
        <f>Input!B546</f>
        <v>Property</v>
      </c>
      <c r="D44" s="903" t="s">
        <v>1708</v>
      </c>
    </row>
    <row r="45" spans="2:4" x14ac:dyDescent="0.25">
      <c r="B45" s="1141" t="str">
        <f>Input!B840</f>
        <v>Hartford</v>
      </c>
      <c r="C45" s="486" t="str">
        <f>Input!B835</f>
        <v>Foreign Package</v>
      </c>
      <c r="D45" s="903" t="s">
        <v>1372</v>
      </c>
    </row>
    <row r="46" spans="2:4" ht="30" customHeight="1" x14ac:dyDescent="0.25">
      <c r="B46" s="1142" t="str">
        <f>Input!B920</f>
        <v>Hartford</v>
      </c>
      <c r="C46" s="486" t="str">
        <f>Input!B915</f>
        <v>Executive Liability (Directors &amp; Officers, Employment Practices, Fiduciary Liability)</v>
      </c>
      <c r="D46" s="903" t="s">
        <v>1708</v>
      </c>
    </row>
    <row r="47" spans="2:4" x14ac:dyDescent="0.25">
      <c r="B47" s="1116" t="str">
        <f>Input!B624</f>
        <v>Argo</v>
      </c>
      <c r="C47" s="486" t="str">
        <f>Input!B619</f>
        <v xml:space="preserve">Inland Marine </v>
      </c>
      <c r="D47" s="903" t="s">
        <v>1372</v>
      </c>
    </row>
    <row r="48" spans="2:4" ht="25.5" x14ac:dyDescent="0.25">
      <c r="B48" s="1116" t="str">
        <f>Input!B766</f>
        <v>Great American</v>
      </c>
      <c r="C48" s="486" t="str">
        <f>Input!B761</f>
        <v>Hull &amp; Protection and Indemnity (Watercraft Liability)</v>
      </c>
      <c r="D48" s="903" t="s">
        <v>1708</v>
      </c>
    </row>
    <row r="49" spans="2:4" x14ac:dyDescent="0.25">
      <c r="B49" s="1116" t="str">
        <f>Input!B976</f>
        <v>Great American</v>
      </c>
      <c r="C49" s="486" t="str">
        <f>Input!B971</f>
        <v>Commercial Crime</v>
      </c>
      <c r="D49" s="903" t="s">
        <v>1708</v>
      </c>
    </row>
    <row r="50" spans="2:4" x14ac:dyDescent="0.25">
      <c r="B50" s="1116" t="str">
        <f>Input!B1020</f>
        <v>Chubb</v>
      </c>
      <c r="C50" s="486" t="str">
        <f>Input!B1015</f>
        <v>Cyber Liability</v>
      </c>
      <c r="D50" s="903" t="s">
        <v>1708</v>
      </c>
    </row>
    <row r="51" spans="2:4" x14ac:dyDescent="0.25">
      <c r="B51" s="1116" t="str">
        <f>Input!B1121</f>
        <v>Great American</v>
      </c>
      <c r="C51" s="486" t="str">
        <f>Input!B1116</f>
        <v>Kidnap &amp; Ransom</v>
      </c>
      <c r="D51" s="902" t="s">
        <v>1709</v>
      </c>
    </row>
    <row r="52" spans="2:4" x14ac:dyDescent="0.25">
      <c r="B52" s="1116" t="str">
        <f>Input!B1165</f>
        <v>CFC</v>
      </c>
      <c r="C52" s="486" t="str">
        <f>Input!B1160</f>
        <v>Technology Liability</v>
      </c>
      <c r="D52" s="903" t="s">
        <v>1708</v>
      </c>
    </row>
    <row r="53" spans="2:4" x14ac:dyDescent="0.25">
      <c r="B53" s="1116" t="str">
        <f>Input!B1197</f>
        <v>Global Aerospace</v>
      </c>
      <c r="C53" s="486" t="str">
        <f>Input!B1192</f>
        <v>Aircraft (Drone) Liability</v>
      </c>
      <c r="D53" s="903" t="s">
        <v>1372</v>
      </c>
    </row>
  </sheetData>
  <mergeCells count="23">
    <mergeCell ref="B25:D25"/>
    <mergeCell ref="B5:D5"/>
    <mergeCell ref="B24:D24"/>
    <mergeCell ref="B22:D22"/>
    <mergeCell ref="A1:D3"/>
    <mergeCell ref="B21:D21"/>
    <mergeCell ref="B23:D23"/>
    <mergeCell ref="B30:D30"/>
    <mergeCell ref="B20:D20"/>
    <mergeCell ref="B8:D8"/>
    <mergeCell ref="B12:D12"/>
    <mergeCell ref="B13:D13"/>
    <mergeCell ref="B14:D14"/>
    <mergeCell ref="B15:D15"/>
    <mergeCell ref="B17:D17"/>
    <mergeCell ref="B16:D16"/>
    <mergeCell ref="B18:D18"/>
    <mergeCell ref="B27:D27"/>
    <mergeCell ref="B28:D28"/>
    <mergeCell ref="B26:D26"/>
    <mergeCell ref="B10:D10"/>
    <mergeCell ref="B11:D11"/>
    <mergeCell ref="B19:D19"/>
  </mergeCells>
  <printOptions horizontalCentered="1"/>
  <pageMargins left="0.25" right="0.25" top="0.75" bottom="1.25" header="0.3" footer="0.3"/>
  <pageSetup fitToWidth="0" fitToHeight="0" orientation="portrait" r:id="rId1"/>
  <headerFooter>
    <oddHeader>&amp;L&amp;"-,Bold"&amp;14Insurers Approached</oddHeader>
    <oddFooter>&amp;L&amp;G&amp;CPage &amp;P of &amp;N</oddFoot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5"/>
  <dimension ref="A1:F24"/>
  <sheetViews>
    <sheetView showGridLines="0" view="pageBreakPreview" zoomScaleNormal="130" zoomScaleSheetLayoutView="100" workbookViewId="0">
      <selection activeCell="H22" sqref="H22"/>
    </sheetView>
  </sheetViews>
  <sheetFormatPr defaultColWidth="9.140625" defaultRowHeight="15" x14ac:dyDescent="0.25"/>
  <cols>
    <col min="1" max="1" width="4.140625" customWidth="1"/>
    <col min="2" max="2" width="21.5703125" customWidth="1"/>
    <col min="3" max="3" width="22.42578125" customWidth="1"/>
    <col min="4" max="4" width="26.5703125" customWidth="1"/>
    <col min="5" max="5" width="27.28515625" customWidth="1"/>
  </cols>
  <sheetData>
    <row r="1" spans="1:6" ht="15" customHeight="1" x14ac:dyDescent="0.25">
      <c r="A1" s="1241" t="s">
        <v>368</v>
      </c>
      <c r="B1" s="1241"/>
      <c r="C1" s="1241"/>
      <c r="D1" s="1232"/>
      <c r="E1" s="1232"/>
      <c r="F1" s="207"/>
    </row>
    <row r="2" spans="1:6" x14ac:dyDescent="0.25">
      <c r="A2" s="1241"/>
      <c r="B2" s="1241"/>
      <c r="C2" s="1241"/>
      <c r="D2" s="1241"/>
      <c r="E2" s="1241"/>
    </row>
    <row r="3" spans="1:6" x14ac:dyDescent="0.25">
      <c r="A3" s="1241"/>
      <c r="B3" s="1241"/>
      <c r="C3" s="1241"/>
      <c r="D3" s="1241"/>
      <c r="E3" s="1241"/>
    </row>
    <row r="4" spans="1:6" ht="9" customHeight="1" x14ac:dyDescent="0.25"/>
    <row r="5" spans="1:6" x14ac:dyDescent="0.25">
      <c r="B5" s="1248" t="s">
        <v>463</v>
      </c>
      <c r="C5" s="1241"/>
      <c r="D5" s="1241"/>
      <c r="E5" s="1241"/>
    </row>
    <row r="6" spans="1:6" x14ac:dyDescent="0.25">
      <c r="B6" s="1241"/>
      <c r="C6" s="1241"/>
      <c r="D6" s="1241"/>
      <c r="E6" s="1241"/>
    </row>
    <row r="7" spans="1:6" x14ac:dyDescent="0.25">
      <c r="B7" s="1241"/>
      <c r="C7" s="1241"/>
      <c r="D7" s="1241"/>
      <c r="E7" s="1241"/>
    </row>
    <row r="8" spans="1:6" ht="9.75" customHeight="1" x14ac:dyDescent="0.25"/>
    <row r="9" spans="1:6" ht="9.75" customHeight="1" x14ac:dyDescent="0.25"/>
    <row r="10" spans="1:6" ht="15" customHeight="1" x14ac:dyDescent="0.25">
      <c r="B10" s="1249" t="s">
        <v>369</v>
      </c>
      <c r="C10" s="1249"/>
      <c r="D10" s="1249"/>
      <c r="E10" s="1249"/>
    </row>
    <row r="11" spans="1:6" x14ac:dyDescent="0.25">
      <c r="B11" s="1249"/>
      <c r="C11" s="1249"/>
      <c r="D11" s="1249"/>
      <c r="E11" s="1249"/>
    </row>
    <row r="12" spans="1:6" x14ac:dyDescent="0.25">
      <c r="B12" s="1249"/>
      <c r="C12" s="1249"/>
      <c r="D12" s="1249"/>
      <c r="E12" s="1249"/>
    </row>
    <row r="13" spans="1:6" x14ac:dyDescent="0.25">
      <c r="B13" s="1249"/>
      <c r="C13" s="1249"/>
      <c r="D13" s="1249"/>
      <c r="E13" s="1249"/>
    </row>
    <row r="14" spans="1:6" x14ac:dyDescent="0.25">
      <c r="B14" s="1249"/>
      <c r="C14" s="1249"/>
      <c r="D14" s="1249"/>
      <c r="E14" s="1249"/>
    </row>
    <row r="15" spans="1:6" ht="15" customHeight="1" x14ac:dyDescent="0.25">
      <c r="B15" s="1249" t="s">
        <v>464</v>
      </c>
      <c r="C15" s="1249"/>
      <c r="D15" s="1249"/>
      <c r="E15" s="1249"/>
    </row>
    <row r="16" spans="1:6" ht="15" customHeight="1" x14ac:dyDescent="0.25">
      <c r="B16" s="1249"/>
      <c r="C16" s="1249"/>
      <c r="D16" s="1249"/>
      <c r="E16" s="1249"/>
    </row>
    <row r="17" spans="1:5" x14ac:dyDescent="0.25">
      <c r="A17" s="1240" t="s">
        <v>370</v>
      </c>
      <c r="B17" s="1240"/>
      <c r="C17" s="1240"/>
      <c r="D17" s="1240"/>
      <c r="E17" s="1240"/>
    </row>
    <row r="19" spans="1:5" s="202" customFormat="1" ht="26.25" customHeight="1" x14ac:dyDescent="0.25">
      <c r="C19" s="467" t="s">
        <v>278</v>
      </c>
      <c r="D19" s="469" t="s">
        <v>371</v>
      </c>
    </row>
    <row r="20" spans="1:5" s="202" customFormat="1" ht="26.25" customHeight="1" x14ac:dyDescent="0.25">
      <c r="C20" s="300" t="s">
        <v>331</v>
      </c>
      <c r="D20" s="903" t="s">
        <v>296</v>
      </c>
    </row>
    <row r="21" spans="1:5" s="202" customFormat="1" ht="26.25" customHeight="1" x14ac:dyDescent="0.25">
      <c r="C21" s="481" t="s">
        <v>124</v>
      </c>
      <c r="D21" s="640" t="s">
        <v>297</v>
      </c>
    </row>
    <row r="23" spans="1:5" x14ac:dyDescent="0.25">
      <c r="B23" s="1247"/>
      <c r="C23" s="1247"/>
      <c r="D23" s="1247"/>
      <c r="E23" s="1247"/>
    </row>
    <row r="24" spans="1:5" x14ac:dyDescent="0.25">
      <c r="B24" s="1247"/>
      <c r="C24" s="1247"/>
      <c r="D24" s="1247"/>
      <c r="E24" s="1247"/>
    </row>
  </sheetData>
  <mergeCells count="6">
    <mergeCell ref="B23:E24"/>
    <mergeCell ref="A17:E17"/>
    <mergeCell ref="A1:E3"/>
    <mergeCell ref="B5:E7"/>
    <mergeCell ref="B10:E14"/>
    <mergeCell ref="B15:E16"/>
  </mergeCells>
  <printOptions horizontalCentered="1"/>
  <pageMargins left="0.25" right="0.25" top="0.75" bottom="1.25" header="0.3" footer="0.3"/>
  <pageSetup scale="99" fitToWidth="0" fitToHeight="0" orientation="portrait" r:id="rId1"/>
  <headerFooter>
    <oddHeader>&amp;L&amp;"-,Bold"&amp;14Explanation of Renewal Comparisons</oddHeader>
    <oddFooter>&amp;L&amp;G&amp;CPage &amp;P of &amp;N</oddFoot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C00000"/>
    <pageSetUpPr fitToPage="1"/>
  </sheetPr>
  <dimension ref="A1:AA1000162"/>
  <sheetViews>
    <sheetView showGridLines="0" topLeftCell="A249" zoomScale="80" zoomScaleNormal="80" zoomScaleSheetLayoutView="100" workbookViewId="0">
      <selection activeCell="D29" sqref="D29"/>
    </sheetView>
  </sheetViews>
  <sheetFormatPr defaultColWidth="9.140625" defaultRowHeight="15" outlineLevelRow="1" x14ac:dyDescent="0.25"/>
  <cols>
    <col min="1" max="1" width="2.140625" customWidth="1"/>
    <col min="2" max="2" width="36" customWidth="1"/>
    <col min="3" max="5" width="34.5703125" customWidth="1"/>
    <col min="6" max="6" width="21.5703125" customWidth="1"/>
    <col min="7" max="7" width="21.42578125" customWidth="1"/>
    <col min="8" max="8" width="18.42578125" customWidth="1"/>
    <col min="9" max="9" width="22.28515625" customWidth="1"/>
    <col min="10" max="10" width="21.42578125" customWidth="1"/>
    <col min="11" max="11" width="19.42578125" customWidth="1"/>
  </cols>
  <sheetData>
    <row r="1" spans="2:26" ht="7.5" customHeight="1" x14ac:dyDescent="0.25"/>
    <row r="2" spans="2:26" x14ac:dyDescent="0.25">
      <c r="B2" t="s">
        <v>313</v>
      </c>
      <c r="C2" s="768" t="s">
        <v>953</v>
      </c>
      <c r="Z2" s="330"/>
    </row>
    <row r="3" spans="2:26" ht="30" x14ac:dyDescent="0.25">
      <c r="B3" s="202" t="s">
        <v>154</v>
      </c>
      <c r="C3" s="769" t="s">
        <v>1027</v>
      </c>
      <c r="D3" s="752" t="s">
        <v>902</v>
      </c>
      <c r="E3" s="328"/>
      <c r="F3" s="328"/>
      <c r="Z3" s="330"/>
    </row>
    <row r="4" spans="2:26" x14ac:dyDescent="0.25">
      <c r="B4" t="s">
        <v>312</v>
      </c>
      <c r="C4" s="770">
        <v>45139</v>
      </c>
      <c r="Z4" s="330"/>
    </row>
    <row r="5" spans="2:26" x14ac:dyDescent="0.25">
      <c r="B5" t="s">
        <v>314</v>
      </c>
      <c r="C5" s="770" t="s">
        <v>1456</v>
      </c>
      <c r="D5" t="s">
        <v>769</v>
      </c>
      <c r="E5" t="s">
        <v>335</v>
      </c>
      <c r="F5" s="1027" t="s">
        <v>1657</v>
      </c>
      <c r="G5" s="1027"/>
      <c r="H5" s="1027"/>
      <c r="I5" s="1027"/>
      <c r="Z5" s="330"/>
    </row>
    <row r="6" spans="2:26" x14ac:dyDescent="0.25">
      <c r="B6" t="s">
        <v>352</v>
      </c>
      <c r="C6" s="770" t="s">
        <v>1645</v>
      </c>
      <c r="D6" t="s">
        <v>1468</v>
      </c>
      <c r="E6" t="s">
        <v>1023</v>
      </c>
      <c r="Z6" s="330"/>
    </row>
    <row r="7" spans="2:26" x14ac:dyDescent="0.25">
      <c r="Z7" s="330"/>
    </row>
    <row r="8" spans="2:26" x14ac:dyDescent="0.25">
      <c r="B8" s="37" t="s">
        <v>342</v>
      </c>
      <c r="F8" s="329" t="s">
        <v>367</v>
      </c>
      <c r="G8" s="1293" t="s">
        <v>938</v>
      </c>
      <c r="H8" s="1293"/>
      <c r="I8" s="752" t="s">
        <v>1454</v>
      </c>
      <c r="Z8" s="330"/>
    </row>
    <row r="9" spans="2:26" ht="33" customHeight="1" outlineLevel="1" x14ac:dyDescent="0.25">
      <c r="B9" s="631" t="s">
        <v>358</v>
      </c>
      <c r="C9" s="1308" t="s">
        <v>343</v>
      </c>
      <c r="D9" s="1308"/>
      <c r="E9" s="1308"/>
    </row>
    <row r="10" spans="2:26" outlineLevel="1" x14ac:dyDescent="0.25">
      <c r="B10" s="643" t="s">
        <v>760</v>
      </c>
      <c r="C10" s="784" t="s">
        <v>1453</v>
      </c>
      <c r="D10" s="174"/>
      <c r="E10" s="174"/>
    </row>
    <row r="11" spans="2:26" outlineLevel="1" x14ac:dyDescent="0.25">
      <c r="B11" s="643" t="s">
        <v>759</v>
      </c>
      <c r="C11" s="642" t="s">
        <v>439</v>
      </c>
    </row>
    <row r="12" spans="2:26" outlineLevel="1" x14ac:dyDescent="0.25">
      <c r="B12" t="s">
        <v>100</v>
      </c>
      <c r="C12" t="s">
        <v>101</v>
      </c>
      <c r="D12" t="s">
        <v>102</v>
      </c>
      <c r="E12" t="s">
        <v>103</v>
      </c>
      <c r="F12" s="200" t="s">
        <v>332</v>
      </c>
      <c r="G12" s="1291"/>
      <c r="H12" s="1291"/>
    </row>
    <row r="13" spans="2:26" outlineLevel="1" x14ac:dyDescent="0.25">
      <c r="B13" s="175" t="s">
        <v>1448</v>
      </c>
      <c r="C13" s="174" t="str">
        <f>B13</f>
        <v>Convex | Hamilton | Lloyd's</v>
      </c>
      <c r="D13" s="175" t="s">
        <v>1448</v>
      </c>
      <c r="E13" s="175"/>
      <c r="G13" s="1277"/>
      <c r="H13" s="1277"/>
    </row>
    <row r="14" spans="2:26" outlineLevel="1" x14ac:dyDescent="0.25">
      <c r="B14" t="s">
        <v>818</v>
      </c>
      <c r="C14" t="s">
        <v>819</v>
      </c>
      <c r="D14" t="s">
        <v>820</v>
      </c>
      <c r="E14" t="s">
        <v>821</v>
      </c>
      <c r="G14" s="2"/>
      <c r="H14" s="2"/>
    </row>
    <row r="15" spans="2:26" ht="60" outlineLevel="1" x14ac:dyDescent="0.25">
      <c r="B15" s="175" t="s">
        <v>1449</v>
      </c>
      <c r="C15" s="174" t="str">
        <f>B15</f>
        <v xml:space="preserve">Convex Insurance UK Limited - 33.34% 
Hamilton Insurance DAC - 33.33%
Faraday Syndicate 435 - 33.33% </v>
      </c>
      <c r="D15" s="175" t="s">
        <v>1449</v>
      </c>
      <c r="E15" s="175"/>
      <c r="G15" s="2"/>
      <c r="H15" s="2"/>
    </row>
    <row r="16" spans="2:26" outlineLevel="1" x14ac:dyDescent="0.25">
      <c r="B16" t="s">
        <v>104</v>
      </c>
      <c r="C16" t="s">
        <v>105</v>
      </c>
      <c r="D16" t="s">
        <v>106</v>
      </c>
      <c r="E16" t="s">
        <v>109</v>
      </c>
    </row>
    <row r="17" spans="2:6" outlineLevel="1" x14ac:dyDescent="0.25">
      <c r="B17" s="18" t="s">
        <v>1450</v>
      </c>
      <c r="C17" s="157" t="str">
        <f>B17</f>
        <v>A-: XV | A-: XIV | A: XV</v>
      </c>
      <c r="D17" s="18" t="s">
        <v>1450</v>
      </c>
      <c r="E17" s="18"/>
    </row>
    <row r="18" spans="2:6" outlineLevel="1" x14ac:dyDescent="0.25">
      <c r="B18" t="s">
        <v>2</v>
      </c>
      <c r="C18" t="s">
        <v>3</v>
      </c>
      <c r="D18" t="s">
        <v>110</v>
      </c>
      <c r="E18" t="s">
        <v>111</v>
      </c>
    </row>
    <row r="19" spans="2:6" outlineLevel="1" x14ac:dyDescent="0.25">
      <c r="B19" s="121">
        <f>(846438/334)*365</f>
        <v>924999.61077844317</v>
      </c>
      <c r="C19" s="4">
        <f>B19+B19*E43</f>
        <v>1056728.2681818826</v>
      </c>
      <c r="D19" s="121">
        <v>999950</v>
      </c>
      <c r="E19" s="121"/>
      <c r="F19" s="4"/>
    </row>
    <row r="20" spans="2:6" outlineLevel="1" x14ac:dyDescent="0.25">
      <c r="B20" s="4" t="s">
        <v>403</v>
      </c>
      <c r="C20" s="4" t="s">
        <v>403</v>
      </c>
      <c r="D20" s="4" t="s">
        <v>403</v>
      </c>
      <c r="E20" s="4" t="s">
        <v>403</v>
      </c>
      <c r="F20" s="4"/>
    </row>
    <row r="21" spans="2:6" outlineLevel="1" x14ac:dyDescent="0.25">
      <c r="B21" s="166">
        <f>B19/(C42/100)</f>
        <v>0.30387934532155153</v>
      </c>
      <c r="C21" s="166">
        <f>C19/(E42/100)</f>
        <v>0.30387934532155153</v>
      </c>
      <c r="D21" s="166">
        <f>D19/(E42/100)</f>
        <v>0.2875518338097347</v>
      </c>
      <c r="E21" s="166">
        <f>E19/(E42/100)</f>
        <v>0</v>
      </c>
      <c r="F21" s="4"/>
    </row>
    <row r="22" spans="2:6" outlineLevel="1" x14ac:dyDescent="0.25">
      <c r="D22" t="s">
        <v>5</v>
      </c>
      <c r="E22" t="s">
        <v>6</v>
      </c>
    </row>
    <row r="23" spans="2:6" outlineLevel="1" x14ac:dyDescent="0.25">
      <c r="D23" s="3">
        <f>-(C19-D19)/C19</f>
        <v>-5.3730244464426473E-2</v>
      </c>
      <c r="E23" s="3">
        <f>-(C19-E19)/C19</f>
        <v>-1</v>
      </c>
    </row>
    <row r="24" spans="2:6" outlineLevel="1" x14ac:dyDescent="0.25">
      <c r="B24" s="3" t="s">
        <v>545</v>
      </c>
      <c r="C24" s="3" t="s">
        <v>546</v>
      </c>
      <c r="D24" s="3" t="s">
        <v>547</v>
      </c>
      <c r="E24" s="3" t="s">
        <v>548</v>
      </c>
    </row>
    <row r="25" spans="2:6" outlineLevel="1" x14ac:dyDescent="0.25">
      <c r="B25" s="127">
        <v>4.8500000000000001E-2</v>
      </c>
      <c r="C25" s="3">
        <f>B25</f>
        <v>4.8500000000000001E-2</v>
      </c>
      <c r="D25" s="127">
        <v>4.8500000000000001E-2</v>
      </c>
      <c r="E25" s="127"/>
    </row>
    <row r="26" spans="2:6" outlineLevel="1" x14ac:dyDescent="0.25">
      <c r="B26" s="3" t="s">
        <v>549</v>
      </c>
      <c r="C26" s="3" t="s">
        <v>550</v>
      </c>
      <c r="D26" s="3" t="s">
        <v>551</v>
      </c>
      <c r="E26" s="3" t="s">
        <v>552</v>
      </c>
    </row>
    <row r="27" spans="2:6" outlineLevel="1" x14ac:dyDescent="0.25">
      <c r="B27" s="788">
        <v>7.5000000000000002E-4</v>
      </c>
      <c r="C27" s="877">
        <v>7.5000000000000002E-4</v>
      </c>
      <c r="D27" s="788">
        <v>7.5000000000000002E-4</v>
      </c>
      <c r="E27" s="788"/>
    </row>
    <row r="28" spans="2:6" outlineLevel="1" x14ac:dyDescent="0.25">
      <c r="B28" s="3" t="s">
        <v>170</v>
      </c>
      <c r="C28" s="3" t="s">
        <v>171</v>
      </c>
      <c r="D28" s="3" t="s">
        <v>172</v>
      </c>
      <c r="E28" s="3" t="s">
        <v>173</v>
      </c>
    </row>
    <row r="29" spans="2:6" outlineLevel="1" x14ac:dyDescent="0.25">
      <c r="B29" s="177">
        <v>0</v>
      </c>
      <c r="C29" s="178">
        <f>B29+B29*E43</f>
        <v>0</v>
      </c>
      <c r="D29" s="177">
        <v>0</v>
      </c>
      <c r="E29" s="177"/>
    </row>
    <row r="30" spans="2:6" outlineLevel="1" x14ac:dyDescent="0.25">
      <c r="B30" s="3" t="s">
        <v>15</v>
      </c>
      <c r="C30" s="4" t="s">
        <v>16</v>
      </c>
      <c r="D30" s="4" t="s">
        <v>112</v>
      </c>
      <c r="E30" t="s">
        <v>113</v>
      </c>
    </row>
    <row r="31" spans="2:6" outlineLevel="1" x14ac:dyDescent="0.25">
      <c r="B31" s="178">
        <f>B19*(1+B25+B27)</f>
        <v>970555.84160928149</v>
      </c>
      <c r="C31" s="178">
        <f t="shared" ref="C31:E31" si="0">C19*(1+C25+C27)</f>
        <v>1108772.1353898402</v>
      </c>
      <c r="D31" s="178">
        <f t="shared" si="0"/>
        <v>1049197.5375000001</v>
      </c>
      <c r="E31" s="178">
        <f t="shared" si="0"/>
        <v>0</v>
      </c>
      <c r="F31" s="4"/>
    </row>
    <row r="32" spans="2:6" outlineLevel="1" x14ac:dyDescent="0.25">
      <c r="B32" s="3" t="s">
        <v>724</v>
      </c>
      <c r="C32" s="3" t="s">
        <v>725</v>
      </c>
      <c r="D32" s="3" t="s">
        <v>726</v>
      </c>
      <c r="E32" s="3" t="s">
        <v>727</v>
      </c>
      <c r="F32" s="4"/>
    </row>
    <row r="33" spans="2:11" outlineLevel="1" x14ac:dyDescent="0.25">
      <c r="B33" s="595"/>
      <c r="C33" s="178" t="s">
        <v>237</v>
      </c>
      <c r="D33" s="595"/>
      <c r="E33" s="595"/>
      <c r="F33" s="4"/>
    </row>
    <row r="34" spans="2:11" outlineLevel="1" x14ac:dyDescent="0.25">
      <c r="B34" s="178"/>
      <c r="C34" s="178"/>
      <c r="D34" s="178"/>
      <c r="E34" s="178"/>
      <c r="F34" s="4"/>
    </row>
    <row r="35" spans="2:11" outlineLevel="1" x14ac:dyDescent="0.25">
      <c r="B35" s="878" t="s">
        <v>1779</v>
      </c>
      <c r="I35" s="2"/>
    </row>
    <row r="36" spans="2:11" outlineLevel="1" x14ac:dyDescent="0.25">
      <c r="B36" s="1260" t="s">
        <v>40</v>
      </c>
      <c r="C36" s="1294"/>
      <c r="D36" s="1294" t="s">
        <v>41</v>
      </c>
      <c r="E36" s="1275"/>
      <c r="F36" s="498"/>
      <c r="G36" s="1273" t="s">
        <v>10</v>
      </c>
      <c r="H36" s="1274"/>
      <c r="I36" s="1337" t="s">
        <v>516</v>
      </c>
      <c r="J36" s="1338"/>
      <c r="K36" s="1338"/>
    </row>
    <row r="37" spans="2:11" outlineLevel="1" x14ac:dyDescent="0.25">
      <c r="B37" s="39" t="s">
        <v>1646</v>
      </c>
      <c r="C37" s="24">
        <v>331197000</v>
      </c>
      <c r="D37" s="7" t="s">
        <v>1765</v>
      </c>
      <c r="E37" s="24">
        <v>373704000</v>
      </c>
      <c r="F37" s="56"/>
      <c r="G37" s="1" t="s">
        <v>12</v>
      </c>
      <c r="H37" s="1" t="s">
        <v>13</v>
      </c>
      <c r="I37" s="40" t="s">
        <v>12</v>
      </c>
      <c r="J37" s="40" t="s">
        <v>13</v>
      </c>
      <c r="K37" s="40" t="s">
        <v>476</v>
      </c>
    </row>
    <row r="38" spans="2:11" outlineLevel="1" x14ac:dyDescent="0.25">
      <c r="B38" s="39"/>
      <c r="C38" s="309"/>
      <c r="D38" s="39"/>
      <c r="E38" s="24"/>
      <c r="F38" s="57" t="s">
        <v>11</v>
      </c>
      <c r="G38" s="22">
        <v>5000000</v>
      </c>
      <c r="H38" s="22">
        <v>5000000</v>
      </c>
      <c r="I38" s="41">
        <v>500000</v>
      </c>
      <c r="J38" s="41">
        <v>2000000</v>
      </c>
      <c r="K38" s="41">
        <v>200000</v>
      </c>
    </row>
    <row r="39" spans="2:11" outlineLevel="1" x14ac:dyDescent="0.25">
      <c r="B39" s="39"/>
      <c r="C39" s="309"/>
      <c r="D39" s="39"/>
      <c r="E39" s="24"/>
      <c r="F39" s="57" t="s">
        <v>68</v>
      </c>
      <c r="G39" s="22">
        <v>5000000</v>
      </c>
      <c r="H39" s="22">
        <v>5000000</v>
      </c>
      <c r="I39" s="41">
        <v>600000</v>
      </c>
      <c r="J39" s="41">
        <v>2400000</v>
      </c>
      <c r="K39" s="41">
        <v>200000</v>
      </c>
    </row>
    <row r="40" spans="2:11" outlineLevel="1" x14ac:dyDescent="0.25">
      <c r="B40" s="39"/>
      <c r="C40" s="19"/>
      <c r="D40" s="7"/>
      <c r="E40" s="24"/>
      <c r="F40" s="57" t="s">
        <v>69</v>
      </c>
      <c r="G40" s="22"/>
      <c r="H40" s="22"/>
      <c r="I40" s="41"/>
      <c r="J40" s="41"/>
      <c r="K40" s="41"/>
    </row>
    <row r="41" spans="2:11" outlineLevel="1" x14ac:dyDescent="0.25">
      <c r="B41" s="39"/>
      <c r="C41" s="24">
        <v>26800000</v>
      </c>
      <c r="D41" s="7" t="s">
        <v>1778</v>
      </c>
      <c r="E41" s="24">
        <v>25958000</v>
      </c>
      <c r="F41" s="58"/>
      <c r="G41" s="23"/>
      <c r="H41" s="23"/>
      <c r="I41" s="23"/>
    </row>
    <row r="42" spans="2:11" outlineLevel="1" x14ac:dyDescent="0.25">
      <c r="B42" s="42" t="s">
        <v>1324</v>
      </c>
      <c r="C42" s="34">
        <f>AVERAGE(C37:C39)-C41</f>
        <v>304397000</v>
      </c>
      <c r="D42" s="21" t="str">
        <f>B42</f>
        <v>Avg. minus most recent DR</v>
      </c>
      <c r="E42" s="34">
        <f>AVERAGE(E37:E39)-E41</f>
        <v>347746000</v>
      </c>
      <c r="F42" s="59"/>
      <c r="G42" s="752" t="s">
        <v>1123</v>
      </c>
    </row>
    <row r="43" spans="2:11" outlineLevel="1" x14ac:dyDescent="0.25">
      <c r="C43" s="752">
        <v>198303110</v>
      </c>
      <c r="D43" s="10" t="s">
        <v>14</v>
      </c>
      <c r="E43" s="14">
        <f>-(C42-E42)/C42</f>
        <v>0.14240941927811379</v>
      </c>
      <c r="F43" s="752">
        <v>263730333</v>
      </c>
      <c r="G43" s="752">
        <v>235730333</v>
      </c>
      <c r="H43">
        <f>G43/C43-1</f>
        <v>0.18873744844445461</v>
      </c>
    </row>
    <row r="44" spans="2:11" s="1280" customFormat="1" ht="13.5" customHeight="1" x14ac:dyDescent="0.25"/>
    <row r="45" spans="2:11" ht="15" customHeight="1" x14ac:dyDescent="0.25">
      <c r="B45" s="37" t="s">
        <v>1293</v>
      </c>
      <c r="F45" s="329" t="s">
        <v>367</v>
      </c>
      <c r="G45" s="1293" t="s">
        <v>938</v>
      </c>
      <c r="H45" s="1293"/>
      <c r="I45" s="959" t="s">
        <v>1650</v>
      </c>
    </row>
    <row r="46" spans="2:11" s="202" customFormat="1" ht="43.5" hidden="1" customHeight="1" outlineLevel="1" x14ac:dyDescent="0.25">
      <c r="B46" s="202" t="s">
        <v>0</v>
      </c>
      <c r="C46" s="1328" t="s">
        <v>1296</v>
      </c>
      <c r="D46" s="1328"/>
      <c r="E46" s="1328"/>
      <c r="F46" s="1328"/>
      <c r="G46" s="1328"/>
    </row>
    <row r="47" spans="2:11" s="202" customFormat="1" ht="17.25" hidden="1" customHeight="1" outlineLevel="1" x14ac:dyDescent="0.25">
      <c r="B47" t="s">
        <v>949</v>
      </c>
      <c r="C47" s="18" t="s">
        <v>1477</v>
      </c>
      <c r="D47" s="828"/>
      <c r="E47" s="828"/>
      <c r="F47" s="828"/>
      <c r="G47" s="828"/>
    </row>
    <row r="48" spans="2:11" ht="15" hidden="1" customHeight="1" outlineLevel="1" x14ac:dyDescent="0.25">
      <c r="B48" t="s">
        <v>759</v>
      </c>
      <c r="C48" s="18" t="s">
        <v>439</v>
      </c>
    </row>
    <row r="49" spans="2:8" ht="15" hidden="1" customHeight="1" outlineLevel="1" x14ac:dyDescent="0.25">
      <c r="B49" t="s">
        <v>100</v>
      </c>
      <c r="C49" t="s">
        <v>101</v>
      </c>
      <c r="D49" t="s">
        <v>102</v>
      </c>
      <c r="E49" t="s">
        <v>103</v>
      </c>
      <c r="F49" s="200" t="s">
        <v>332</v>
      </c>
      <c r="G49" s="1291"/>
      <c r="H49" s="1291"/>
    </row>
    <row r="50" spans="2:8" ht="15" hidden="1" customHeight="1" outlineLevel="1" x14ac:dyDescent="0.25">
      <c r="B50" s="175" t="s">
        <v>823</v>
      </c>
      <c r="C50" s="496" t="str">
        <f>B50</f>
        <v>Berkley</v>
      </c>
      <c r="D50" s="175" t="s">
        <v>823</v>
      </c>
      <c r="E50" s="175"/>
      <c r="G50" s="1277"/>
      <c r="H50" s="1277"/>
    </row>
    <row r="51" spans="2:8" ht="15" hidden="1" customHeight="1" outlineLevel="1" x14ac:dyDescent="0.25">
      <c r="B51" t="s">
        <v>818</v>
      </c>
      <c r="C51" t="s">
        <v>819</v>
      </c>
      <c r="D51" t="s">
        <v>820</v>
      </c>
      <c r="E51" t="s">
        <v>821</v>
      </c>
      <c r="G51" s="2"/>
      <c r="H51" s="2"/>
    </row>
    <row r="52" spans="2:8" ht="15" hidden="1" customHeight="1" outlineLevel="1" x14ac:dyDescent="0.25">
      <c r="B52" s="175" t="s">
        <v>1297</v>
      </c>
      <c r="C52" s="496" t="str">
        <f>B52</f>
        <v xml:space="preserve">Admiral Insurance Company </v>
      </c>
      <c r="D52" s="175" t="s">
        <v>1297</v>
      </c>
      <c r="E52" s="175"/>
      <c r="G52" s="2"/>
      <c r="H52" s="2"/>
    </row>
    <row r="53" spans="2:8" ht="15" hidden="1" customHeight="1" outlineLevel="1" x14ac:dyDescent="0.25">
      <c r="B53" t="s">
        <v>104</v>
      </c>
      <c r="C53" t="s">
        <v>105</v>
      </c>
      <c r="D53" t="s">
        <v>106</v>
      </c>
      <c r="E53" t="s">
        <v>109</v>
      </c>
    </row>
    <row r="54" spans="2:8" ht="15" hidden="1" customHeight="1" outlineLevel="1" x14ac:dyDescent="0.25">
      <c r="B54" s="18" t="s">
        <v>1124</v>
      </c>
      <c r="C54" t="str">
        <f>B54</f>
        <v>A+: XV</v>
      </c>
      <c r="D54" s="18" t="s">
        <v>1124</v>
      </c>
      <c r="E54" s="18"/>
    </row>
    <row r="55" spans="2:8" ht="15" hidden="1" customHeight="1" outlineLevel="1" x14ac:dyDescent="0.25">
      <c r="B55" t="s">
        <v>2</v>
      </c>
      <c r="C55" t="s">
        <v>180</v>
      </c>
      <c r="D55" t="s">
        <v>181</v>
      </c>
      <c r="E55" t="s">
        <v>182</v>
      </c>
    </row>
    <row r="56" spans="2:8" ht="15" hidden="1" customHeight="1" outlineLevel="1" x14ac:dyDescent="0.25">
      <c r="B56" s="121">
        <f>(8661/334)*365</f>
        <v>9464.8652694610773</v>
      </c>
      <c r="C56" s="4">
        <f>B56+B56*E83</f>
        <v>14022.022621423817</v>
      </c>
      <c r="D56" s="121">
        <v>9875</v>
      </c>
      <c r="E56" s="121"/>
    </row>
    <row r="57" spans="2:8" ht="15" hidden="1" customHeight="1" outlineLevel="1" x14ac:dyDescent="0.25">
      <c r="B57" s="4" t="s">
        <v>403</v>
      </c>
      <c r="C57" s="4" t="str">
        <f>B57</f>
        <v>Blended Rate per $100 of Exposure</v>
      </c>
      <c r="D57" s="4" t="str">
        <f>B57</f>
        <v>Blended Rate per $100 of Exposure</v>
      </c>
      <c r="E57" s="4" t="str">
        <f>B57</f>
        <v>Blended Rate per $100 of Exposure</v>
      </c>
    </row>
    <row r="58" spans="2:8" ht="15" hidden="1" customHeight="1" outlineLevel="1" x14ac:dyDescent="0.25">
      <c r="B58" s="166">
        <f>B56/(C82/100)</f>
        <v>0.35055056553559544</v>
      </c>
      <c r="C58" s="166">
        <f>C56/($E$82/100)</f>
        <v>0.35055056553559544</v>
      </c>
      <c r="D58" s="166">
        <f>D56/($E$82/100)</f>
        <v>0.24687500000000001</v>
      </c>
      <c r="E58" s="166">
        <f>E56/($E$82/1000)</f>
        <v>0</v>
      </c>
      <c r="F58" s="4"/>
    </row>
    <row r="59" spans="2:8" ht="15" hidden="1" customHeight="1" outlineLevel="1" x14ac:dyDescent="0.25">
      <c r="D59" t="s">
        <v>5</v>
      </c>
      <c r="E59" t="s">
        <v>6</v>
      </c>
      <c r="F59" s="4"/>
    </row>
    <row r="60" spans="2:8" ht="15" hidden="1" customHeight="1" outlineLevel="1" x14ac:dyDescent="0.25">
      <c r="B60" s="157"/>
      <c r="C60" s="157"/>
      <c r="D60" s="3">
        <f>-(C56-D56)/C56</f>
        <v>-0.29575067259467325</v>
      </c>
      <c r="E60" s="3">
        <f>-(C56-E56)/C56</f>
        <v>-1</v>
      </c>
      <c r="F60" s="4"/>
    </row>
    <row r="61" spans="2:8" ht="15" hidden="1" customHeight="1" outlineLevel="1" x14ac:dyDescent="0.25">
      <c r="B61" t="s">
        <v>183</v>
      </c>
      <c r="C61" t="s">
        <v>184</v>
      </c>
      <c r="D61" t="s">
        <v>185</v>
      </c>
      <c r="E61" t="s">
        <v>186</v>
      </c>
    </row>
    <row r="62" spans="2:8" ht="15" hidden="1" customHeight="1" outlineLevel="1" x14ac:dyDescent="0.25">
      <c r="B62" s="121"/>
      <c r="C62" s="121"/>
      <c r="D62" s="121"/>
      <c r="E62" s="121"/>
    </row>
    <row r="63" spans="2:8" ht="15" hidden="1" customHeight="1" outlineLevel="1" x14ac:dyDescent="0.25">
      <c r="B63" s="4" t="s">
        <v>436</v>
      </c>
      <c r="C63" s="4" t="str">
        <f>B63</f>
        <v>Blended Property Rate per $100 of Exposure</v>
      </c>
      <c r="D63" s="4" t="str">
        <f>B63</f>
        <v>Blended Property Rate per $100 of Exposure</v>
      </c>
      <c r="E63" s="4" t="str">
        <f>B63</f>
        <v>Blended Property Rate per $100 of Exposure</v>
      </c>
    </row>
    <row r="64" spans="2:8" ht="15" hidden="1" customHeight="1" outlineLevel="1" x14ac:dyDescent="0.25">
      <c r="B64" s="166" t="e">
        <f>B62/(C107/100)</f>
        <v>#DIV/0!</v>
      </c>
      <c r="C64" s="166" t="e">
        <f>C62/(E107/100)</f>
        <v>#DIV/0!</v>
      </c>
      <c r="D64" s="166" t="e">
        <f>D62/(E107/100)</f>
        <v>#DIV/0!</v>
      </c>
      <c r="E64" s="166" t="e">
        <f>E62/(E107/100)</f>
        <v>#DIV/0!</v>
      </c>
    </row>
    <row r="65" spans="2:5" ht="15" hidden="1" customHeight="1" outlineLevel="1" x14ac:dyDescent="0.25">
      <c r="D65" t="s">
        <v>5</v>
      </c>
      <c r="E65" t="s">
        <v>6</v>
      </c>
    </row>
    <row r="66" spans="2:5" ht="15" hidden="1" customHeight="1" outlineLevel="1" x14ac:dyDescent="0.25">
      <c r="D66" s="3" t="e">
        <f>-(C62-D62)/C62</f>
        <v>#DIV/0!</v>
      </c>
      <c r="E66" s="3" t="e">
        <f>-(C62-E62)/C62</f>
        <v>#DIV/0!</v>
      </c>
    </row>
    <row r="67" spans="2:5" ht="15" hidden="1" customHeight="1" outlineLevel="1" x14ac:dyDescent="0.25">
      <c r="B67" s="3" t="s">
        <v>471</v>
      </c>
      <c r="C67" s="3" t="s">
        <v>472</v>
      </c>
      <c r="D67" s="3" t="s">
        <v>473</v>
      </c>
      <c r="E67" s="3" t="s">
        <v>474</v>
      </c>
    </row>
    <row r="68" spans="2:5" ht="15" hidden="1" customHeight="1" outlineLevel="1" x14ac:dyDescent="0.25">
      <c r="B68" s="177"/>
      <c r="C68" s="178">
        <f>B68+B68*E83</f>
        <v>0</v>
      </c>
      <c r="D68" s="177"/>
      <c r="E68" s="185"/>
    </row>
    <row r="69" spans="2:5" ht="15" hidden="1" customHeight="1" outlineLevel="1" x14ac:dyDescent="0.25">
      <c r="B69" s="3" t="s">
        <v>1301</v>
      </c>
      <c r="C69" s="3" t="s">
        <v>1308</v>
      </c>
      <c r="D69" s="3" t="s">
        <v>1309</v>
      </c>
      <c r="E69" s="3" t="s">
        <v>1310</v>
      </c>
    </row>
    <row r="70" spans="2:5" ht="15" hidden="1" customHeight="1" outlineLevel="1" x14ac:dyDescent="0.25">
      <c r="B70" s="177">
        <v>250</v>
      </c>
      <c r="C70" s="178">
        <f>B70</f>
        <v>250</v>
      </c>
      <c r="D70" s="177">
        <v>250</v>
      </c>
      <c r="E70" s="185"/>
    </row>
    <row r="71" spans="2:5" ht="15" hidden="1" customHeight="1" outlineLevel="1" x14ac:dyDescent="0.25">
      <c r="B71" s="3" t="s">
        <v>1302</v>
      </c>
      <c r="C71" s="3" t="s">
        <v>1303</v>
      </c>
      <c r="D71" s="3" t="s">
        <v>1304</v>
      </c>
      <c r="E71" s="3" t="s">
        <v>1305</v>
      </c>
    </row>
    <row r="72" spans="2:5" ht="15" hidden="1" customHeight="1" outlineLevel="1" x14ac:dyDescent="0.25">
      <c r="B72" s="177">
        <v>432.18</v>
      </c>
      <c r="C72" s="178">
        <f>B72/B56*C56</f>
        <v>640.26666666666665</v>
      </c>
      <c r="D72" s="177">
        <v>491.06</v>
      </c>
      <c r="E72" s="185"/>
    </row>
    <row r="73" spans="2:5" ht="15" hidden="1" customHeight="1" outlineLevel="1" x14ac:dyDescent="0.25">
      <c r="B73" s="3" t="s">
        <v>549</v>
      </c>
      <c r="C73" s="3" t="s">
        <v>550</v>
      </c>
      <c r="D73" s="3" t="s">
        <v>551</v>
      </c>
      <c r="E73" s="3" t="s">
        <v>552</v>
      </c>
    </row>
    <row r="74" spans="2:5" ht="15" hidden="1" customHeight="1" outlineLevel="1" x14ac:dyDescent="0.25">
      <c r="B74" s="177">
        <f>(B56+B70)*0.00075</f>
        <v>7.2861489520958083</v>
      </c>
      <c r="C74" s="178">
        <f>B74/B56*C56</f>
        <v>10.794294743845642</v>
      </c>
      <c r="D74" s="177">
        <v>7.59</v>
      </c>
      <c r="E74" s="185"/>
    </row>
    <row r="75" spans="2:5" ht="15" hidden="1" customHeight="1" outlineLevel="1" x14ac:dyDescent="0.25">
      <c r="B75" s="3" t="s">
        <v>15</v>
      </c>
      <c r="C75" s="4" t="s">
        <v>16</v>
      </c>
      <c r="D75" s="4" t="s">
        <v>112</v>
      </c>
      <c r="E75" t="s">
        <v>113</v>
      </c>
    </row>
    <row r="76" spans="2:5" ht="15" hidden="1" customHeight="1" outlineLevel="1" x14ac:dyDescent="0.25">
      <c r="B76" s="178">
        <f>B56+B62+B68+B70+B72+B74</f>
        <v>10154.331418413174</v>
      </c>
      <c r="C76" s="178">
        <f>C56+C62+C68+C70+C72+C74</f>
        <v>14923.08358283433</v>
      </c>
      <c r="D76" s="178">
        <f>D56+D62+D68+D70+D72+D74</f>
        <v>10623.65</v>
      </c>
      <c r="E76" s="178">
        <f>E56+E62+E68+E70+E72+E74</f>
        <v>0</v>
      </c>
    </row>
    <row r="77" spans="2:5" ht="15" hidden="1" customHeight="1" outlineLevel="1" x14ac:dyDescent="0.25">
      <c r="B77" s="3" t="s">
        <v>724</v>
      </c>
      <c r="C77" s="3" t="s">
        <v>725</v>
      </c>
      <c r="D77" s="3" t="s">
        <v>726</v>
      </c>
      <c r="E77" s="3" t="s">
        <v>727</v>
      </c>
    </row>
    <row r="78" spans="2:5" ht="15" hidden="1" customHeight="1" outlineLevel="1" x14ac:dyDescent="0.25">
      <c r="B78" s="595"/>
      <c r="C78" s="158" t="s">
        <v>237</v>
      </c>
      <c r="D78" s="595"/>
      <c r="E78" s="595"/>
    </row>
    <row r="79" spans="2:5" ht="15" hidden="1" customHeight="1" outlineLevel="1" x14ac:dyDescent="0.25">
      <c r="B79" s="4"/>
      <c r="C79" s="4"/>
      <c r="D79" s="4"/>
      <c r="E79" s="4"/>
    </row>
    <row r="80" spans="2:5" ht="15" hidden="1" customHeight="1" outlineLevel="1" x14ac:dyDescent="0.25">
      <c r="B80" s="38" t="s">
        <v>7</v>
      </c>
    </row>
    <row r="81" spans="2:6" ht="15" hidden="1" customHeight="1" outlineLevel="1" x14ac:dyDescent="0.25">
      <c r="B81" s="1260" t="s">
        <v>40</v>
      </c>
      <c r="C81" s="1294"/>
      <c r="D81" s="1294" t="s">
        <v>41</v>
      </c>
      <c r="E81" s="1275"/>
      <c r="F81" s="4"/>
    </row>
    <row r="82" spans="2:6" ht="15" hidden="1" customHeight="1" outlineLevel="1" x14ac:dyDescent="0.25">
      <c r="B82" s="39" t="s">
        <v>1409</v>
      </c>
      <c r="C82" s="19">
        <v>2700000</v>
      </c>
      <c r="D82" s="7" t="str">
        <f>B82</f>
        <v>Last 12 Months Revenue</v>
      </c>
      <c r="E82" s="24">
        <v>4000000</v>
      </c>
      <c r="F82" s="35"/>
    </row>
    <row r="83" spans="2:6" ht="15" hidden="1" customHeight="1" outlineLevel="1" x14ac:dyDescent="0.25">
      <c r="D83" s="10" t="s">
        <v>14</v>
      </c>
      <c r="E83" s="14">
        <f>-(C82-E82)/C82</f>
        <v>0.48148148148148145</v>
      </c>
    </row>
    <row r="84" spans="2:6" ht="15" hidden="1" customHeight="1" outlineLevel="1" x14ac:dyDescent="0.25">
      <c r="B84" s="38" t="s">
        <v>10</v>
      </c>
      <c r="D84" s="5"/>
      <c r="E84" s="6"/>
    </row>
    <row r="85" spans="2:6" ht="15" hidden="1" customHeight="1" outlineLevel="1" x14ac:dyDescent="0.25">
      <c r="B85" s="44"/>
      <c r="C85" s="8" t="s">
        <v>11</v>
      </c>
      <c r="D85" s="8" t="s">
        <v>68</v>
      </c>
      <c r="E85" s="9" t="s">
        <v>69</v>
      </c>
    </row>
    <row r="86" spans="2:6" ht="15" hidden="1" customHeight="1" outlineLevel="1" x14ac:dyDescent="0.25">
      <c r="B86" s="311" t="s">
        <v>12</v>
      </c>
      <c r="C86" s="27">
        <v>1000000</v>
      </c>
      <c r="D86" s="27">
        <f t="shared" ref="D86:D93" si="1">C86</f>
        <v>1000000</v>
      </c>
      <c r="E86" s="136"/>
    </row>
    <row r="87" spans="2:6" ht="15" hidden="1" customHeight="1" outlineLevel="1" x14ac:dyDescent="0.25">
      <c r="B87" s="311" t="s">
        <v>13</v>
      </c>
      <c r="C87" s="27">
        <v>1000000</v>
      </c>
      <c r="D87" s="27">
        <f t="shared" si="1"/>
        <v>1000000</v>
      </c>
      <c r="E87" s="136"/>
      <c r="F87" s="25"/>
    </row>
    <row r="88" spans="2:6" ht="15" hidden="1" customHeight="1" outlineLevel="1" x14ac:dyDescent="0.25">
      <c r="B88" s="311" t="s">
        <v>1299</v>
      </c>
      <c r="C88" s="657" t="s">
        <v>1299</v>
      </c>
      <c r="D88" s="27" t="str">
        <f t="shared" si="1"/>
        <v>HIDE</v>
      </c>
      <c r="E88" s="136"/>
      <c r="F88" s="26"/>
    </row>
    <row r="89" spans="2:6" ht="15" hidden="1" customHeight="1" outlineLevel="1" x14ac:dyDescent="0.25">
      <c r="B89" s="311" t="s">
        <v>1299</v>
      </c>
      <c r="C89" s="657" t="s">
        <v>1299</v>
      </c>
      <c r="D89" s="27" t="str">
        <f t="shared" si="1"/>
        <v>HIDE</v>
      </c>
      <c r="E89" s="136"/>
      <c r="F89" s="26"/>
    </row>
    <row r="90" spans="2:6" ht="15" hidden="1" customHeight="1" outlineLevel="1" x14ac:dyDescent="0.25">
      <c r="B90" s="311" t="s">
        <v>1299</v>
      </c>
      <c r="C90" s="657" t="s">
        <v>1299</v>
      </c>
      <c r="D90" s="27" t="str">
        <f t="shared" si="1"/>
        <v>HIDE</v>
      </c>
      <c r="E90" s="136"/>
      <c r="F90" s="26"/>
    </row>
    <row r="91" spans="2:6" ht="15" hidden="1" customHeight="1" outlineLevel="1" x14ac:dyDescent="0.25">
      <c r="B91" s="311" t="s">
        <v>1299</v>
      </c>
      <c r="C91" s="657" t="s">
        <v>1299</v>
      </c>
      <c r="D91" s="27" t="str">
        <f t="shared" si="1"/>
        <v>HIDE</v>
      </c>
      <c r="E91" s="136"/>
      <c r="F91" s="26"/>
    </row>
    <row r="92" spans="2:6" hidden="1" outlineLevel="1" x14ac:dyDescent="0.25">
      <c r="B92" s="311" t="s">
        <v>1299</v>
      </c>
      <c r="C92" s="657" t="s">
        <v>1299</v>
      </c>
      <c r="D92" s="27" t="str">
        <f t="shared" si="1"/>
        <v>HIDE</v>
      </c>
      <c r="E92" s="138"/>
      <c r="F92" s="26"/>
    </row>
    <row r="93" spans="2:6" hidden="1" outlineLevel="1" x14ac:dyDescent="0.25">
      <c r="B93" s="311" t="s">
        <v>1299</v>
      </c>
      <c r="C93" s="657" t="s">
        <v>1299</v>
      </c>
      <c r="D93" s="27" t="str">
        <f t="shared" si="1"/>
        <v>HIDE</v>
      </c>
      <c r="E93" s="138"/>
      <c r="F93" s="26"/>
    </row>
    <row r="94" spans="2:6" ht="15" hidden="1" customHeight="1" outlineLevel="1" x14ac:dyDescent="0.25">
      <c r="B94" s="38" t="s">
        <v>38</v>
      </c>
      <c r="D94" s="5"/>
      <c r="E94" s="6"/>
    </row>
    <row r="95" spans="2:6" ht="15" hidden="1" customHeight="1" outlineLevel="1" x14ac:dyDescent="0.25">
      <c r="B95" s="44"/>
      <c r="C95" s="8" t="s">
        <v>11</v>
      </c>
      <c r="D95" s="8" t="s">
        <v>68</v>
      </c>
      <c r="E95" s="9" t="s">
        <v>69</v>
      </c>
    </row>
    <row r="96" spans="2:6" ht="15" hidden="1" customHeight="1" outlineLevel="1" x14ac:dyDescent="0.25">
      <c r="B96" s="311" t="s">
        <v>1298</v>
      </c>
      <c r="C96" s="137">
        <v>10000</v>
      </c>
      <c r="D96" s="137">
        <f t="shared" ref="D96:D97" si="2">C96</f>
        <v>10000</v>
      </c>
      <c r="E96" s="138"/>
      <c r="F96" s="26"/>
    </row>
    <row r="97" spans="2:9" hidden="1" outlineLevel="1" x14ac:dyDescent="0.25">
      <c r="B97" s="483" t="s">
        <v>1299</v>
      </c>
      <c r="C97" s="871" t="s">
        <v>1299</v>
      </c>
      <c r="D97" s="137" t="str">
        <f t="shared" si="2"/>
        <v>HIDE</v>
      </c>
      <c r="E97" s="138"/>
      <c r="F97" s="26"/>
    </row>
    <row r="98" spans="2:9" ht="15" hidden="1" customHeight="1" outlineLevel="1" x14ac:dyDescent="0.25">
      <c r="B98" s="76"/>
      <c r="C98" s="26"/>
      <c r="D98" s="26"/>
      <c r="E98" s="26"/>
      <c r="F98" s="26"/>
    </row>
    <row r="99" spans="2:9" ht="15" hidden="1" customHeight="1" outlineLevel="1" x14ac:dyDescent="0.25">
      <c r="B99" s="38" t="s">
        <v>323</v>
      </c>
      <c r="F99" s="26"/>
    </row>
    <row r="100" spans="2:9" ht="15" hidden="1" customHeight="1" outlineLevel="1" x14ac:dyDescent="0.25">
      <c r="B100" s="1260" t="s">
        <v>40</v>
      </c>
      <c r="C100" s="1294"/>
      <c r="D100" s="1294" t="s">
        <v>41</v>
      </c>
      <c r="E100" s="1275"/>
      <c r="F100" s="26"/>
    </row>
    <row r="101" spans="2:9" ht="15" hidden="1" customHeight="1" outlineLevel="1" x14ac:dyDescent="0.25">
      <c r="B101" s="43" t="s">
        <v>42</v>
      </c>
      <c r="C101" s="19"/>
      <c r="D101" s="43" t="str">
        <f>B101</f>
        <v>Building</v>
      </c>
      <c r="E101" s="24"/>
      <c r="F101" s="35"/>
    </row>
    <row r="102" spans="2:9" ht="15" hidden="1" customHeight="1" outlineLevel="1" x14ac:dyDescent="0.25">
      <c r="B102" s="43" t="s">
        <v>267</v>
      </c>
      <c r="C102" s="19"/>
      <c r="D102" s="43" t="str">
        <f t="shared" ref="D102:D107" si="3">B102</f>
        <v>Betterments &amp; Improvements</v>
      </c>
      <c r="E102" s="24"/>
    </row>
    <row r="103" spans="2:9" ht="15" hidden="1" customHeight="1" outlineLevel="1" x14ac:dyDescent="0.25">
      <c r="B103" s="43" t="s">
        <v>43</v>
      </c>
      <c r="C103" s="19"/>
      <c r="D103" s="43" t="str">
        <f t="shared" si="3"/>
        <v>Business Personal Property</v>
      </c>
      <c r="E103" s="24"/>
    </row>
    <row r="104" spans="2:9" ht="15" hidden="1" customHeight="1" outlineLevel="1" x14ac:dyDescent="0.25">
      <c r="B104" s="43" t="s">
        <v>268</v>
      </c>
      <c r="C104" s="19"/>
      <c r="D104" s="43" t="str">
        <f t="shared" si="3"/>
        <v>Computer Software/Hardware</v>
      </c>
      <c r="E104" s="24"/>
    </row>
    <row r="105" spans="2:9" ht="15" hidden="1" customHeight="1" outlineLevel="1" x14ac:dyDescent="0.25">
      <c r="B105" s="43" t="s">
        <v>269</v>
      </c>
      <c r="C105" s="19"/>
      <c r="D105" s="43" t="str">
        <f t="shared" si="3"/>
        <v>Business Income/EE</v>
      </c>
      <c r="E105" s="24"/>
    </row>
    <row r="106" spans="2:9" ht="15" hidden="1" customHeight="1" outlineLevel="1" x14ac:dyDescent="0.25">
      <c r="B106" s="146" t="s">
        <v>270</v>
      </c>
      <c r="C106" s="73"/>
      <c r="D106" s="146" t="str">
        <f t="shared" si="3"/>
        <v>Scheduled Field Equipment</v>
      </c>
      <c r="E106" s="139"/>
    </row>
    <row r="107" spans="2:9" ht="15" hidden="1" customHeight="1" outlineLevel="1" x14ac:dyDescent="0.25">
      <c r="B107" s="42" t="s">
        <v>97</v>
      </c>
      <c r="C107" s="20">
        <f>SUM(C101:C106)</f>
        <v>0</v>
      </c>
      <c r="D107" s="21" t="str">
        <f t="shared" si="3"/>
        <v>Total Values Insured</v>
      </c>
      <c r="E107" s="34">
        <f>SUM(E101:E106)</f>
        <v>0</v>
      </c>
    </row>
    <row r="108" spans="2:9" ht="15" hidden="1" customHeight="1" outlineLevel="1" x14ac:dyDescent="0.25">
      <c r="C108" s="1303" t="s">
        <v>14</v>
      </c>
      <c r="D108" s="1304"/>
      <c r="E108" s="14" t="e">
        <f>-(C107-E107)/C107</f>
        <v>#DIV/0!</v>
      </c>
    </row>
    <row r="109" spans="2:9" ht="15" hidden="1" customHeight="1" outlineLevel="1" x14ac:dyDescent="0.25">
      <c r="B109" s="1288" t="s">
        <v>137</v>
      </c>
      <c r="C109" s="1288"/>
      <c r="D109" s="1288"/>
      <c r="E109" s="1288"/>
      <c r="F109" s="199" t="s">
        <v>139</v>
      </c>
      <c r="G109" s="116"/>
      <c r="H109" s="116"/>
      <c r="I109" s="116"/>
    </row>
    <row r="110" spans="2:9" ht="15" hidden="1" customHeight="1" outlineLevel="1" x14ac:dyDescent="0.25">
      <c r="B110" s="44"/>
      <c r="C110" s="8" t="s">
        <v>11</v>
      </c>
      <c r="D110" s="8" t="s">
        <v>68</v>
      </c>
      <c r="E110" s="11" t="s">
        <v>69</v>
      </c>
      <c r="F110" s="44"/>
      <c r="G110" s="8" t="s">
        <v>11</v>
      </c>
      <c r="H110" s="8" t="s">
        <v>68</v>
      </c>
      <c r="I110" s="9" t="s">
        <v>69</v>
      </c>
    </row>
    <row r="111" spans="2:9" ht="35.25" hidden="1" customHeight="1" outlineLevel="1" x14ac:dyDescent="0.25">
      <c r="B111" s="44" t="s">
        <v>42</v>
      </c>
      <c r="C111" s="140">
        <v>0</v>
      </c>
      <c r="D111" s="140">
        <f t="shared" ref="D111:D127" si="4">C111</f>
        <v>0</v>
      </c>
      <c r="E111" s="142"/>
      <c r="F111" s="44" t="s">
        <v>141</v>
      </c>
      <c r="G111" s="74">
        <f>C106</f>
        <v>0</v>
      </c>
      <c r="H111" s="74">
        <f>E106</f>
        <v>0</v>
      </c>
      <c r="I111" s="75">
        <f>E106</f>
        <v>0</v>
      </c>
    </row>
    <row r="112" spans="2:9" ht="30" hidden="1" outlineLevel="1" x14ac:dyDescent="0.25">
      <c r="B112" s="44" t="s">
        <v>43</v>
      </c>
      <c r="C112" s="140">
        <v>0</v>
      </c>
      <c r="D112" s="140">
        <f t="shared" si="4"/>
        <v>0</v>
      </c>
      <c r="E112" s="142"/>
      <c r="F112" s="44" t="s">
        <v>142</v>
      </c>
      <c r="G112" s="140">
        <v>0</v>
      </c>
      <c r="H112" s="140">
        <f t="shared" ref="H112:H124" si="5">G112</f>
        <v>0</v>
      </c>
      <c r="I112" s="141"/>
    </row>
    <row r="113" spans="2:9" ht="15" hidden="1" customHeight="1" outlineLevel="1" x14ac:dyDescent="0.25">
      <c r="B113" s="44" t="s">
        <v>44</v>
      </c>
      <c r="C113" s="140">
        <v>0</v>
      </c>
      <c r="D113" s="140">
        <f t="shared" si="4"/>
        <v>0</v>
      </c>
      <c r="E113" s="142"/>
      <c r="F113" s="44" t="s">
        <v>143</v>
      </c>
      <c r="G113" s="140">
        <v>0</v>
      </c>
      <c r="H113" s="140">
        <f t="shared" si="5"/>
        <v>0</v>
      </c>
      <c r="I113" s="141"/>
    </row>
    <row r="114" spans="2:9" ht="15" hidden="1" customHeight="1" outlineLevel="1" x14ac:dyDescent="0.25">
      <c r="B114" s="44" t="s">
        <v>45</v>
      </c>
      <c r="C114" s="140">
        <v>0</v>
      </c>
      <c r="D114" s="140">
        <f t="shared" si="4"/>
        <v>0</v>
      </c>
      <c r="E114" s="142"/>
      <c r="F114" s="44" t="s">
        <v>144</v>
      </c>
      <c r="G114" s="140">
        <v>0</v>
      </c>
      <c r="H114" s="140">
        <f t="shared" si="5"/>
        <v>0</v>
      </c>
      <c r="I114" s="141"/>
    </row>
    <row r="115" spans="2:9" ht="15" hidden="1" customHeight="1" outlineLevel="1" x14ac:dyDescent="0.25">
      <c r="B115" s="44" t="s">
        <v>46</v>
      </c>
      <c r="C115" s="140">
        <v>0</v>
      </c>
      <c r="D115" s="140">
        <f t="shared" si="4"/>
        <v>0</v>
      </c>
      <c r="E115" s="142"/>
      <c r="F115" s="44" t="s">
        <v>145</v>
      </c>
      <c r="G115" s="140">
        <v>0</v>
      </c>
      <c r="H115" s="140">
        <f t="shared" si="5"/>
        <v>0</v>
      </c>
      <c r="I115" s="141"/>
    </row>
    <row r="116" spans="2:9" ht="15" hidden="1" customHeight="1" outlineLevel="1" x14ac:dyDescent="0.25">
      <c r="B116" s="44" t="s">
        <v>47</v>
      </c>
      <c r="C116" s="140">
        <v>0</v>
      </c>
      <c r="D116" s="140">
        <f t="shared" si="4"/>
        <v>0</v>
      </c>
      <c r="E116" s="142"/>
      <c r="F116" s="44" t="s">
        <v>146</v>
      </c>
      <c r="G116" s="140">
        <v>0</v>
      </c>
      <c r="H116" s="140">
        <f t="shared" si="5"/>
        <v>0</v>
      </c>
      <c r="I116" s="141"/>
    </row>
    <row r="117" spans="2:9" ht="15" hidden="1" customHeight="1" outlineLevel="1" x14ac:dyDescent="0.25">
      <c r="B117" s="45" t="s">
        <v>48</v>
      </c>
      <c r="C117" s="27">
        <v>0</v>
      </c>
      <c r="D117" s="27">
        <f t="shared" si="4"/>
        <v>0</v>
      </c>
      <c r="E117" s="31"/>
      <c r="F117" s="45" t="s">
        <v>147</v>
      </c>
      <c r="G117" s="27">
        <v>0</v>
      </c>
      <c r="H117" s="27">
        <f t="shared" si="5"/>
        <v>0</v>
      </c>
      <c r="I117" s="136"/>
    </row>
    <row r="118" spans="2:9" ht="15" hidden="1" customHeight="1" outlineLevel="1" x14ac:dyDescent="0.25">
      <c r="B118" s="45" t="s">
        <v>49</v>
      </c>
      <c r="C118" s="27">
        <v>0</v>
      </c>
      <c r="D118" s="27">
        <f t="shared" si="4"/>
        <v>0</v>
      </c>
      <c r="E118" s="31"/>
      <c r="F118" s="45" t="s">
        <v>148</v>
      </c>
      <c r="G118" s="27">
        <v>0</v>
      </c>
      <c r="H118" s="27">
        <f t="shared" si="5"/>
        <v>0</v>
      </c>
      <c r="I118" s="136"/>
    </row>
    <row r="119" spans="2:9" ht="15" hidden="1" customHeight="1" outlineLevel="1" x14ac:dyDescent="0.25">
      <c r="B119" s="45" t="s">
        <v>50</v>
      </c>
      <c r="C119" s="27">
        <v>0</v>
      </c>
      <c r="D119" s="27">
        <f t="shared" si="4"/>
        <v>0</v>
      </c>
      <c r="E119" s="31"/>
      <c r="F119" s="45" t="s">
        <v>149</v>
      </c>
      <c r="G119" s="27">
        <v>0</v>
      </c>
      <c r="H119" s="27">
        <f t="shared" si="5"/>
        <v>0</v>
      </c>
      <c r="I119" s="136"/>
    </row>
    <row r="120" spans="2:9" ht="15" hidden="1" customHeight="1" outlineLevel="1" x14ac:dyDescent="0.25">
      <c r="B120" s="45" t="s">
        <v>51</v>
      </c>
      <c r="C120" s="27">
        <v>0</v>
      </c>
      <c r="D120" s="27">
        <f t="shared" si="4"/>
        <v>0</v>
      </c>
      <c r="E120" s="31"/>
      <c r="F120" s="45" t="s">
        <v>150</v>
      </c>
      <c r="G120" s="27">
        <v>0</v>
      </c>
      <c r="H120" s="27">
        <f t="shared" si="5"/>
        <v>0</v>
      </c>
      <c r="I120" s="136"/>
    </row>
    <row r="121" spans="2:9" ht="15" hidden="1" customHeight="1" outlineLevel="1" x14ac:dyDescent="0.25">
      <c r="B121" s="45" t="s">
        <v>52</v>
      </c>
      <c r="C121" s="27">
        <v>0</v>
      </c>
      <c r="D121" s="27">
        <f t="shared" si="4"/>
        <v>0</v>
      </c>
      <c r="E121" s="31"/>
      <c r="F121" s="45" t="s">
        <v>54</v>
      </c>
      <c r="G121" s="27">
        <v>0</v>
      </c>
      <c r="H121" s="27">
        <f t="shared" si="5"/>
        <v>0</v>
      </c>
      <c r="I121" s="136"/>
    </row>
    <row r="122" spans="2:9" ht="15" hidden="1" customHeight="1" outlineLevel="1" x14ac:dyDescent="0.25">
      <c r="B122" s="45" t="s">
        <v>53</v>
      </c>
      <c r="C122" s="27">
        <v>0</v>
      </c>
      <c r="D122" s="27">
        <f t="shared" si="4"/>
        <v>0</v>
      </c>
      <c r="E122" s="31"/>
      <c r="F122" s="45" t="s">
        <v>55</v>
      </c>
      <c r="G122" s="27">
        <v>0</v>
      </c>
      <c r="H122" s="27">
        <f t="shared" si="5"/>
        <v>0</v>
      </c>
      <c r="I122" s="136"/>
    </row>
    <row r="123" spans="2:9" ht="15" hidden="1" customHeight="1" outlineLevel="1" x14ac:dyDescent="0.25">
      <c r="B123" s="311" t="s">
        <v>384</v>
      </c>
      <c r="C123" s="27">
        <v>0</v>
      </c>
      <c r="D123" s="27">
        <f t="shared" si="4"/>
        <v>0</v>
      </c>
      <c r="E123" s="31"/>
      <c r="F123" s="45" t="s">
        <v>56</v>
      </c>
      <c r="G123" s="27">
        <v>0</v>
      </c>
      <c r="H123" s="27">
        <f t="shared" si="5"/>
        <v>0</v>
      </c>
      <c r="I123" s="136"/>
    </row>
    <row r="124" spans="2:9" ht="15" hidden="1" customHeight="1" outlineLevel="1" x14ac:dyDescent="0.25">
      <c r="B124" s="45" t="s">
        <v>54</v>
      </c>
      <c r="C124" s="27">
        <v>0</v>
      </c>
      <c r="D124" s="27">
        <f t="shared" si="4"/>
        <v>0</v>
      </c>
      <c r="E124" s="31"/>
      <c r="F124" s="45" t="s">
        <v>57</v>
      </c>
      <c r="G124" s="27">
        <v>0</v>
      </c>
      <c r="H124" s="27">
        <f t="shared" si="5"/>
        <v>0</v>
      </c>
      <c r="I124" s="136"/>
    </row>
    <row r="125" spans="2:9" ht="15" hidden="1" customHeight="1" outlineLevel="1" x14ac:dyDescent="0.25">
      <c r="B125" s="45" t="s">
        <v>55</v>
      </c>
      <c r="C125" s="27">
        <v>0</v>
      </c>
      <c r="D125" s="27">
        <f t="shared" si="4"/>
        <v>0</v>
      </c>
      <c r="E125" s="31"/>
      <c r="F125" s="143"/>
      <c r="G125" s="50"/>
      <c r="H125" s="50"/>
      <c r="I125" s="50"/>
    </row>
    <row r="126" spans="2:9" ht="15" hidden="1" customHeight="1" outlineLevel="1" x14ac:dyDescent="0.25">
      <c r="B126" s="45" t="s">
        <v>56</v>
      </c>
      <c r="C126" s="27">
        <v>0</v>
      </c>
      <c r="D126" s="27">
        <f t="shared" si="4"/>
        <v>0</v>
      </c>
      <c r="E126" s="31"/>
      <c r="F126" s="144"/>
      <c r="G126" s="26"/>
      <c r="H126" s="26"/>
      <c r="I126" s="26"/>
    </row>
    <row r="127" spans="2:9" ht="15" hidden="1" customHeight="1" outlineLevel="1" x14ac:dyDescent="0.25">
      <c r="B127" s="45" t="s">
        <v>57</v>
      </c>
      <c r="C127" s="27">
        <v>0</v>
      </c>
      <c r="D127" s="27">
        <f t="shared" si="4"/>
        <v>0</v>
      </c>
      <c r="E127" s="31"/>
      <c r="F127" s="144"/>
      <c r="G127" s="26"/>
      <c r="H127" s="26"/>
      <c r="I127" s="26"/>
    </row>
    <row r="128" spans="2:9" ht="15" hidden="1" customHeight="1" outlineLevel="1" x14ac:dyDescent="0.25">
      <c r="B128" s="1314" t="s">
        <v>138</v>
      </c>
      <c r="C128" s="1314"/>
      <c r="D128" s="1314"/>
      <c r="E128" s="1314"/>
      <c r="F128" s="198" t="s">
        <v>140</v>
      </c>
      <c r="G128" s="198"/>
      <c r="H128" s="198"/>
      <c r="I128" s="198"/>
    </row>
    <row r="129" spans="2:9" ht="15" hidden="1" customHeight="1" outlineLevel="1" x14ac:dyDescent="0.25">
      <c r="B129" s="482" t="s">
        <v>447</v>
      </c>
      <c r="C129" s="137">
        <v>0</v>
      </c>
      <c r="D129" s="137">
        <f t="shared" ref="D129:D133" si="6">C129</f>
        <v>0</v>
      </c>
      <c r="E129" s="145"/>
      <c r="F129" s="482" t="s">
        <v>447</v>
      </c>
      <c r="G129" s="137">
        <v>0</v>
      </c>
      <c r="H129" s="137">
        <f t="shared" ref="H129:H133" si="7">G129</f>
        <v>0</v>
      </c>
      <c r="I129" s="138"/>
    </row>
    <row r="130" spans="2:9" ht="15" hidden="1" customHeight="1" outlineLevel="1" x14ac:dyDescent="0.25">
      <c r="B130" s="46" t="s">
        <v>54</v>
      </c>
      <c r="C130" s="137">
        <v>0</v>
      </c>
      <c r="D130" s="137">
        <f t="shared" si="6"/>
        <v>0</v>
      </c>
      <c r="E130" s="145"/>
      <c r="F130" s="46" t="s">
        <v>54</v>
      </c>
      <c r="G130" s="137">
        <v>0</v>
      </c>
      <c r="H130" s="137">
        <f t="shared" si="7"/>
        <v>0</v>
      </c>
      <c r="I130" s="138"/>
    </row>
    <row r="131" spans="2:9" ht="15" hidden="1" customHeight="1" outlineLevel="1" x14ac:dyDescent="0.25">
      <c r="B131" s="46" t="s">
        <v>55</v>
      </c>
      <c r="C131" s="137">
        <v>0</v>
      </c>
      <c r="D131" s="137">
        <f t="shared" si="6"/>
        <v>0</v>
      </c>
      <c r="E131" s="145"/>
      <c r="F131" s="46" t="s">
        <v>55</v>
      </c>
      <c r="G131" s="137">
        <v>0</v>
      </c>
      <c r="H131" s="137">
        <f t="shared" si="7"/>
        <v>0</v>
      </c>
      <c r="I131" s="138"/>
    </row>
    <row r="132" spans="2:9" ht="15" hidden="1" customHeight="1" outlineLevel="1" x14ac:dyDescent="0.25">
      <c r="B132" s="46" t="s">
        <v>56</v>
      </c>
      <c r="C132" s="137">
        <v>0</v>
      </c>
      <c r="D132" s="137">
        <f t="shared" si="6"/>
        <v>0</v>
      </c>
      <c r="E132" s="145"/>
      <c r="F132" s="46" t="s">
        <v>56</v>
      </c>
      <c r="G132" s="137">
        <v>0</v>
      </c>
      <c r="H132" s="137">
        <f t="shared" si="7"/>
        <v>0</v>
      </c>
      <c r="I132" s="138"/>
    </row>
    <row r="133" spans="2:9" ht="15" hidden="1" customHeight="1" outlineLevel="1" x14ac:dyDescent="0.25">
      <c r="B133" s="46" t="s">
        <v>57</v>
      </c>
      <c r="C133" s="137">
        <v>0</v>
      </c>
      <c r="D133" s="137">
        <f t="shared" si="6"/>
        <v>0</v>
      </c>
      <c r="E133" s="145"/>
      <c r="F133" s="46" t="s">
        <v>57</v>
      </c>
      <c r="G133" s="137">
        <v>0</v>
      </c>
      <c r="H133" s="137">
        <f t="shared" si="7"/>
        <v>0</v>
      </c>
      <c r="I133" s="138"/>
    </row>
    <row r="134" spans="2:9" ht="30" hidden="1" customHeight="1" outlineLevel="1" x14ac:dyDescent="0.25">
      <c r="B134" s="1314" t="s">
        <v>531</v>
      </c>
      <c r="C134" s="1314"/>
      <c r="D134" s="1314"/>
      <c r="E134" s="1314"/>
      <c r="F134" s="1325"/>
      <c r="G134" s="1325"/>
      <c r="H134" s="1325"/>
      <c r="I134" s="530"/>
    </row>
    <row r="135" spans="2:9" hidden="1" outlineLevel="1" x14ac:dyDescent="0.25">
      <c r="B135" s="482" t="s">
        <v>447</v>
      </c>
      <c r="C135" s="160">
        <v>0</v>
      </c>
      <c r="D135" s="160">
        <f t="shared" ref="D135:D141" si="8">C135</f>
        <v>0</v>
      </c>
      <c r="E135" s="531"/>
      <c r="F135" s="59"/>
    </row>
    <row r="136" spans="2:9" hidden="1" outlineLevel="1" x14ac:dyDescent="0.25">
      <c r="B136" s="45" t="s">
        <v>50</v>
      </c>
      <c r="C136" s="160">
        <v>0</v>
      </c>
      <c r="D136" s="160">
        <f t="shared" si="8"/>
        <v>0</v>
      </c>
      <c r="E136" s="531"/>
      <c r="F136" s="59"/>
    </row>
    <row r="137" spans="2:9" hidden="1" outlineLevel="1" x14ac:dyDescent="0.25">
      <c r="B137" s="45" t="s">
        <v>51</v>
      </c>
      <c r="C137" s="160">
        <v>0</v>
      </c>
      <c r="D137" s="160">
        <f t="shared" si="8"/>
        <v>0</v>
      </c>
      <c r="E137" s="531"/>
      <c r="F137" s="59"/>
    </row>
    <row r="138" spans="2:9" hidden="1" outlineLevel="1" x14ac:dyDescent="0.25">
      <c r="B138" s="46" t="s">
        <v>54</v>
      </c>
      <c r="C138" s="160">
        <v>0</v>
      </c>
      <c r="D138" s="160">
        <f t="shared" si="8"/>
        <v>0</v>
      </c>
      <c r="E138" s="531"/>
      <c r="F138" s="59"/>
    </row>
    <row r="139" spans="2:9" hidden="1" outlineLevel="1" x14ac:dyDescent="0.25">
      <c r="B139" s="46" t="s">
        <v>55</v>
      </c>
      <c r="C139" s="160">
        <v>0</v>
      </c>
      <c r="D139" s="160">
        <f t="shared" si="8"/>
        <v>0</v>
      </c>
      <c r="E139" s="531"/>
      <c r="F139" s="59"/>
    </row>
    <row r="140" spans="2:9" hidden="1" outlineLevel="1" x14ac:dyDescent="0.25">
      <c r="B140" s="46" t="s">
        <v>56</v>
      </c>
      <c r="C140" s="160">
        <v>0</v>
      </c>
      <c r="D140" s="160">
        <f t="shared" si="8"/>
        <v>0</v>
      </c>
      <c r="E140" s="531"/>
      <c r="F140" s="59"/>
    </row>
    <row r="141" spans="2:9" hidden="1" outlineLevel="1" x14ac:dyDescent="0.25">
      <c r="B141" s="46" t="s">
        <v>57</v>
      </c>
      <c r="C141" s="160">
        <v>0</v>
      </c>
      <c r="D141" s="160">
        <f t="shared" si="8"/>
        <v>0</v>
      </c>
      <c r="E141" s="531"/>
      <c r="F141" s="59"/>
    </row>
    <row r="142" spans="2:9" s="1280" customFormat="1" ht="13.5" customHeight="1" collapsed="1" x14ac:dyDescent="0.25"/>
    <row r="143" spans="2:9" x14ac:dyDescent="0.25">
      <c r="B143" s="37" t="s">
        <v>769</v>
      </c>
      <c r="C143" s="1027" t="s">
        <v>1467</v>
      </c>
      <c r="F143" s="329" t="s">
        <v>367</v>
      </c>
      <c r="G143" s="1293" t="s">
        <v>944</v>
      </c>
      <c r="H143" s="1293"/>
      <c r="I143" s="752" t="s">
        <v>1656</v>
      </c>
    </row>
    <row r="144" spans="2:9" hidden="1" outlineLevel="1" x14ac:dyDescent="0.25">
      <c r="B144" t="s">
        <v>0</v>
      </c>
      <c r="C144" s="1308" t="s">
        <v>1491</v>
      </c>
      <c r="D144" s="1308"/>
      <c r="E144" s="1308"/>
      <c r="F144" s="1308"/>
    </row>
    <row r="145" spans="2:8" hidden="1" outlineLevel="1" x14ac:dyDescent="0.25">
      <c r="B145" t="s">
        <v>949</v>
      </c>
      <c r="C145" s="18" t="s">
        <v>1466</v>
      </c>
      <c r="D145" s="174"/>
      <c r="E145" s="174"/>
      <c r="F145" s="174"/>
    </row>
    <row r="146" spans="2:8" hidden="1" outlineLevel="1" x14ac:dyDescent="0.25">
      <c r="B146" t="s">
        <v>759</v>
      </c>
      <c r="C146" s="18" t="s">
        <v>1466</v>
      </c>
    </row>
    <row r="147" spans="2:8" hidden="1" outlineLevel="1" x14ac:dyDescent="0.25">
      <c r="B147" t="s">
        <v>100</v>
      </c>
      <c r="C147" t="s">
        <v>101</v>
      </c>
      <c r="D147" t="s">
        <v>102</v>
      </c>
      <c r="E147" t="s">
        <v>103</v>
      </c>
      <c r="F147" s="200" t="s">
        <v>332</v>
      </c>
      <c r="G147" s="1291" t="s">
        <v>102</v>
      </c>
      <c r="H147" s="1291"/>
    </row>
    <row r="148" spans="2:8" hidden="1" outlineLevel="1" x14ac:dyDescent="0.25">
      <c r="B148" s="175" t="s">
        <v>1343</v>
      </c>
      <c r="C148" s="496" t="str">
        <f>B148</f>
        <v>Markel</v>
      </c>
      <c r="D148" s="175" t="s">
        <v>1343</v>
      </c>
      <c r="E148" s="175"/>
      <c r="G148" s="1277"/>
      <c r="H148" s="1277"/>
    </row>
    <row r="149" spans="2:8" hidden="1" outlineLevel="1" x14ac:dyDescent="0.25">
      <c r="B149" t="s">
        <v>1341</v>
      </c>
      <c r="C149" t="s">
        <v>1342</v>
      </c>
      <c r="D149" t="s">
        <v>820</v>
      </c>
      <c r="E149" t="s">
        <v>821</v>
      </c>
      <c r="G149" s="2"/>
      <c r="H149" s="2"/>
    </row>
    <row r="150" spans="2:8" hidden="1" outlineLevel="1" x14ac:dyDescent="0.25">
      <c r="B150" s="175" t="s">
        <v>1344</v>
      </c>
      <c r="C150" s="496"/>
      <c r="D150" s="175" t="str">
        <f>B150</f>
        <v xml:space="preserve">Evanston Insurance Company </v>
      </c>
      <c r="E150" s="175"/>
      <c r="G150" s="2"/>
      <c r="H150" s="2"/>
    </row>
    <row r="151" spans="2:8" hidden="1" outlineLevel="1" x14ac:dyDescent="0.25">
      <c r="B151" t="s">
        <v>104</v>
      </c>
      <c r="C151" t="s">
        <v>105</v>
      </c>
      <c r="D151" t="s">
        <v>106</v>
      </c>
      <c r="E151" t="s">
        <v>109</v>
      </c>
    </row>
    <row r="152" spans="2:8" hidden="1" outlineLevel="1" x14ac:dyDescent="0.25">
      <c r="B152" s="18" t="s">
        <v>1168</v>
      </c>
      <c r="C152" t="str">
        <f>B152</f>
        <v>A: XV</v>
      </c>
      <c r="D152" s="18" t="s">
        <v>1168</v>
      </c>
      <c r="E152" s="18"/>
    </row>
    <row r="153" spans="2:8" hidden="1" outlineLevel="1" x14ac:dyDescent="0.25">
      <c r="B153" t="s">
        <v>2</v>
      </c>
      <c r="C153" t="s">
        <v>3</v>
      </c>
      <c r="D153" t="s">
        <v>110</v>
      </c>
      <c r="E153" t="s">
        <v>111</v>
      </c>
    </row>
    <row r="154" spans="2:8" hidden="1" outlineLevel="1" x14ac:dyDescent="0.25">
      <c r="B154" s="177">
        <f>21424/2</f>
        <v>10712</v>
      </c>
      <c r="C154" s="4">
        <f>B154+B154*E171</f>
        <v>10712</v>
      </c>
      <c r="D154" s="121">
        <f>B154</f>
        <v>10712</v>
      </c>
      <c r="E154" s="121"/>
      <c r="F154" s="4"/>
    </row>
    <row r="155" spans="2:8" hidden="1" outlineLevel="1" x14ac:dyDescent="0.25">
      <c r="B155" s="4" t="s">
        <v>403</v>
      </c>
      <c r="C155" s="4" t="str">
        <f>B155</f>
        <v>Blended Rate per $100 of Exposure</v>
      </c>
      <c r="D155" s="4" t="str">
        <f>B155</f>
        <v>Blended Rate per $100 of Exposure</v>
      </c>
      <c r="E155" s="4" t="str">
        <f>B155</f>
        <v>Blended Rate per $100 of Exposure</v>
      </c>
      <c r="F155" s="4"/>
    </row>
    <row r="156" spans="2:8" hidden="1" outlineLevel="1" x14ac:dyDescent="0.25">
      <c r="B156" s="283">
        <f>B154/(C170/100)</f>
        <v>9.7381818181818181E-2</v>
      </c>
      <c r="C156" s="283">
        <f>C154/(E170/100)</f>
        <v>9.7381818181818181E-2</v>
      </c>
      <c r="D156" s="283">
        <f>D154/(E170/100)</f>
        <v>9.7381818181818181E-2</v>
      </c>
      <c r="E156" s="283">
        <f>E154/(E170/100)</f>
        <v>0</v>
      </c>
      <c r="F156" s="4"/>
    </row>
    <row r="157" spans="2:8" hidden="1" outlineLevel="1" x14ac:dyDescent="0.25">
      <c r="D157" t="s">
        <v>5</v>
      </c>
      <c r="E157" t="s">
        <v>6</v>
      </c>
    </row>
    <row r="158" spans="2:8" hidden="1" outlineLevel="1" x14ac:dyDescent="0.25">
      <c r="D158" s="3">
        <f>-(C154-D154)/C154</f>
        <v>0</v>
      </c>
      <c r="E158" s="3">
        <f>-(C154-E154)/C154</f>
        <v>-1</v>
      </c>
    </row>
    <row r="159" spans="2:8" hidden="1" outlineLevel="1" x14ac:dyDescent="0.25">
      <c r="B159" s="3" t="s">
        <v>471</v>
      </c>
      <c r="C159" s="3" t="s">
        <v>472</v>
      </c>
      <c r="D159" s="3" t="s">
        <v>473</v>
      </c>
      <c r="E159" s="3" t="s">
        <v>474</v>
      </c>
    </row>
    <row r="160" spans="2:8" hidden="1" outlineLevel="1" x14ac:dyDescent="0.25">
      <c r="B160" s="177">
        <f>4.85%*B154</f>
        <v>519.53199999999993</v>
      </c>
      <c r="C160" s="178">
        <f>4.85%*C154</f>
        <v>519.53199999999993</v>
      </c>
      <c r="D160" s="177">
        <f>4.85%*D154</f>
        <v>519.53199999999993</v>
      </c>
      <c r="E160" s="177"/>
    </row>
    <row r="161" spans="2:9" hidden="1" outlineLevel="1" x14ac:dyDescent="0.25">
      <c r="B161" s="3" t="s">
        <v>170</v>
      </c>
      <c r="C161" s="3" t="s">
        <v>171</v>
      </c>
      <c r="D161" s="3" t="s">
        <v>172</v>
      </c>
      <c r="E161" s="3" t="s">
        <v>173</v>
      </c>
    </row>
    <row r="162" spans="2:9" hidden="1" outlineLevel="1" x14ac:dyDescent="0.25">
      <c r="B162" s="177">
        <f>0.075%*B154</f>
        <v>8.0340000000000007</v>
      </c>
      <c r="C162" s="178">
        <f>0.075%*C154</f>
        <v>8.0340000000000007</v>
      </c>
      <c r="D162" s="177">
        <f>0.075%*D154</f>
        <v>8.0340000000000007</v>
      </c>
      <c r="E162" s="177"/>
    </row>
    <row r="163" spans="2:9" hidden="1" outlineLevel="1" x14ac:dyDescent="0.25">
      <c r="B163" s="3" t="s">
        <v>15</v>
      </c>
      <c r="C163" s="4" t="s">
        <v>16</v>
      </c>
      <c r="D163" s="4" t="s">
        <v>112</v>
      </c>
      <c r="E163" t="s">
        <v>113</v>
      </c>
    </row>
    <row r="164" spans="2:9" hidden="1" outlineLevel="1" x14ac:dyDescent="0.25">
      <c r="B164" s="4">
        <f>B154+B160+B162</f>
        <v>11239.565999999999</v>
      </c>
      <c r="C164" s="4">
        <f>C154+C160+C162</f>
        <v>11239.565999999999</v>
      </c>
      <c r="D164" s="4">
        <f>D154+D160+D162</f>
        <v>11239.565999999999</v>
      </c>
      <c r="E164" s="4">
        <f>E154+E160+E162</f>
        <v>0</v>
      </c>
      <c r="F164" s="562" t="s">
        <v>1405</v>
      </c>
    </row>
    <row r="165" spans="2:9" hidden="1" outlineLevel="1" x14ac:dyDescent="0.25">
      <c r="B165" s="3" t="s">
        <v>724</v>
      </c>
      <c r="C165" s="3" t="s">
        <v>725</v>
      </c>
      <c r="D165" s="3" t="s">
        <v>726</v>
      </c>
      <c r="E165" s="3" t="s">
        <v>727</v>
      </c>
      <c r="F165" s="4"/>
    </row>
    <row r="166" spans="2:9" hidden="1" outlineLevel="1" x14ac:dyDescent="0.25">
      <c r="B166" s="595"/>
      <c r="C166" s="158" t="s">
        <v>237</v>
      </c>
      <c r="D166" s="595">
        <v>0</v>
      </c>
      <c r="E166" s="595"/>
      <c r="F166" s="4"/>
    </row>
    <row r="167" spans="2:9" hidden="1" outlineLevel="1" x14ac:dyDescent="0.25">
      <c r="B167" s="4"/>
      <c r="C167" s="4"/>
      <c r="D167" s="4"/>
      <c r="E167" s="4"/>
      <c r="F167" s="4"/>
    </row>
    <row r="168" spans="2:9" hidden="1" outlineLevel="1" x14ac:dyDescent="0.25">
      <c r="B168" s="38" t="s">
        <v>325</v>
      </c>
      <c r="F168" s="35"/>
      <c r="G168" s="1215"/>
      <c r="H168" s="1215"/>
      <c r="I168" s="2"/>
    </row>
    <row r="169" spans="2:9" hidden="1" outlineLevel="1" x14ac:dyDescent="0.25">
      <c r="B169" s="1259" t="s">
        <v>40</v>
      </c>
      <c r="C169" s="1260"/>
      <c r="D169" s="1275" t="s">
        <v>41</v>
      </c>
      <c r="E169" s="1259"/>
      <c r="F169" s="1215"/>
      <c r="G169" s="1215"/>
      <c r="H169" s="1215"/>
      <c r="I169" s="2"/>
    </row>
    <row r="170" spans="2:9" hidden="1" outlineLevel="1" x14ac:dyDescent="0.25">
      <c r="B170" s="39" t="s">
        <v>226</v>
      </c>
      <c r="C170" s="19">
        <v>11000000</v>
      </c>
      <c r="D170" s="7" t="str">
        <f>B170</f>
        <v>Projected Revenue</v>
      </c>
      <c r="E170" s="24">
        <v>11000000</v>
      </c>
      <c r="F170" s="35"/>
      <c r="G170" s="2"/>
      <c r="H170" s="2"/>
      <c r="I170" s="2"/>
    </row>
    <row r="171" spans="2:9" hidden="1" outlineLevel="1" x14ac:dyDescent="0.25">
      <c r="B171" s="52"/>
      <c r="C171" s="54"/>
      <c r="D171" s="21" t="s">
        <v>14</v>
      </c>
      <c r="E171" s="61">
        <f>-(C170-E170)/C170</f>
        <v>0</v>
      </c>
      <c r="F171" s="2"/>
      <c r="G171" s="23"/>
      <c r="H171" s="23"/>
      <c r="I171" s="23"/>
    </row>
    <row r="172" spans="2:9" hidden="1" outlineLevel="1" x14ac:dyDescent="0.25">
      <c r="B172" s="64" t="s">
        <v>161</v>
      </c>
      <c r="C172" s="55"/>
      <c r="D172" s="51"/>
      <c r="E172" s="14"/>
      <c r="F172" s="2"/>
      <c r="G172" s="23"/>
      <c r="H172" s="23"/>
      <c r="I172" s="23"/>
    </row>
    <row r="173" spans="2:9" hidden="1" outlineLevel="1" x14ac:dyDescent="0.25">
      <c r="B173" s="65"/>
      <c r="C173" s="1269" t="s">
        <v>63</v>
      </c>
      <c r="D173" s="1296"/>
      <c r="E173" s="1271" t="s">
        <v>68</v>
      </c>
      <c r="F173" s="1297"/>
      <c r="G173" s="1282" t="s">
        <v>69</v>
      </c>
      <c r="H173" s="1292"/>
      <c r="I173" s="23"/>
    </row>
    <row r="174" spans="2:9" ht="45" hidden="1" outlineLevel="1" x14ac:dyDescent="0.25">
      <c r="B174" s="66" t="s">
        <v>60</v>
      </c>
      <c r="C174" s="53" t="s">
        <v>167</v>
      </c>
      <c r="D174" s="69" t="s">
        <v>516</v>
      </c>
      <c r="E174" s="70" t="s">
        <v>167</v>
      </c>
      <c r="F174" s="951" t="str">
        <f>D174</f>
        <v>Self-Insured Retention</v>
      </c>
      <c r="G174" s="71" t="s">
        <v>167</v>
      </c>
      <c r="H174" s="573" t="s">
        <v>475</v>
      </c>
      <c r="I174" s="23"/>
    </row>
    <row r="175" spans="2:9" hidden="1" outlineLevel="1" x14ac:dyDescent="0.25">
      <c r="B175" s="66" t="s">
        <v>342</v>
      </c>
      <c r="C175" s="19" t="s">
        <v>1299</v>
      </c>
      <c r="D175" s="19">
        <v>0</v>
      </c>
      <c r="E175" s="19" t="str">
        <f>C175</f>
        <v>HIDE</v>
      </c>
      <c r="F175" s="19">
        <f>D175</f>
        <v>0</v>
      </c>
      <c r="G175" s="148"/>
      <c r="H175" s="149"/>
      <c r="I175" s="23"/>
    </row>
    <row r="176" spans="2:9" hidden="1" outlineLevel="1" x14ac:dyDescent="0.25">
      <c r="B176" s="66" t="s">
        <v>1346</v>
      </c>
      <c r="C176" s="19">
        <v>6000000</v>
      </c>
      <c r="D176" s="19">
        <v>25000</v>
      </c>
      <c r="E176" s="19">
        <f t="shared" ref="E176:E189" si="9">C176</f>
        <v>6000000</v>
      </c>
      <c r="F176" s="19">
        <f t="shared" ref="F176:F189" si="10">D176</f>
        <v>25000</v>
      </c>
      <c r="G176" s="148"/>
      <c r="H176" s="149"/>
      <c r="I176" s="23"/>
    </row>
    <row r="177" spans="2:9" hidden="1" outlineLevel="1" x14ac:dyDescent="0.25">
      <c r="B177" s="66" t="s">
        <v>623</v>
      </c>
      <c r="C177" s="19" t="s">
        <v>1363</v>
      </c>
      <c r="D177" s="19" t="s">
        <v>1364</v>
      </c>
      <c r="E177" s="19" t="str">
        <f t="shared" ref="E177" si="11">C177</f>
        <v xml:space="preserve">Included </v>
      </c>
      <c r="F177" s="19" t="str">
        <f t="shared" ref="F177" si="12">D177</f>
        <v xml:space="preserve">HIDE </v>
      </c>
      <c r="G177" s="148"/>
      <c r="H177" s="149"/>
      <c r="I177" s="23"/>
    </row>
    <row r="178" spans="2:9" ht="45" hidden="1" customHeight="1" outlineLevel="1" x14ac:dyDescent="0.25">
      <c r="B178" s="574" t="s">
        <v>624</v>
      </c>
      <c r="C178" s="19">
        <v>6000000</v>
      </c>
      <c r="D178" s="53" t="s">
        <v>237</v>
      </c>
      <c r="E178" s="19">
        <f t="shared" ref="E178" si="13">C178</f>
        <v>6000000</v>
      </c>
      <c r="F178" s="53" t="str">
        <f t="shared" ref="F178" si="14">D178</f>
        <v>N/A</v>
      </c>
      <c r="G178" s="148"/>
      <c r="H178" s="149"/>
      <c r="I178" s="23"/>
    </row>
    <row r="179" spans="2:9" hidden="1" outlineLevel="1" x14ac:dyDescent="0.25">
      <c r="B179" s="1311" t="s">
        <v>17</v>
      </c>
      <c r="C179" s="1311"/>
      <c r="D179" s="1311"/>
      <c r="E179" s="1311"/>
      <c r="F179" s="1311"/>
      <c r="G179" s="1311"/>
      <c r="H179" s="1311"/>
      <c r="I179" s="23"/>
    </row>
    <row r="180" spans="2:9" hidden="1" outlineLevel="1" x14ac:dyDescent="0.25">
      <c r="B180" s="66" t="s">
        <v>19</v>
      </c>
      <c r="C180" s="19" t="s">
        <v>1299</v>
      </c>
      <c r="D180" s="53" t="s">
        <v>237</v>
      </c>
      <c r="E180" s="19" t="str">
        <f t="shared" si="9"/>
        <v>HIDE</v>
      </c>
      <c r="F180" s="53" t="str">
        <f t="shared" si="10"/>
        <v>N/A</v>
      </c>
      <c r="G180" s="148"/>
      <c r="H180" s="53" t="s">
        <v>237</v>
      </c>
      <c r="I180" s="23"/>
    </row>
    <row r="181" spans="2:9" ht="30" hidden="1" outlineLevel="1" x14ac:dyDescent="0.25">
      <c r="B181" s="66" t="s">
        <v>385</v>
      </c>
      <c r="C181" s="19" t="s">
        <v>1299</v>
      </c>
      <c r="D181" s="53" t="s">
        <v>237</v>
      </c>
      <c r="E181" s="19" t="str">
        <f t="shared" si="9"/>
        <v>HIDE</v>
      </c>
      <c r="F181" s="53" t="str">
        <f t="shared" si="10"/>
        <v>N/A</v>
      </c>
      <c r="G181" s="148"/>
      <c r="H181" s="53" t="s">
        <v>237</v>
      </c>
      <c r="I181" s="23"/>
    </row>
    <row r="182" spans="2:9" hidden="1" outlineLevel="1" x14ac:dyDescent="0.25">
      <c r="B182" s="66" t="s">
        <v>20</v>
      </c>
      <c r="C182" s="19" t="s">
        <v>1299</v>
      </c>
      <c r="D182" s="53" t="s">
        <v>237</v>
      </c>
      <c r="E182" s="19" t="str">
        <f t="shared" si="9"/>
        <v>HIDE</v>
      </c>
      <c r="F182" s="53" t="str">
        <f t="shared" si="10"/>
        <v>N/A</v>
      </c>
      <c r="G182" s="148"/>
      <c r="H182" s="53" t="s">
        <v>237</v>
      </c>
      <c r="I182" s="23"/>
    </row>
    <row r="183" spans="2:9" hidden="1" outlineLevel="1" x14ac:dyDescent="0.25">
      <c r="B183" s="66" t="s">
        <v>21</v>
      </c>
      <c r="C183" s="19" t="s">
        <v>1299</v>
      </c>
      <c r="D183" s="53" t="s">
        <v>237</v>
      </c>
      <c r="E183" s="19" t="str">
        <f t="shared" si="9"/>
        <v>HIDE</v>
      </c>
      <c r="F183" s="53" t="str">
        <f t="shared" si="10"/>
        <v>N/A</v>
      </c>
      <c r="G183" s="148"/>
      <c r="H183" s="53" t="s">
        <v>237</v>
      </c>
      <c r="I183" s="23"/>
    </row>
    <row r="184" spans="2:9" ht="30" hidden="1" outlineLevel="1" x14ac:dyDescent="0.25">
      <c r="B184" s="66" t="s">
        <v>22</v>
      </c>
      <c r="C184" s="19" t="s">
        <v>1299</v>
      </c>
      <c r="D184" s="53" t="s">
        <v>237</v>
      </c>
      <c r="E184" s="19" t="str">
        <f t="shared" ref="E184:E187" si="15">C184</f>
        <v>HIDE</v>
      </c>
      <c r="F184" s="53" t="str">
        <f t="shared" ref="F184:F187" si="16">D184</f>
        <v>N/A</v>
      </c>
      <c r="G184" s="148"/>
      <c r="H184" s="53" t="s">
        <v>237</v>
      </c>
      <c r="I184" s="23"/>
    </row>
    <row r="185" spans="2:9" hidden="1" outlineLevel="1" x14ac:dyDescent="0.25">
      <c r="B185" s="66" t="s">
        <v>23</v>
      </c>
      <c r="C185" s="19" t="s">
        <v>1299</v>
      </c>
      <c r="D185" s="53" t="s">
        <v>237</v>
      </c>
      <c r="E185" s="19" t="str">
        <f t="shared" si="15"/>
        <v>HIDE</v>
      </c>
      <c r="F185" s="53" t="str">
        <f t="shared" si="16"/>
        <v>N/A</v>
      </c>
      <c r="G185" s="148"/>
      <c r="H185" s="53" t="s">
        <v>237</v>
      </c>
      <c r="I185" s="23"/>
    </row>
    <row r="186" spans="2:9" ht="30" hidden="1" outlineLevel="1" x14ac:dyDescent="0.25">
      <c r="B186" s="66" t="s">
        <v>477</v>
      </c>
      <c r="C186" s="19" t="s">
        <v>1299</v>
      </c>
      <c r="D186" s="53" t="s">
        <v>237</v>
      </c>
      <c r="E186" s="19" t="str">
        <f t="shared" si="15"/>
        <v>HIDE</v>
      </c>
      <c r="F186" s="53" t="str">
        <f t="shared" si="16"/>
        <v>N/A</v>
      </c>
      <c r="G186" s="148"/>
      <c r="H186" s="53" t="s">
        <v>237</v>
      </c>
      <c r="I186" s="23"/>
    </row>
    <row r="187" spans="2:9" ht="30" hidden="1" outlineLevel="1" x14ac:dyDescent="0.25">
      <c r="B187" s="66" t="s">
        <v>316</v>
      </c>
      <c r="C187" s="19" t="s">
        <v>1299</v>
      </c>
      <c r="D187" s="53" t="s">
        <v>237</v>
      </c>
      <c r="E187" s="19" t="str">
        <f t="shared" si="15"/>
        <v>HIDE</v>
      </c>
      <c r="F187" s="53" t="str">
        <f t="shared" si="16"/>
        <v>N/A</v>
      </c>
      <c r="G187" s="148"/>
      <c r="H187" s="53" t="s">
        <v>237</v>
      </c>
      <c r="I187" s="23"/>
    </row>
    <row r="188" spans="2:9" hidden="1" outlineLevel="1" x14ac:dyDescent="0.25">
      <c r="B188" s="66" t="s">
        <v>315</v>
      </c>
      <c r="C188" s="53" t="s">
        <v>237</v>
      </c>
      <c r="D188" s="19"/>
      <c r="E188" s="53" t="str">
        <f t="shared" si="9"/>
        <v>N/A</v>
      </c>
      <c r="F188" s="149">
        <f t="shared" si="10"/>
        <v>0</v>
      </c>
      <c r="G188" s="53" t="s">
        <v>237</v>
      </c>
      <c r="H188" s="149"/>
      <c r="I188" s="23"/>
    </row>
    <row r="189" spans="2:9" ht="30" hidden="1" outlineLevel="1" x14ac:dyDescent="0.25">
      <c r="B189" s="68" t="s">
        <v>444</v>
      </c>
      <c r="C189" s="20" t="s">
        <v>237</v>
      </c>
      <c r="D189" s="73"/>
      <c r="E189" s="20" t="str">
        <f t="shared" si="9"/>
        <v>N/A</v>
      </c>
      <c r="F189" s="149">
        <f t="shared" si="10"/>
        <v>0</v>
      </c>
      <c r="G189" s="53" t="s">
        <v>237</v>
      </c>
      <c r="H189" s="150"/>
      <c r="I189" s="23"/>
    </row>
    <row r="190" spans="2:9" s="217" customFormat="1" ht="13.5" customHeight="1" collapsed="1" x14ac:dyDescent="0.25"/>
    <row r="191" spans="2:9" x14ac:dyDescent="0.25">
      <c r="B191" s="958" t="s">
        <v>1332</v>
      </c>
      <c r="F191" s="329" t="s">
        <v>367</v>
      </c>
      <c r="G191" s="1293" t="s">
        <v>939</v>
      </c>
      <c r="H191" s="1293"/>
      <c r="I191" s="752" t="s">
        <v>1665</v>
      </c>
    </row>
    <row r="192" spans="2:9" ht="37.5" hidden="1" customHeight="1" outlineLevel="1" x14ac:dyDescent="0.25">
      <c r="B192" s="631" t="s">
        <v>358</v>
      </c>
      <c r="C192" s="1308" t="s">
        <v>343</v>
      </c>
      <c r="D192" s="1308"/>
      <c r="E192" s="1308"/>
    </row>
    <row r="193" spans="2:8" hidden="1" outlineLevel="1" x14ac:dyDescent="0.25">
      <c r="B193" s="643" t="s">
        <v>760</v>
      </c>
      <c r="C193" s="641" t="s">
        <v>1478</v>
      </c>
      <c r="D193" s="174"/>
      <c r="E193" s="174"/>
    </row>
    <row r="194" spans="2:8" hidden="1" outlineLevel="1" x14ac:dyDescent="0.25">
      <c r="B194" s="643" t="s">
        <v>759</v>
      </c>
      <c r="C194" s="644" t="s">
        <v>439</v>
      </c>
    </row>
    <row r="195" spans="2:8" hidden="1" outlineLevel="1" x14ac:dyDescent="0.25">
      <c r="B195" t="s">
        <v>100</v>
      </c>
      <c r="C195" t="s">
        <v>101</v>
      </c>
      <c r="D195" t="s">
        <v>102</v>
      </c>
      <c r="E195" t="s">
        <v>103</v>
      </c>
      <c r="F195" s="200" t="s">
        <v>332</v>
      </c>
      <c r="G195" s="1291"/>
      <c r="H195" s="1291"/>
    </row>
    <row r="196" spans="2:8" hidden="1" outlineLevel="1" x14ac:dyDescent="0.25">
      <c r="B196" s="175" t="s">
        <v>967</v>
      </c>
      <c r="C196" s="174" t="str">
        <f>B196</f>
        <v>Allianz</v>
      </c>
      <c r="D196" s="175" t="s">
        <v>967</v>
      </c>
      <c r="E196" s="175"/>
      <c r="G196" s="1277"/>
      <c r="H196" s="1277"/>
    </row>
    <row r="197" spans="2:8" hidden="1" outlineLevel="1" x14ac:dyDescent="0.25">
      <c r="B197" t="s">
        <v>818</v>
      </c>
      <c r="C197" t="s">
        <v>819</v>
      </c>
      <c r="D197" t="s">
        <v>820</v>
      </c>
      <c r="E197" t="s">
        <v>821</v>
      </c>
      <c r="G197" s="2"/>
      <c r="H197" s="2"/>
    </row>
    <row r="198" spans="2:8" hidden="1" outlineLevel="1" x14ac:dyDescent="0.25">
      <c r="B198" s="175" t="s">
        <v>1452</v>
      </c>
      <c r="C198" s="174" t="str">
        <f>B198</f>
        <v>Allianz Global Risk US</v>
      </c>
      <c r="D198" s="175" t="s">
        <v>1452</v>
      </c>
      <c r="E198" s="175"/>
      <c r="G198" s="2"/>
      <c r="H198" s="2"/>
    </row>
    <row r="199" spans="2:8" hidden="1" outlineLevel="1" x14ac:dyDescent="0.25">
      <c r="B199" t="s">
        <v>104</v>
      </c>
      <c r="C199" t="s">
        <v>105</v>
      </c>
      <c r="D199" t="s">
        <v>106</v>
      </c>
      <c r="E199" t="s">
        <v>109</v>
      </c>
    </row>
    <row r="200" spans="2:8" hidden="1" outlineLevel="1" x14ac:dyDescent="0.25">
      <c r="B200" s="18" t="s">
        <v>1124</v>
      </c>
      <c r="C200" s="157" t="str">
        <f>B200</f>
        <v>A+: XV</v>
      </c>
      <c r="D200" s="18" t="s">
        <v>1124</v>
      </c>
      <c r="E200" s="18"/>
    </row>
    <row r="201" spans="2:8" hidden="1" outlineLevel="1" x14ac:dyDescent="0.25">
      <c r="B201" t="s">
        <v>2</v>
      </c>
      <c r="C201" t="s">
        <v>3</v>
      </c>
      <c r="D201" t="s">
        <v>110</v>
      </c>
      <c r="E201" t="s">
        <v>111</v>
      </c>
    </row>
    <row r="202" spans="2:8" hidden="1" outlineLevel="1" x14ac:dyDescent="0.25">
      <c r="B202" s="121">
        <f>(356850/334)*365</f>
        <v>389970.80838323355</v>
      </c>
      <c r="C202" s="4">
        <f>B202+B202*E221</f>
        <v>421569.16100175085</v>
      </c>
      <c r="D202" s="121">
        <v>416130</v>
      </c>
      <c r="E202" s="121"/>
      <c r="F202" s="4"/>
    </row>
    <row r="203" spans="2:8" ht="30" hidden="1" outlineLevel="1" x14ac:dyDescent="0.25">
      <c r="B203" s="194" t="s">
        <v>238</v>
      </c>
      <c r="C203" s="194" t="s">
        <v>238</v>
      </c>
      <c r="D203" s="194" t="s">
        <v>238</v>
      </c>
      <c r="E203" s="194" t="s">
        <v>238</v>
      </c>
      <c r="F203" s="4"/>
    </row>
    <row r="204" spans="2:8" hidden="1" outlineLevel="1" x14ac:dyDescent="0.25">
      <c r="B204" s="158">
        <f>B202/(C220)</f>
        <v>0.42159024051377658</v>
      </c>
      <c r="C204" s="1118">
        <f>C202/(E220)</f>
        <v>0.42159024051377653</v>
      </c>
      <c r="D204" s="3">
        <f>D202/(E220)</f>
        <v>0.41615080754037703</v>
      </c>
      <c r="E204" s="3" t="e">
        <f>E202/(G220)</f>
        <v>#DIV/0!</v>
      </c>
      <c r="F204" s="4"/>
    </row>
    <row r="205" spans="2:8" hidden="1" outlineLevel="1" x14ac:dyDescent="0.25">
      <c r="D205" t="s">
        <v>5</v>
      </c>
      <c r="E205" t="s">
        <v>6</v>
      </c>
    </row>
    <row r="206" spans="2:8" hidden="1" outlineLevel="1" x14ac:dyDescent="0.25">
      <c r="D206" s="3">
        <f>-(C202-D202)/C202</f>
        <v>-1.290217953520623E-2</v>
      </c>
      <c r="E206" s="3">
        <f>-(C202-E202)/C202</f>
        <v>-1</v>
      </c>
    </row>
    <row r="207" spans="2:8" hidden="1" outlineLevel="1" x14ac:dyDescent="0.25">
      <c r="B207" s="3" t="s">
        <v>545</v>
      </c>
      <c r="C207" s="3" t="s">
        <v>546</v>
      </c>
      <c r="D207" s="3" t="s">
        <v>547</v>
      </c>
      <c r="E207" s="3" t="s">
        <v>548</v>
      </c>
    </row>
    <row r="208" spans="2:8" hidden="1" outlineLevel="1" x14ac:dyDescent="0.25">
      <c r="B208" s="127"/>
      <c r="C208" s="3">
        <f>B208</f>
        <v>0</v>
      </c>
      <c r="D208" s="127"/>
      <c r="E208" s="127"/>
    </row>
    <row r="209" spans="2:11" hidden="1" outlineLevel="1" x14ac:dyDescent="0.25">
      <c r="B209" s="3" t="s">
        <v>549</v>
      </c>
      <c r="C209" s="3" t="s">
        <v>550</v>
      </c>
      <c r="D209" s="3" t="s">
        <v>551</v>
      </c>
      <c r="E209" s="3" t="s">
        <v>552</v>
      </c>
    </row>
    <row r="210" spans="2:11" hidden="1" outlineLevel="1" x14ac:dyDescent="0.25">
      <c r="B210" s="127"/>
      <c r="C210" s="178">
        <f>B210</f>
        <v>0</v>
      </c>
      <c r="D210" s="127"/>
      <c r="E210" s="127"/>
    </row>
    <row r="211" spans="2:11" hidden="1" outlineLevel="1" x14ac:dyDescent="0.25">
      <c r="B211" s="3" t="s">
        <v>170</v>
      </c>
      <c r="C211" s="3" t="s">
        <v>171</v>
      </c>
      <c r="D211" s="3" t="s">
        <v>172</v>
      </c>
      <c r="E211" s="3" t="s">
        <v>173</v>
      </c>
    </row>
    <row r="212" spans="2:11" hidden="1" outlineLevel="1" x14ac:dyDescent="0.25">
      <c r="B212" s="177"/>
      <c r="C212" s="178">
        <f>B212+B212*G221</f>
        <v>0</v>
      </c>
      <c r="D212" s="177"/>
      <c r="E212" s="177"/>
    </row>
    <row r="213" spans="2:11" hidden="1" outlineLevel="1" x14ac:dyDescent="0.25">
      <c r="B213" s="3" t="s">
        <v>15</v>
      </c>
      <c r="C213" s="4" t="s">
        <v>16</v>
      </c>
      <c r="D213" s="4" t="s">
        <v>112</v>
      </c>
      <c r="E213" t="s">
        <v>113</v>
      </c>
    </row>
    <row r="214" spans="2:11" hidden="1" outlineLevel="1" x14ac:dyDescent="0.25">
      <c r="B214" s="4">
        <f>B202*(1+B208+B210)</f>
        <v>389970.80838323355</v>
      </c>
      <c r="C214" s="4">
        <f t="shared" ref="C214:E214" si="17">C202*(1+C208+C210)</f>
        <v>421569.16100175085</v>
      </c>
      <c r="D214" s="4">
        <f>D202*(1+D208+D210)</f>
        <v>416130</v>
      </c>
      <c r="E214" s="4">
        <f t="shared" si="17"/>
        <v>0</v>
      </c>
      <c r="F214" s="4"/>
    </row>
    <row r="215" spans="2:11" hidden="1" outlineLevel="1" x14ac:dyDescent="0.25">
      <c r="B215" s="3" t="s">
        <v>724</v>
      </c>
      <c r="C215" s="3" t="s">
        <v>725</v>
      </c>
      <c r="D215" s="3" t="s">
        <v>726</v>
      </c>
      <c r="E215" s="3" t="s">
        <v>727</v>
      </c>
      <c r="F215" s="4"/>
    </row>
    <row r="216" spans="2:11" hidden="1" outlineLevel="1" x14ac:dyDescent="0.25">
      <c r="B216" s="595"/>
      <c r="C216" s="158" t="s">
        <v>237</v>
      </c>
      <c r="D216" s="595"/>
      <c r="E216" s="595"/>
      <c r="F216" s="4"/>
    </row>
    <row r="217" spans="2:11" hidden="1" outlineLevel="1" x14ac:dyDescent="0.25">
      <c r="B217" s="4"/>
      <c r="C217" s="4"/>
      <c r="D217" s="4"/>
      <c r="E217" s="4"/>
      <c r="F217" s="4"/>
    </row>
    <row r="218" spans="2:11" hidden="1" outlineLevel="1" x14ac:dyDescent="0.25">
      <c r="B218" s="38" t="s">
        <v>318</v>
      </c>
      <c r="F218" s="35"/>
      <c r="G218" s="1215"/>
      <c r="H218" s="1215"/>
      <c r="I218" s="2"/>
    </row>
    <row r="219" spans="2:11" hidden="1" outlineLevel="1" x14ac:dyDescent="0.25">
      <c r="B219" s="1260" t="s">
        <v>40</v>
      </c>
      <c r="C219" s="1294"/>
      <c r="D219" s="1275" t="s">
        <v>401</v>
      </c>
      <c r="E219" s="1260"/>
      <c r="F219" s="1294"/>
      <c r="G219" s="1275"/>
      <c r="H219" s="498"/>
      <c r="I219" s="1273" t="s">
        <v>10</v>
      </c>
      <c r="J219" s="1274"/>
      <c r="K219" s="526" t="str">
        <f>I36</f>
        <v>Self-Insured Retention</v>
      </c>
    </row>
    <row r="220" spans="2:11" hidden="1" outlineLevel="1" x14ac:dyDescent="0.25">
      <c r="B220" s="39" t="s">
        <v>263</v>
      </c>
      <c r="C220" s="179">
        <f>B19</f>
        <v>924999.61077844317</v>
      </c>
      <c r="D220" s="319" t="s">
        <v>1751</v>
      </c>
      <c r="E220" s="318">
        <f>D19</f>
        <v>999950</v>
      </c>
      <c r="F220" s="7"/>
      <c r="G220" s="60"/>
      <c r="H220" s="56"/>
      <c r="I220" s="1" t="s">
        <v>12</v>
      </c>
      <c r="J220" s="1" t="s">
        <v>13</v>
      </c>
      <c r="K220" s="40" t="s">
        <v>12</v>
      </c>
    </row>
    <row r="221" spans="2:11" hidden="1" outlineLevel="1" x14ac:dyDescent="0.25">
      <c r="B221" s="52"/>
      <c r="C221" s="54"/>
      <c r="D221" s="54"/>
      <c r="E221" s="647">
        <f>-(C220-E220)/C220</f>
        <v>8.1027481901837284E-2</v>
      </c>
      <c r="F221" s="21"/>
      <c r="G221" s="939"/>
      <c r="H221" s="57" t="s">
        <v>11</v>
      </c>
      <c r="I221" s="22">
        <v>5000000</v>
      </c>
      <c r="J221" s="22">
        <v>5000000</v>
      </c>
      <c r="K221" s="41" t="s">
        <v>555</v>
      </c>
    </row>
    <row r="222" spans="2:11" hidden="1" outlineLevel="1" x14ac:dyDescent="0.25">
      <c r="B222" s="51"/>
      <c r="C222" s="55"/>
      <c r="D222" s="51"/>
      <c r="E222" s="55"/>
      <c r="F222" s="55"/>
      <c r="G222" s="55"/>
      <c r="H222" s="57" t="s">
        <v>68</v>
      </c>
      <c r="I222" s="22">
        <v>5000000</v>
      </c>
      <c r="J222" s="22">
        <v>5000000</v>
      </c>
      <c r="K222" s="41" t="s">
        <v>555</v>
      </c>
    </row>
    <row r="223" spans="2:11" hidden="1" outlineLevel="1" x14ac:dyDescent="0.25">
      <c r="B223" s="51"/>
      <c r="C223" s="55"/>
      <c r="D223" s="51"/>
      <c r="E223" s="55"/>
      <c r="F223" s="55"/>
      <c r="G223" s="55"/>
      <c r="H223" s="57" t="s">
        <v>69</v>
      </c>
      <c r="I223" s="22"/>
      <c r="J223" s="22"/>
      <c r="K223" s="41"/>
    </row>
    <row r="224" spans="2:11" hidden="1" outlineLevel="1" x14ac:dyDescent="0.25">
      <c r="B224" s="37" t="s">
        <v>258</v>
      </c>
      <c r="C224" s="55"/>
      <c r="D224" s="51"/>
      <c r="E224" s="55"/>
      <c r="F224" s="2"/>
      <c r="G224" s="23"/>
      <c r="H224" s="23"/>
      <c r="I224" s="23"/>
    </row>
    <row r="225" spans="2:11" hidden="1" outlineLevel="1" x14ac:dyDescent="0.25">
      <c r="B225" s="274" t="s">
        <v>11</v>
      </c>
      <c r="C225" s="55"/>
      <c r="D225" s="51"/>
      <c r="E225" s="55"/>
      <c r="F225" s="2"/>
      <c r="G225" s="23"/>
      <c r="H225" s="23"/>
      <c r="I225" s="23"/>
    </row>
    <row r="226" spans="2:11" hidden="1" outlineLevel="1" x14ac:dyDescent="0.25">
      <c r="D226" s="1312" t="s">
        <v>257</v>
      </c>
      <c r="E226" s="1313"/>
      <c r="F226" s="2"/>
      <c r="G226" s="23"/>
      <c r="H226" s="23"/>
      <c r="I226" s="23"/>
    </row>
    <row r="227" spans="2:11" hidden="1" outlineLevel="1" x14ac:dyDescent="0.25">
      <c r="B227" s="163" t="s">
        <v>60</v>
      </c>
      <c r="C227" s="167" t="s">
        <v>1</v>
      </c>
      <c r="D227" s="183" t="str">
        <f>I220</f>
        <v>Each Claim</v>
      </c>
      <c r="E227" s="183" t="str">
        <f>J220</f>
        <v>Aggregate</v>
      </c>
      <c r="F227" s="182" t="str">
        <f>I36</f>
        <v>Self-Insured Retention</v>
      </c>
      <c r="G227" s="168" t="s">
        <v>61</v>
      </c>
      <c r="H227" s="168" t="s">
        <v>271</v>
      </c>
      <c r="I227" s="23"/>
    </row>
    <row r="228" spans="2:11" hidden="1" outlineLevel="1" x14ac:dyDescent="0.25">
      <c r="B228" s="164" t="str">
        <f>B8</f>
        <v>Professional Liability</v>
      </c>
      <c r="C228" s="171" t="str">
        <f>C10</f>
        <v>B0146LDUSA2205147</v>
      </c>
      <c r="D228" s="172">
        <f>G38</f>
        <v>5000000</v>
      </c>
      <c r="E228" s="206">
        <f>H38</f>
        <v>5000000</v>
      </c>
      <c r="F228" s="206">
        <f>I38</f>
        <v>500000</v>
      </c>
      <c r="G228" s="173" t="str">
        <f>B13</f>
        <v>Convex | Hamilton | Lloyd's</v>
      </c>
      <c r="H228" s="527" t="str">
        <f>C5</f>
        <v>9/1/2022-8/1/2023</v>
      </c>
      <c r="I228" s="23"/>
    </row>
    <row r="229" spans="2:11" hidden="1" outlineLevel="1" x14ac:dyDescent="0.25">
      <c r="C229" s="157"/>
      <c r="D229" s="273"/>
      <c r="E229" s="273"/>
      <c r="F229" s="273"/>
      <c r="G229" s="157"/>
      <c r="H229" s="157"/>
      <c r="I229" s="23"/>
    </row>
    <row r="230" spans="2:11" hidden="1" outlineLevel="1" x14ac:dyDescent="0.25">
      <c r="B230" s="37" t="s">
        <v>4</v>
      </c>
      <c r="C230" s="55"/>
      <c r="D230" s="51"/>
      <c r="E230" s="55"/>
      <c r="F230" s="2"/>
      <c r="G230" s="23"/>
      <c r="H230" s="23"/>
      <c r="I230" s="23"/>
    </row>
    <row r="231" spans="2:11" hidden="1" outlineLevel="1" x14ac:dyDescent="0.25">
      <c r="D231" s="1312" t="s">
        <v>257</v>
      </c>
      <c r="E231" s="1313"/>
      <c r="F231" s="2"/>
      <c r="G231" s="23"/>
      <c r="H231" s="23"/>
      <c r="I231" s="23"/>
    </row>
    <row r="232" spans="2:11" hidden="1" outlineLevel="1" x14ac:dyDescent="0.25">
      <c r="B232" s="163" t="s">
        <v>60</v>
      </c>
      <c r="C232" s="167" t="s">
        <v>1</v>
      </c>
      <c r="D232" s="183" t="str">
        <f>I220</f>
        <v>Each Claim</v>
      </c>
      <c r="E232" s="183" t="str">
        <f>J220</f>
        <v>Aggregate</v>
      </c>
      <c r="F232" s="182" t="str">
        <f>I36</f>
        <v>Self-Insured Retention</v>
      </c>
      <c r="G232" s="168" t="s">
        <v>61</v>
      </c>
      <c r="H232" s="168" t="s">
        <v>271</v>
      </c>
      <c r="I232" s="23"/>
      <c r="J232" s="23"/>
      <c r="K232" s="23"/>
    </row>
    <row r="233" spans="2:11" hidden="1" outlineLevel="1" x14ac:dyDescent="0.25">
      <c r="B233" s="164" t="str">
        <f>B8</f>
        <v>Professional Liability</v>
      </c>
      <c r="C233" s="171" t="str">
        <f>C11</f>
        <v>TBD</v>
      </c>
      <c r="D233" s="172">
        <f>IF(G12=D12,G39,IF(G12=E12,G40,G39))</f>
        <v>5000000</v>
      </c>
      <c r="E233" s="206">
        <f>IF(G12=D12,H39,IF(G12=E12,H40,H39))</f>
        <v>5000000</v>
      </c>
      <c r="F233" s="206">
        <f>IF(G12=D12,I39,IF(G12=E12,I40,I39))</f>
        <v>600000</v>
      </c>
      <c r="G233" s="173" t="str">
        <f>IF(G12=D12,D13,IF(G12=E12,E13,D13))</f>
        <v>Convex | Hamilton | Lloyd's</v>
      </c>
      <c r="H233" s="173" t="str">
        <f>C6</f>
        <v>8/1/2023-8/1/2024</v>
      </c>
      <c r="I233" s="23"/>
      <c r="J233" s="23"/>
      <c r="K233" s="23"/>
    </row>
    <row r="234" spans="2:11" s="1280" customFormat="1" ht="13.5" customHeight="1" collapsed="1" x14ac:dyDescent="0.25"/>
    <row r="235" spans="2:11" x14ac:dyDescent="0.25">
      <c r="B235" s="37" t="s">
        <v>1333</v>
      </c>
      <c r="F235" s="329" t="s">
        <v>367</v>
      </c>
      <c r="G235" s="1293" t="s">
        <v>939</v>
      </c>
      <c r="H235" s="1293"/>
      <c r="I235" s="959" t="s">
        <v>1666</v>
      </c>
    </row>
    <row r="236" spans="2:11" ht="30.75" customHeight="1" outlineLevel="1" x14ac:dyDescent="0.25">
      <c r="B236" s="631" t="s">
        <v>358</v>
      </c>
      <c r="C236" s="1308" t="s">
        <v>343</v>
      </c>
      <c r="D236" s="1308"/>
      <c r="E236" s="1308"/>
    </row>
    <row r="237" spans="2:11" outlineLevel="1" x14ac:dyDescent="0.25">
      <c r="B237" s="643" t="s">
        <v>760</v>
      </c>
      <c r="C237" s="641" t="s">
        <v>1488</v>
      </c>
      <c r="D237" s="174"/>
      <c r="E237" s="174"/>
    </row>
    <row r="238" spans="2:11" outlineLevel="1" x14ac:dyDescent="0.25">
      <c r="B238" s="643" t="s">
        <v>759</v>
      </c>
      <c r="C238" s="644" t="s">
        <v>439</v>
      </c>
    </row>
    <row r="239" spans="2:11" outlineLevel="1" x14ac:dyDescent="0.25">
      <c r="B239" t="s">
        <v>100</v>
      </c>
      <c r="C239" t="s">
        <v>101</v>
      </c>
      <c r="D239" t="s">
        <v>102</v>
      </c>
      <c r="E239" t="s">
        <v>103</v>
      </c>
      <c r="F239" s="200" t="s">
        <v>332</v>
      </c>
      <c r="G239" s="1291"/>
      <c r="H239" s="1291"/>
    </row>
    <row r="240" spans="2:11" outlineLevel="1" x14ac:dyDescent="0.25">
      <c r="B240" s="175" t="s">
        <v>684</v>
      </c>
      <c r="C240" s="174" t="str">
        <f>B240</f>
        <v>Hartford</v>
      </c>
      <c r="D240" s="175" t="s">
        <v>684</v>
      </c>
      <c r="E240" s="175"/>
      <c r="G240" s="1277"/>
      <c r="H240" s="1277"/>
    </row>
    <row r="241" spans="2:10" outlineLevel="1" x14ac:dyDescent="0.25">
      <c r="B241" t="s">
        <v>818</v>
      </c>
      <c r="C241" t="s">
        <v>819</v>
      </c>
      <c r="D241" t="s">
        <v>820</v>
      </c>
      <c r="E241" t="s">
        <v>821</v>
      </c>
      <c r="G241" s="2"/>
      <c r="H241" s="2"/>
    </row>
    <row r="242" spans="2:10" ht="30" outlineLevel="1" x14ac:dyDescent="0.25">
      <c r="B242" s="175" t="s">
        <v>968</v>
      </c>
      <c r="C242" s="174" t="str">
        <f>B242</f>
        <v>Navigators Specialty Insurance Company</v>
      </c>
      <c r="D242" s="175" t="s">
        <v>968</v>
      </c>
      <c r="E242" s="175"/>
      <c r="G242" s="2"/>
      <c r="H242" s="2"/>
      <c r="J242" s="1119">
        <v>995950</v>
      </c>
    </row>
    <row r="243" spans="2:10" outlineLevel="1" x14ac:dyDescent="0.25">
      <c r="B243" t="s">
        <v>104</v>
      </c>
      <c r="C243" t="s">
        <v>105</v>
      </c>
      <c r="D243" t="s">
        <v>106</v>
      </c>
      <c r="E243" t="s">
        <v>109</v>
      </c>
      <c r="J243" s="1119">
        <v>419390</v>
      </c>
    </row>
    <row r="244" spans="2:10" outlineLevel="1" x14ac:dyDescent="0.25">
      <c r="B244" s="18" t="s">
        <v>1124</v>
      </c>
      <c r="C244" s="157" t="str">
        <f>B244</f>
        <v>A+: XV</v>
      </c>
      <c r="D244" s="18" t="s">
        <v>1124</v>
      </c>
      <c r="E244" s="18"/>
      <c r="J244" s="1119">
        <v>149772</v>
      </c>
    </row>
    <row r="245" spans="2:10" outlineLevel="1" x14ac:dyDescent="0.25">
      <c r="B245" t="s">
        <v>2</v>
      </c>
      <c r="C245" t="s">
        <v>3</v>
      </c>
      <c r="D245" t="s">
        <v>110</v>
      </c>
      <c r="E245" t="s">
        <v>111</v>
      </c>
    </row>
    <row r="246" spans="2:10" outlineLevel="1" x14ac:dyDescent="0.25">
      <c r="B246" s="121">
        <f>139277</f>
        <v>139277</v>
      </c>
      <c r="C246" s="4">
        <f>B246+B246*E265</f>
        <v>150562.26459684217</v>
      </c>
      <c r="D246" s="121">
        <v>158129</v>
      </c>
      <c r="E246" s="121"/>
      <c r="F246" s="4"/>
    </row>
    <row r="247" spans="2:10" ht="30" outlineLevel="1" x14ac:dyDescent="0.25">
      <c r="B247" s="194" t="s">
        <v>238</v>
      </c>
      <c r="C247" s="194" t="s">
        <v>238</v>
      </c>
      <c r="D247" s="194" t="s">
        <v>238</v>
      </c>
      <c r="E247" s="194" t="s">
        <v>238</v>
      </c>
      <c r="F247" s="4"/>
    </row>
    <row r="248" spans="2:10" outlineLevel="1" x14ac:dyDescent="0.25">
      <c r="B248" s="158">
        <f>B246/(C264)</f>
        <v>0.35714724539876119</v>
      </c>
      <c r="C248" s="158">
        <f>C246/(E264)</f>
        <v>0.35714724539876119</v>
      </c>
      <c r="D248" s="3">
        <f>D246/(G264)</f>
        <v>0.37999903876192537</v>
      </c>
      <c r="E248" s="3">
        <f>E246/(G264)</f>
        <v>0</v>
      </c>
      <c r="F248" s="4"/>
    </row>
    <row r="249" spans="2:10" outlineLevel="1" x14ac:dyDescent="0.25">
      <c r="D249" t="s">
        <v>5</v>
      </c>
      <c r="E249" t="s">
        <v>6</v>
      </c>
    </row>
    <row r="250" spans="2:10" outlineLevel="1" x14ac:dyDescent="0.25">
      <c r="D250" s="3">
        <f>-(C246-D246)/C246</f>
        <v>5.0256519609472784E-2</v>
      </c>
      <c r="E250" s="3">
        <f>-(C246-E246)/C246</f>
        <v>-1</v>
      </c>
    </row>
    <row r="251" spans="2:10" outlineLevel="1" x14ac:dyDescent="0.25">
      <c r="B251" s="3" t="s">
        <v>545</v>
      </c>
      <c r="C251" s="3" t="s">
        <v>546</v>
      </c>
      <c r="D251" s="3" t="s">
        <v>547</v>
      </c>
      <c r="E251" s="3" t="s">
        <v>548</v>
      </c>
    </row>
    <row r="252" spans="2:10" outlineLevel="1" x14ac:dyDescent="0.25">
      <c r="B252" s="177">
        <f>4.85%*B246</f>
        <v>6754.9344999999994</v>
      </c>
      <c r="C252" s="178">
        <f>4.85%*C246</f>
        <v>7302.2698329468449</v>
      </c>
      <c r="D252" s="177">
        <v>7683.81</v>
      </c>
      <c r="E252" s="127"/>
    </row>
    <row r="253" spans="2:10" outlineLevel="1" x14ac:dyDescent="0.25">
      <c r="B253" s="3" t="s">
        <v>549</v>
      </c>
      <c r="C253" s="3" t="s">
        <v>550</v>
      </c>
      <c r="D253" s="3" t="s">
        <v>551</v>
      </c>
      <c r="E253" s="3" t="s">
        <v>552</v>
      </c>
    </row>
    <row r="254" spans="2:10" outlineLevel="1" x14ac:dyDescent="0.25">
      <c r="B254" s="1097">
        <f>0.075%*B246</f>
        <v>104.45775</v>
      </c>
      <c r="C254" s="1183">
        <f>0.075%*C246</f>
        <v>112.92169844763163</v>
      </c>
      <c r="D254" s="177">
        <v>118.82</v>
      </c>
      <c r="E254" s="787"/>
    </row>
    <row r="255" spans="2:10" outlineLevel="1" x14ac:dyDescent="0.25">
      <c r="B255" s="3" t="s">
        <v>170</v>
      </c>
      <c r="C255" s="3" t="s">
        <v>171</v>
      </c>
      <c r="D255" s="3" t="s">
        <v>172</v>
      </c>
      <c r="E255" s="3" t="s">
        <v>173</v>
      </c>
    </row>
    <row r="256" spans="2:10" outlineLevel="1" x14ac:dyDescent="0.25">
      <c r="B256" s="177">
        <v>300</v>
      </c>
      <c r="C256" s="178">
        <f>B256+B256*G265</f>
        <v>296.12934613943816</v>
      </c>
      <c r="D256" s="121">
        <v>300</v>
      </c>
      <c r="E256" s="177"/>
    </row>
    <row r="257" spans="2:11" outlineLevel="1" x14ac:dyDescent="0.25">
      <c r="B257" s="3" t="s">
        <v>15</v>
      </c>
      <c r="C257" s="4" t="s">
        <v>16</v>
      </c>
      <c r="D257" s="4" t="s">
        <v>112</v>
      </c>
      <c r="E257" t="s">
        <v>113</v>
      </c>
    </row>
    <row r="258" spans="2:11" outlineLevel="1" x14ac:dyDescent="0.25">
      <c r="B258" s="4">
        <f>B246+B252+B254+B256</f>
        <v>146436.39225</v>
      </c>
      <c r="C258" s="4">
        <f>C246+C252+C254+C256</f>
        <v>158273.5854743761</v>
      </c>
      <c r="D258" s="178">
        <f>D246+D252+D254+D256</f>
        <v>166231.63</v>
      </c>
      <c r="E258" s="4">
        <f t="shared" ref="E258" si="18">E246*(1+E252+E254)</f>
        <v>0</v>
      </c>
      <c r="F258" s="4"/>
    </row>
    <row r="259" spans="2:11" outlineLevel="1" x14ac:dyDescent="0.25">
      <c r="B259" s="3" t="s">
        <v>724</v>
      </c>
      <c r="C259" s="3" t="s">
        <v>725</v>
      </c>
      <c r="D259" s="3" t="s">
        <v>726</v>
      </c>
      <c r="E259" s="3" t="s">
        <v>727</v>
      </c>
      <c r="F259" s="4"/>
    </row>
    <row r="260" spans="2:11" outlineLevel="1" x14ac:dyDescent="0.25">
      <c r="B260" s="595">
        <v>0</v>
      </c>
      <c r="C260" s="158" t="s">
        <v>237</v>
      </c>
      <c r="D260" s="595">
        <v>0</v>
      </c>
      <c r="E260" s="595"/>
      <c r="F260" s="4"/>
    </row>
    <row r="261" spans="2:11" outlineLevel="1" x14ac:dyDescent="0.25">
      <c r="B261" s="4"/>
      <c r="C261" s="4"/>
      <c r="D261" s="4"/>
      <c r="E261" s="4"/>
      <c r="F261" s="4"/>
    </row>
    <row r="262" spans="2:11" outlineLevel="1" x14ac:dyDescent="0.25">
      <c r="B262" s="38" t="s">
        <v>318</v>
      </c>
      <c r="F262" s="35"/>
      <c r="G262" s="1215"/>
      <c r="H262" s="1215"/>
      <c r="I262" s="2"/>
    </row>
    <row r="263" spans="2:11" outlineLevel="1" x14ac:dyDescent="0.25">
      <c r="B263" s="1260" t="s">
        <v>40</v>
      </c>
      <c r="C263" s="1294"/>
      <c r="D263" s="1315" t="s">
        <v>401</v>
      </c>
      <c r="E263" s="1316"/>
      <c r="F263" s="1294" t="s">
        <v>41</v>
      </c>
      <c r="G263" s="1275"/>
      <c r="H263" s="498"/>
      <c r="I263" s="1273" t="s">
        <v>10</v>
      </c>
      <c r="J263" s="1274"/>
      <c r="K263" s="526" t="str">
        <f>I36</f>
        <v>Self-Insured Retention</v>
      </c>
    </row>
    <row r="264" spans="2:11" ht="30" outlineLevel="1" x14ac:dyDescent="0.25">
      <c r="B264" s="39" t="s">
        <v>341</v>
      </c>
      <c r="C264" s="179">
        <f>B202</f>
        <v>389970.80838323355</v>
      </c>
      <c r="D264" s="319" t="str">
        <f>B264</f>
        <v>1st Excess Policy Exp. Premium</v>
      </c>
      <c r="E264" s="318">
        <f>C202</f>
        <v>421569.16100175085</v>
      </c>
      <c r="F264" s="7" t="str">
        <f>B264</f>
        <v>1st Excess Policy Exp. Premium</v>
      </c>
      <c r="G264" s="60">
        <f>D202</f>
        <v>416130</v>
      </c>
      <c r="H264" s="56"/>
      <c r="I264" s="1" t="s">
        <v>12</v>
      </c>
      <c r="J264" s="1" t="s">
        <v>13</v>
      </c>
      <c r="K264" s="40" t="s">
        <v>12</v>
      </c>
    </row>
    <row r="265" spans="2:11" outlineLevel="1" x14ac:dyDescent="0.25">
      <c r="B265" s="52"/>
      <c r="C265" s="54"/>
      <c r="D265" s="54"/>
      <c r="E265" s="647">
        <f>-(C264-E264)/C264</f>
        <v>8.1027481901837242E-2</v>
      </c>
      <c r="F265" s="21" t="s">
        <v>14</v>
      </c>
      <c r="G265" s="61">
        <f>-(E264-G264)/E264</f>
        <v>-1.290217953520623E-2</v>
      </c>
      <c r="H265" s="57" t="s">
        <v>11</v>
      </c>
      <c r="I265" s="22">
        <v>5000000</v>
      </c>
      <c r="J265" s="22">
        <v>5000000</v>
      </c>
      <c r="K265" s="41" t="s">
        <v>555</v>
      </c>
    </row>
    <row r="266" spans="2:11" outlineLevel="1" x14ac:dyDescent="0.25">
      <c r="B266" s="51"/>
      <c r="C266" s="55"/>
      <c r="D266" s="55"/>
      <c r="E266" s="55"/>
      <c r="F266" s="51"/>
      <c r="G266" s="55"/>
      <c r="H266" s="57" t="s">
        <v>68</v>
      </c>
      <c r="I266" s="22">
        <v>5000000</v>
      </c>
      <c r="J266" s="22">
        <v>5000000</v>
      </c>
      <c r="K266" s="41" t="s">
        <v>555</v>
      </c>
    </row>
    <row r="267" spans="2:11" outlineLevel="1" x14ac:dyDescent="0.25">
      <c r="B267" s="51"/>
      <c r="C267" s="55"/>
      <c r="D267" s="55"/>
      <c r="E267" s="55"/>
      <c r="F267" s="51"/>
      <c r="G267" s="55"/>
      <c r="H267" s="57" t="s">
        <v>69</v>
      </c>
      <c r="I267" s="22"/>
      <c r="J267" s="22"/>
      <c r="K267" s="41"/>
    </row>
    <row r="268" spans="2:11" outlineLevel="1" x14ac:dyDescent="0.25">
      <c r="B268" s="118" t="s">
        <v>258</v>
      </c>
      <c r="C268" s="55"/>
      <c r="D268" s="51"/>
      <c r="E268" s="55"/>
      <c r="F268" s="2"/>
      <c r="G268" s="23"/>
      <c r="H268" s="23"/>
      <c r="I268" s="23"/>
    </row>
    <row r="269" spans="2:11" outlineLevel="1" x14ac:dyDescent="0.25">
      <c r="B269" s="118"/>
      <c r="C269" s="55"/>
      <c r="D269" s="51"/>
      <c r="E269" s="55"/>
      <c r="F269" s="2"/>
      <c r="G269" s="23"/>
      <c r="H269" s="23"/>
      <c r="I269" s="23"/>
    </row>
    <row r="270" spans="2:11" outlineLevel="1" x14ac:dyDescent="0.25">
      <c r="B270" s="274" t="s">
        <v>11</v>
      </c>
      <c r="C270" s="55"/>
      <c r="D270" s="51"/>
      <c r="E270" s="55"/>
      <c r="F270" s="2"/>
      <c r="G270" s="23"/>
      <c r="H270" s="23"/>
      <c r="I270" s="23"/>
    </row>
    <row r="271" spans="2:11" outlineLevel="1" x14ac:dyDescent="0.25">
      <c r="B271" s="118"/>
      <c r="D271" s="1312" t="s">
        <v>257</v>
      </c>
      <c r="E271" s="1313"/>
      <c r="F271" s="2"/>
      <c r="G271" s="23"/>
      <c r="H271" s="23"/>
      <c r="I271" s="23"/>
    </row>
    <row r="272" spans="2:11" outlineLevel="1" x14ac:dyDescent="0.25">
      <c r="B272" s="163" t="s">
        <v>60</v>
      </c>
      <c r="C272" s="167" t="s">
        <v>1</v>
      </c>
      <c r="D272" s="183" t="str">
        <f>I264</f>
        <v>Each Claim</v>
      </c>
      <c r="E272" s="183" t="str">
        <f>J264</f>
        <v>Aggregate</v>
      </c>
      <c r="F272" s="182" t="str">
        <f>I36</f>
        <v>Self-Insured Retention</v>
      </c>
      <c r="G272" s="168" t="s">
        <v>61</v>
      </c>
      <c r="H272" s="168" t="s">
        <v>271</v>
      </c>
      <c r="I272" s="23"/>
    </row>
    <row r="273" spans="2:11" ht="30" outlineLevel="1" x14ac:dyDescent="0.25">
      <c r="B273" s="220" t="str">
        <f>B8</f>
        <v>Professional Liability</v>
      </c>
      <c r="C273" s="221" t="str">
        <f>C228</f>
        <v>B0146LDUSA2205147</v>
      </c>
      <c r="D273" s="276">
        <f>D228</f>
        <v>5000000</v>
      </c>
      <c r="E273" s="277">
        <f>E228</f>
        <v>5000000</v>
      </c>
      <c r="F273" s="275">
        <f>F228</f>
        <v>500000</v>
      </c>
      <c r="G273" s="222" t="str">
        <f>G228</f>
        <v>Convex | Hamilton | Lloyd's</v>
      </c>
      <c r="H273" s="653" t="str">
        <f>C5</f>
        <v>9/1/2022-8/1/2023</v>
      </c>
      <c r="I273" s="23"/>
    </row>
    <row r="274" spans="2:11" outlineLevel="1" x14ac:dyDescent="0.25">
      <c r="B274" s="164" t="str">
        <f>B191</f>
        <v>Excess Professional Liability (1st layer)</v>
      </c>
      <c r="C274" s="171" t="str">
        <f>C193</f>
        <v>USF00867522</v>
      </c>
      <c r="D274" s="276">
        <f>I221</f>
        <v>5000000</v>
      </c>
      <c r="E274" s="206">
        <f>J221</f>
        <v>5000000</v>
      </c>
      <c r="F274" s="206" t="str">
        <f>K221</f>
        <v>Follows Underlying</v>
      </c>
      <c r="G274" s="173" t="str">
        <f>B196</f>
        <v>Allianz</v>
      </c>
      <c r="H274" s="173" t="str">
        <f>C5</f>
        <v>9/1/2022-8/1/2023</v>
      </c>
      <c r="I274" s="23"/>
    </row>
    <row r="275" spans="2:11" outlineLevel="1" x14ac:dyDescent="0.25">
      <c r="B275" s="37" t="s">
        <v>4</v>
      </c>
      <c r="C275" s="55"/>
      <c r="D275" s="51"/>
      <c r="E275" s="55"/>
      <c r="F275" s="2"/>
      <c r="G275" s="23"/>
      <c r="H275" s="23"/>
      <c r="I275" s="23"/>
    </row>
    <row r="276" spans="2:11" outlineLevel="1" x14ac:dyDescent="0.25">
      <c r="B276" s="118"/>
      <c r="D276" s="1312" t="s">
        <v>257</v>
      </c>
      <c r="E276" s="1313"/>
      <c r="F276" s="2"/>
      <c r="G276" s="23"/>
      <c r="H276" s="23"/>
      <c r="I276" s="23"/>
    </row>
    <row r="277" spans="2:11" outlineLevel="1" x14ac:dyDescent="0.25">
      <c r="B277" s="163" t="s">
        <v>60</v>
      </c>
      <c r="C277" s="167" t="s">
        <v>1</v>
      </c>
      <c r="D277" s="183" t="str">
        <f>I264</f>
        <v>Each Claim</v>
      </c>
      <c r="E277" s="183" t="str">
        <f>J264</f>
        <v>Aggregate</v>
      </c>
      <c r="F277" s="182" t="str">
        <f>I36</f>
        <v>Self-Insured Retention</v>
      </c>
      <c r="G277" s="168" t="s">
        <v>61</v>
      </c>
      <c r="H277" s="168" t="s">
        <v>271</v>
      </c>
      <c r="I277" s="23"/>
      <c r="J277" s="23"/>
      <c r="K277" s="23"/>
    </row>
    <row r="278" spans="2:11" ht="30" outlineLevel="1" x14ac:dyDescent="0.25">
      <c r="B278" s="220" t="str">
        <f>B8</f>
        <v>Professional Liability</v>
      </c>
      <c r="C278" s="221" t="str">
        <f>C11</f>
        <v>TBD</v>
      </c>
      <c r="D278" s="172">
        <f>IF(G12=D12,G39,IF(G12=E12,G40,G39))</f>
        <v>5000000</v>
      </c>
      <c r="E278" s="172">
        <f>IF(G12=D12,H39,IF(G12=E12,H40,H39))</f>
        <v>5000000</v>
      </c>
      <c r="F278" s="172">
        <f>IF(G12=D12,I39,IF(G12=E12,I40,I39))</f>
        <v>600000</v>
      </c>
      <c r="G278" s="222" t="str">
        <f>IF(G12=D12,D13,IF(G12=E12,E13,D13))</f>
        <v>Convex | Hamilton | Lloyd's</v>
      </c>
      <c r="H278" s="652" t="str">
        <f>C6</f>
        <v>8/1/2023-8/1/2024</v>
      </c>
      <c r="I278" s="23"/>
      <c r="J278" s="23"/>
      <c r="K278" s="23"/>
    </row>
    <row r="279" spans="2:11" outlineLevel="1" x14ac:dyDescent="0.25">
      <c r="B279" s="279" t="str">
        <f>B191</f>
        <v>Excess Professional Liability (1st layer)</v>
      </c>
      <c r="C279" s="171" t="str">
        <f>C194</f>
        <v>TBD</v>
      </c>
      <c r="D279" s="172">
        <f>IF(G195=D195,I222,IF(G195=E195,I223,I222))</f>
        <v>5000000</v>
      </c>
      <c r="E279" s="206">
        <f>IF(G195=D195,J222,IF(G195=E195,J223,J222))</f>
        <v>5000000</v>
      </c>
      <c r="F279" s="206" t="str">
        <f>IF(G195=D195,K222,IF(G195=E195,K223,K222))</f>
        <v>Follows Underlying</v>
      </c>
      <c r="G279" s="173" t="str">
        <f>IF(G195=D195,D196,IF(G195=E195,E196,D196))</f>
        <v>Allianz</v>
      </c>
      <c r="H279" s="173" t="str">
        <f>C6</f>
        <v>8/1/2023-8/1/2024</v>
      </c>
      <c r="I279" s="23"/>
      <c r="J279" s="23"/>
      <c r="K279" s="23"/>
    </row>
    <row r="280" spans="2:11" s="217" customFormat="1" ht="13.5" customHeight="1" x14ac:dyDescent="0.25"/>
    <row r="281" spans="2:11" x14ac:dyDescent="0.25">
      <c r="B281" s="1130" t="s">
        <v>1575</v>
      </c>
      <c r="F281" s="329" t="s">
        <v>367</v>
      </c>
      <c r="G281" s="1293" t="s">
        <v>939</v>
      </c>
      <c r="H281" s="1293"/>
      <c r="I281" s="752" t="s">
        <v>1651</v>
      </c>
    </row>
    <row r="282" spans="2:11" hidden="1" outlineLevel="1" x14ac:dyDescent="0.25">
      <c r="B282" s="643" t="s">
        <v>358</v>
      </c>
      <c r="C282" t="s">
        <v>18</v>
      </c>
    </row>
    <row r="283" spans="2:11" hidden="1" outlineLevel="1" x14ac:dyDescent="0.25">
      <c r="B283" s="643" t="s">
        <v>760</v>
      </c>
      <c r="C283" s="654" t="s">
        <v>1458</v>
      </c>
    </row>
    <row r="284" spans="2:11" hidden="1" outlineLevel="1" x14ac:dyDescent="0.25">
      <c r="B284" s="643" t="s">
        <v>759</v>
      </c>
      <c r="C284" s="644" t="s">
        <v>439</v>
      </c>
    </row>
    <row r="285" spans="2:11" hidden="1" outlineLevel="1" x14ac:dyDescent="0.25">
      <c r="B285" t="s">
        <v>100</v>
      </c>
      <c r="C285" t="s">
        <v>101</v>
      </c>
      <c r="D285" t="s">
        <v>102</v>
      </c>
      <c r="E285" t="s">
        <v>103</v>
      </c>
      <c r="F285" s="200" t="s">
        <v>332</v>
      </c>
      <c r="G285" s="1291"/>
      <c r="H285" s="1291"/>
    </row>
    <row r="286" spans="2:11" hidden="1" outlineLevel="1" x14ac:dyDescent="0.25">
      <c r="B286" s="175" t="s">
        <v>1374</v>
      </c>
      <c r="C286" s="174" t="str">
        <f>B286</f>
        <v>REvolution (AIG)</v>
      </c>
      <c r="D286" s="175" t="str">
        <f>B286</f>
        <v>REvolution (AIG)</v>
      </c>
      <c r="E286" s="175" t="str">
        <f>D286</f>
        <v>REvolution (AIG)</v>
      </c>
      <c r="G286" s="1277"/>
      <c r="H286" s="1277"/>
    </row>
    <row r="287" spans="2:11" hidden="1" outlineLevel="1" x14ac:dyDescent="0.25">
      <c r="B287" t="s">
        <v>818</v>
      </c>
      <c r="C287" t="s">
        <v>819</v>
      </c>
      <c r="D287" t="s">
        <v>820</v>
      </c>
      <c r="E287" t="s">
        <v>821</v>
      </c>
      <c r="G287" s="2"/>
      <c r="H287" s="2"/>
    </row>
    <row r="288" spans="2:11" ht="30" hidden="1" outlineLevel="1" x14ac:dyDescent="0.25">
      <c r="B288" s="175" t="s">
        <v>1396</v>
      </c>
      <c r="C288" s="174" t="str">
        <f>B288</f>
        <v>National Union Fire Insurance Company of Pittsburgh, PA</v>
      </c>
      <c r="D288" s="175"/>
      <c r="E288" s="175"/>
      <c r="G288" s="2"/>
      <c r="H288" s="2"/>
    </row>
    <row r="289" spans="2:7" hidden="1" outlineLevel="1" x14ac:dyDescent="0.25">
      <c r="B289" t="s">
        <v>104</v>
      </c>
      <c r="C289" t="s">
        <v>105</v>
      </c>
      <c r="D289" t="s">
        <v>106</v>
      </c>
      <c r="E289" t="s">
        <v>109</v>
      </c>
    </row>
    <row r="290" spans="2:7" hidden="1" outlineLevel="1" x14ac:dyDescent="0.25">
      <c r="B290" s="18" t="s">
        <v>1168</v>
      </c>
      <c r="C290" s="157" t="str">
        <f>B290</f>
        <v>A: XV</v>
      </c>
      <c r="D290" s="18"/>
      <c r="E290" s="18"/>
    </row>
    <row r="291" spans="2:7" hidden="1" outlineLevel="1" x14ac:dyDescent="0.25">
      <c r="B291" t="s">
        <v>2</v>
      </c>
      <c r="C291" t="s">
        <v>3</v>
      </c>
      <c r="D291" t="s">
        <v>110</v>
      </c>
      <c r="E291" t="s">
        <v>111</v>
      </c>
    </row>
    <row r="292" spans="2:7" hidden="1" outlineLevel="1" x14ac:dyDescent="0.25">
      <c r="B292" s="121">
        <v>104460</v>
      </c>
      <c r="C292" s="4">
        <f>B292+B292*E309</f>
        <v>122895.77706383573</v>
      </c>
      <c r="D292" s="121">
        <v>113273.21</v>
      </c>
      <c r="E292" s="121">
        <v>113273</v>
      </c>
      <c r="F292" s="4"/>
    </row>
    <row r="293" spans="2:7" hidden="1" outlineLevel="1" x14ac:dyDescent="0.25">
      <c r="B293" s="4" t="s">
        <v>434</v>
      </c>
      <c r="C293" s="4" t="str">
        <f>B293</f>
        <v>Blended Rate per $1,000 of Exposure</v>
      </c>
      <c r="D293" s="4" t="str">
        <f>B293</f>
        <v>Blended Rate per $1,000 of Exposure</v>
      </c>
      <c r="E293" s="4" t="str">
        <f>B293</f>
        <v>Blended Rate per $1,000 of Exposure</v>
      </c>
      <c r="F293" s="4"/>
      <c r="G293" t="s">
        <v>1676</v>
      </c>
    </row>
    <row r="294" spans="2:7" hidden="1" outlineLevel="1" x14ac:dyDescent="0.25">
      <c r="B294" s="283">
        <f>B292/(C308/1000)</f>
        <v>0.97276155887693816</v>
      </c>
      <c r="C294" s="283">
        <f>C292/(E308/1000)</f>
        <v>0.97276155887693816</v>
      </c>
      <c r="D294" s="283">
        <f>D292/(E308/1000)</f>
        <v>0.89659569247330562</v>
      </c>
      <c r="E294" s="283">
        <f>E292/(E308/1000)</f>
        <v>0.89659403025242013</v>
      </c>
      <c r="F294" s="4"/>
    </row>
    <row r="295" spans="2:7" hidden="1" outlineLevel="1" x14ac:dyDescent="0.25">
      <c r="D295" t="s">
        <v>5</v>
      </c>
      <c r="E295" t="s">
        <v>6</v>
      </c>
    </row>
    <row r="296" spans="2:7" hidden="1" outlineLevel="1" x14ac:dyDescent="0.25">
      <c r="D296" s="3">
        <f>-(C292-D292)/C292</f>
        <v>-7.8298598159621688E-2</v>
      </c>
      <c r="E296" s="3">
        <f>-(C292-E292)/C292</f>
        <v>-7.8300306924601451E-2</v>
      </c>
    </row>
    <row r="297" spans="2:7" hidden="1" outlineLevel="1" x14ac:dyDescent="0.25">
      <c r="B297" s="3" t="s">
        <v>1159</v>
      </c>
      <c r="C297" s="3" t="s">
        <v>1167</v>
      </c>
      <c r="D297" s="3" t="s">
        <v>1158</v>
      </c>
      <c r="E297" s="3" t="s">
        <v>1160</v>
      </c>
    </row>
    <row r="298" spans="2:7" hidden="1" outlineLevel="1" x14ac:dyDescent="0.25">
      <c r="B298" s="177">
        <v>0</v>
      </c>
      <c r="C298" s="178">
        <f>B298+B298*E309</f>
        <v>0</v>
      </c>
      <c r="D298" s="177"/>
      <c r="E298" s="177"/>
    </row>
    <row r="299" spans="2:7" hidden="1" outlineLevel="1" x14ac:dyDescent="0.25">
      <c r="B299" s="3" t="s">
        <v>170</v>
      </c>
      <c r="C299" s="3" t="s">
        <v>171</v>
      </c>
      <c r="D299" s="3" t="s">
        <v>172</v>
      </c>
      <c r="E299" s="3" t="s">
        <v>173</v>
      </c>
    </row>
    <row r="300" spans="2:7" hidden="1" outlineLevel="1" x14ac:dyDescent="0.25">
      <c r="B300" s="177">
        <v>0</v>
      </c>
      <c r="C300" s="178">
        <f>B300+B300*E309</f>
        <v>0</v>
      </c>
      <c r="D300" s="177"/>
      <c r="E300" s="177"/>
    </row>
    <row r="301" spans="2:7" hidden="1" outlineLevel="1" x14ac:dyDescent="0.25">
      <c r="B301" s="3" t="s">
        <v>15</v>
      </c>
      <c r="C301" s="4" t="s">
        <v>16</v>
      </c>
      <c r="D301" s="4" t="s">
        <v>112</v>
      </c>
      <c r="E301" t="s">
        <v>113</v>
      </c>
    </row>
    <row r="302" spans="2:7" hidden="1" outlineLevel="1" x14ac:dyDescent="0.25">
      <c r="B302" s="4">
        <f>B292+B298+B300</f>
        <v>104460</v>
      </c>
      <c r="C302" s="4">
        <f>C292+C298+C300</f>
        <v>122895.77706383573</v>
      </c>
      <c r="D302" s="4">
        <f>D292+D298+D300</f>
        <v>113273.21</v>
      </c>
      <c r="E302" s="4">
        <f>E292+E298+E300</f>
        <v>113273</v>
      </c>
      <c r="F302" s="4"/>
    </row>
    <row r="303" spans="2:7" hidden="1" outlineLevel="1" x14ac:dyDescent="0.25">
      <c r="B303" s="3" t="s">
        <v>724</v>
      </c>
      <c r="C303" s="3" t="s">
        <v>725</v>
      </c>
      <c r="D303" s="3" t="s">
        <v>726</v>
      </c>
      <c r="E303" s="3" t="s">
        <v>727</v>
      </c>
      <c r="F303" s="4"/>
    </row>
    <row r="304" spans="2:7" hidden="1" outlineLevel="1" x14ac:dyDescent="0.25">
      <c r="B304" s="595"/>
      <c r="C304" s="158" t="s">
        <v>237</v>
      </c>
      <c r="D304" s="595"/>
      <c r="E304" s="595"/>
      <c r="F304" s="4"/>
    </row>
    <row r="305" spans="2:9" hidden="1" outlineLevel="1" x14ac:dyDescent="0.25">
      <c r="B305" s="4"/>
      <c r="C305" s="4"/>
      <c r="D305" s="4"/>
      <c r="E305" s="4"/>
      <c r="F305" s="4"/>
    </row>
    <row r="306" spans="2:9" hidden="1" outlineLevel="1" x14ac:dyDescent="0.25">
      <c r="B306" s="38" t="s">
        <v>7</v>
      </c>
      <c r="F306" s="35"/>
      <c r="G306" s="1215"/>
      <c r="H306" s="1215"/>
      <c r="I306" s="2"/>
    </row>
    <row r="307" spans="2:9" hidden="1" outlineLevel="1" x14ac:dyDescent="0.25">
      <c r="B307" s="1260" t="s">
        <v>40</v>
      </c>
      <c r="C307" s="1294"/>
      <c r="D307" s="1294" t="s">
        <v>41</v>
      </c>
      <c r="E307" s="1275"/>
    </row>
    <row r="308" spans="2:9" hidden="1" outlineLevel="1" x14ac:dyDescent="0.25">
      <c r="B308" s="39" t="s">
        <v>1320</v>
      </c>
      <c r="C308" s="19">
        <v>107385000</v>
      </c>
      <c r="D308" s="7" t="str">
        <f>B308</f>
        <v>Payroll and Subcontractor Costs</v>
      </c>
      <c r="E308" s="24">
        <v>126337000</v>
      </c>
    </row>
    <row r="309" spans="2:9" hidden="1" outlineLevel="1" x14ac:dyDescent="0.25">
      <c r="D309" s="10" t="s">
        <v>14</v>
      </c>
      <c r="E309" s="14">
        <f>-(C308-E308)/C308</f>
        <v>0.17648647390231412</v>
      </c>
    </row>
    <row r="310" spans="2:9" hidden="1" outlineLevel="1" x14ac:dyDescent="0.25">
      <c r="B310" s="38" t="s">
        <v>10</v>
      </c>
      <c r="D310" s="5"/>
      <c r="E310" s="6"/>
    </row>
    <row r="311" spans="2:9" hidden="1" outlineLevel="1" x14ac:dyDescent="0.25">
      <c r="B311" s="44"/>
      <c r="C311" s="8" t="s">
        <v>11</v>
      </c>
      <c r="D311" s="8" t="s">
        <v>68</v>
      </c>
      <c r="E311" s="9" t="s">
        <v>69</v>
      </c>
      <c r="F311" s="25"/>
    </row>
    <row r="312" spans="2:9" hidden="1" outlineLevel="1" x14ac:dyDescent="0.25">
      <c r="B312" s="311" t="s">
        <v>98</v>
      </c>
      <c r="C312" s="27">
        <v>2000000</v>
      </c>
      <c r="D312" s="27">
        <f t="shared" ref="D312:D319" si="19">C312</f>
        <v>2000000</v>
      </c>
      <c r="E312" s="136"/>
      <c r="F312" s="26"/>
    </row>
    <row r="313" spans="2:9" ht="30" hidden="1" outlineLevel="1" x14ac:dyDescent="0.25">
      <c r="B313" s="311" t="s">
        <v>385</v>
      </c>
      <c r="C313" s="27">
        <v>4000000</v>
      </c>
      <c r="D313" s="27">
        <f t="shared" si="19"/>
        <v>4000000</v>
      </c>
      <c r="E313" s="136"/>
      <c r="F313" s="26"/>
    </row>
    <row r="314" spans="2:9" hidden="1" outlineLevel="1" x14ac:dyDescent="0.25">
      <c r="B314" s="311" t="s">
        <v>539</v>
      </c>
      <c r="C314" s="27">
        <v>2000000</v>
      </c>
      <c r="D314" s="27">
        <f t="shared" si="19"/>
        <v>2000000</v>
      </c>
      <c r="E314" s="136"/>
      <c r="F314" s="26"/>
    </row>
    <row r="315" spans="2:9" hidden="1" outlineLevel="1" x14ac:dyDescent="0.25">
      <c r="B315" s="311" t="s">
        <v>540</v>
      </c>
      <c r="C315" s="27">
        <v>4000000</v>
      </c>
      <c r="D315" s="27">
        <f t="shared" si="19"/>
        <v>4000000</v>
      </c>
      <c r="E315" s="136"/>
      <c r="F315" s="26"/>
    </row>
    <row r="316" spans="2:9" hidden="1" outlineLevel="1" x14ac:dyDescent="0.25">
      <c r="B316" s="311" t="s">
        <v>541</v>
      </c>
      <c r="C316" s="27">
        <v>500000</v>
      </c>
      <c r="D316" s="27">
        <f t="shared" si="19"/>
        <v>500000</v>
      </c>
      <c r="E316" s="136"/>
      <c r="F316" s="26"/>
    </row>
    <row r="317" spans="2:9" hidden="1" outlineLevel="1" x14ac:dyDescent="0.25">
      <c r="B317" s="311" t="s">
        <v>169</v>
      </c>
      <c r="C317" s="27">
        <v>25000</v>
      </c>
      <c r="D317" s="27">
        <f t="shared" si="19"/>
        <v>25000</v>
      </c>
      <c r="E317" s="136"/>
      <c r="F317" s="26"/>
    </row>
    <row r="318" spans="2:9" ht="30" hidden="1" outlineLevel="1" x14ac:dyDescent="0.25">
      <c r="B318" s="482" t="s">
        <v>542</v>
      </c>
      <c r="C318" s="27">
        <v>1000000</v>
      </c>
      <c r="D318" s="27">
        <f t="shared" si="19"/>
        <v>1000000</v>
      </c>
      <c r="E318" s="136"/>
      <c r="F318" s="26"/>
    </row>
    <row r="319" spans="2:9" ht="30" hidden="1" outlineLevel="1" x14ac:dyDescent="0.25">
      <c r="B319" s="482" t="s">
        <v>543</v>
      </c>
      <c r="C319" s="137">
        <v>1000000</v>
      </c>
      <c r="D319" s="137">
        <f t="shared" si="19"/>
        <v>1000000</v>
      </c>
      <c r="E319" s="138"/>
      <c r="F319" s="26"/>
    </row>
    <row r="320" spans="2:9" hidden="1" outlineLevel="1" x14ac:dyDescent="0.25">
      <c r="B320" s="38" t="s">
        <v>38</v>
      </c>
      <c r="D320" s="5"/>
      <c r="E320" s="6"/>
    </row>
    <row r="321" spans="2:9" hidden="1" outlineLevel="1" x14ac:dyDescent="0.25">
      <c r="B321" s="44"/>
      <c r="C321" s="8" t="s">
        <v>11</v>
      </c>
      <c r="D321" s="8" t="s">
        <v>68</v>
      </c>
      <c r="E321" s="9" t="s">
        <v>69</v>
      </c>
      <c r="F321" s="25"/>
    </row>
    <row r="322" spans="2:9" hidden="1" outlineLevel="1" x14ac:dyDescent="0.25">
      <c r="B322" s="311" t="s">
        <v>17</v>
      </c>
      <c r="C322" s="137">
        <v>0</v>
      </c>
      <c r="D322" s="137">
        <f t="shared" ref="D322:D323" si="20">C322</f>
        <v>0</v>
      </c>
      <c r="E322" s="138"/>
      <c r="F322" s="26"/>
    </row>
    <row r="323" spans="2:9" ht="30" hidden="1" outlineLevel="1" x14ac:dyDescent="0.25">
      <c r="B323" s="927" t="s">
        <v>1393</v>
      </c>
      <c r="C323" s="137">
        <v>1000</v>
      </c>
      <c r="D323" s="137">
        <f t="shared" si="20"/>
        <v>1000</v>
      </c>
      <c r="E323" s="138"/>
      <c r="F323" s="26"/>
    </row>
    <row r="324" spans="2:9" s="1280" customFormat="1" ht="13.5" customHeight="1" collapsed="1" x14ac:dyDescent="0.25"/>
    <row r="325" spans="2:9" x14ac:dyDescent="0.25">
      <c r="B325" s="1129" t="s">
        <v>1576</v>
      </c>
      <c r="F325" s="329" t="s">
        <v>367</v>
      </c>
      <c r="G325" s="1293" t="s">
        <v>939</v>
      </c>
      <c r="H325" s="1293"/>
      <c r="I325" s="752" t="s">
        <v>1651</v>
      </c>
    </row>
    <row r="326" spans="2:9" hidden="1" outlineLevel="1" x14ac:dyDescent="0.25">
      <c r="B326" s="643" t="s">
        <v>358</v>
      </c>
      <c r="C326" t="s">
        <v>262</v>
      </c>
    </row>
    <row r="327" spans="2:9" hidden="1" outlineLevel="1" x14ac:dyDescent="0.25">
      <c r="B327" s="643" t="s">
        <v>760</v>
      </c>
      <c r="C327" s="654" t="s">
        <v>1463</v>
      </c>
    </row>
    <row r="328" spans="2:9" hidden="1" outlineLevel="1" x14ac:dyDescent="0.25">
      <c r="B328" s="643" t="s">
        <v>759</v>
      </c>
      <c r="C328" s="644" t="s">
        <v>439</v>
      </c>
    </row>
    <row r="329" spans="2:9" hidden="1" outlineLevel="1" x14ac:dyDescent="0.25">
      <c r="B329" t="s">
        <v>100</v>
      </c>
      <c r="C329" t="s">
        <v>101</v>
      </c>
      <c r="D329" t="s">
        <v>102</v>
      </c>
      <c r="E329" t="s">
        <v>103</v>
      </c>
      <c r="F329" s="200" t="s">
        <v>332</v>
      </c>
      <c r="G329" s="1291"/>
      <c r="H329" s="1291"/>
    </row>
    <row r="330" spans="2:9" hidden="1" outlineLevel="1" x14ac:dyDescent="0.25">
      <c r="B330" s="175" t="s">
        <v>1374</v>
      </c>
      <c r="C330" s="174" t="str">
        <f>B330</f>
        <v>REvolution (AIG)</v>
      </c>
      <c r="D330" s="175" t="str">
        <f>B330</f>
        <v>REvolution (AIG)</v>
      </c>
      <c r="E330" s="175" t="str">
        <f>D330</f>
        <v>REvolution (AIG)</v>
      </c>
      <c r="G330" s="1277"/>
      <c r="H330" s="1277"/>
    </row>
    <row r="331" spans="2:9" hidden="1" outlineLevel="1" x14ac:dyDescent="0.25">
      <c r="B331" t="s">
        <v>818</v>
      </c>
      <c r="C331" t="s">
        <v>819</v>
      </c>
      <c r="D331" t="s">
        <v>820</v>
      </c>
      <c r="E331" t="s">
        <v>821</v>
      </c>
      <c r="G331" s="2"/>
      <c r="H331" s="2"/>
    </row>
    <row r="332" spans="2:9" hidden="1" outlineLevel="1" x14ac:dyDescent="0.25">
      <c r="B332" s="175" t="s">
        <v>1400</v>
      </c>
      <c r="C332" s="174" t="str">
        <f>B332</f>
        <v xml:space="preserve">New Hampshire Insurance Company </v>
      </c>
      <c r="D332" s="175"/>
      <c r="E332" s="175"/>
      <c r="G332" s="2"/>
      <c r="H332" s="2"/>
    </row>
    <row r="333" spans="2:9" hidden="1" outlineLevel="1" x14ac:dyDescent="0.25">
      <c r="B333" t="s">
        <v>104</v>
      </c>
      <c r="C333" t="s">
        <v>105</v>
      </c>
      <c r="D333" t="s">
        <v>106</v>
      </c>
      <c r="E333" t="s">
        <v>109</v>
      </c>
    </row>
    <row r="334" spans="2:9" hidden="1" outlineLevel="1" x14ac:dyDescent="0.25">
      <c r="B334" s="18" t="s">
        <v>1168</v>
      </c>
      <c r="C334" s="157" t="str">
        <f>B334</f>
        <v>A: XV</v>
      </c>
      <c r="D334" s="18"/>
      <c r="E334" s="18"/>
    </row>
    <row r="335" spans="2:9" hidden="1" outlineLevel="1" x14ac:dyDescent="0.25">
      <c r="B335" t="s">
        <v>2</v>
      </c>
      <c r="C335" t="s">
        <v>3</v>
      </c>
      <c r="D335" t="s">
        <v>110</v>
      </c>
      <c r="E335" t="s">
        <v>111</v>
      </c>
    </row>
    <row r="336" spans="2:9" hidden="1" outlineLevel="1" x14ac:dyDescent="0.25">
      <c r="B336" s="121">
        <v>137713</v>
      </c>
      <c r="C336" s="4">
        <f>B336+B336*E353</f>
        <v>162195.45385512384</v>
      </c>
      <c r="D336" s="121">
        <v>166520.47</v>
      </c>
      <c r="E336" s="121">
        <v>166520</v>
      </c>
    </row>
    <row r="337" spans="2:7" hidden="1" outlineLevel="1" x14ac:dyDescent="0.25">
      <c r="B337" s="4" t="s">
        <v>403</v>
      </c>
      <c r="C337" s="4" t="str">
        <f>B337</f>
        <v>Blended Rate per $100 of Exposure</v>
      </c>
      <c r="D337" s="4" t="str">
        <f>B337</f>
        <v>Blended Rate per $100 of Exposure</v>
      </c>
      <c r="E337" s="4" t="str">
        <f>B337</f>
        <v>Blended Rate per $100 of Exposure</v>
      </c>
    </row>
    <row r="338" spans="2:7" hidden="1" outlineLevel="1" x14ac:dyDescent="0.25">
      <c r="B338" s="283">
        <f>B336/(C352/100)</f>
        <v>0.12846961145575819</v>
      </c>
      <c r="C338" s="283">
        <f>C336/(E352/100)</f>
        <v>0.12846961145575819</v>
      </c>
      <c r="D338" s="283">
        <f>D336/(E352/100)</f>
        <v>0.13189531254950418</v>
      </c>
      <c r="E338" s="283">
        <f>E336/(E352/100)</f>
        <v>0.13189494027817381</v>
      </c>
      <c r="G338" t="s">
        <v>1676</v>
      </c>
    </row>
    <row r="339" spans="2:7" hidden="1" outlineLevel="1" x14ac:dyDescent="0.25">
      <c r="D339" t="s">
        <v>5</v>
      </c>
      <c r="E339" t="s">
        <v>6</v>
      </c>
    </row>
    <row r="340" spans="2:7" hidden="1" outlineLevel="1" x14ac:dyDescent="0.25">
      <c r="D340" s="3">
        <f>-(C336-D336)/C336</f>
        <v>2.6665458507482916E-2</v>
      </c>
      <c r="E340" s="3">
        <f>-(C336-E336)/C336</f>
        <v>2.666256076905172E-2</v>
      </c>
    </row>
    <row r="341" spans="2:7" hidden="1" outlineLevel="1" x14ac:dyDescent="0.25">
      <c r="B341" s="3" t="s">
        <v>471</v>
      </c>
      <c r="C341" s="3" t="s">
        <v>472</v>
      </c>
      <c r="D341" s="3" t="s">
        <v>473</v>
      </c>
      <c r="E341" s="3" t="s">
        <v>474</v>
      </c>
    </row>
    <row r="342" spans="2:7" hidden="1" outlineLevel="1" x14ac:dyDescent="0.25">
      <c r="B342" s="177">
        <v>157.09</v>
      </c>
      <c r="C342" s="178">
        <f>B342+B342*E353</f>
        <v>185.01727394001585</v>
      </c>
      <c r="D342" s="177">
        <v>95</v>
      </c>
      <c r="E342" s="177"/>
    </row>
    <row r="343" spans="2:7" hidden="1" outlineLevel="1" x14ac:dyDescent="0.25">
      <c r="B343" s="3" t="s">
        <v>170</v>
      </c>
      <c r="C343" s="3" t="s">
        <v>171</v>
      </c>
      <c r="D343" s="3" t="s">
        <v>172</v>
      </c>
      <c r="E343" s="3" t="s">
        <v>173</v>
      </c>
    </row>
    <row r="344" spans="2:7" hidden="1" outlineLevel="1" x14ac:dyDescent="0.25">
      <c r="B344" s="177"/>
      <c r="C344" s="178">
        <f>B344+B344*E353</f>
        <v>0</v>
      </c>
      <c r="D344" s="177"/>
      <c r="E344" s="177"/>
    </row>
    <row r="345" spans="2:7" hidden="1" outlineLevel="1" x14ac:dyDescent="0.25">
      <c r="B345" s="3" t="s">
        <v>15</v>
      </c>
      <c r="C345" s="4" t="s">
        <v>16</v>
      </c>
      <c r="D345" s="4" t="s">
        <v>112</v>
      </c>
      <c r="E345" t="s">
        <v>113</v>
      </c>
    </row>
    <row r="346" spans="2:7" hidden="1" outlineLevel="1" x14ac:dyDescent="0.25">
      <c r="B346" s="4">
        <f>B336+B342+B344</f>
        <v>137870.09</v>
      </c>
      <c r="C346" s="4">
        <f>C336+C342+C344</f>
        <v>162380.47112906387</v>
      </c>
      <c r="D346" s="4">
        <f>D336+D342+D344</f>
        <v>166615.47</v>
      </c>
      <c r="E346" s="4">
        <f>E336+E342+E344</f>
        <v>166520</v>
      </c>
    </row>
    <row r="347" spans="2:7" hidden="1" outlineLevel="1" x14ac:dyDescent="0.25">
      <c r="B347" s="3" t="s">
        <v>724</v>
      </c>
      <c r="C347" s="3" t="s">
        <v>725</v>
      </c>
      <c r="D347" s="3" t="s">
        <v>726</v>
      </c>
      <c r="E347" s="3" t="s">
        <v>727</v>
      </c>
    </row>
    <row r="348" spans="2:7" hidden="1" outlineLevel="1" x14ac:dyDescent="0.25">
      <c r="B348" s="595"/>
      <c r="C348" s="158" t="s">
        <v>237</v>
      </c>
      <c r="D348" s="595"/>
      <c r="E348" s="595"/>
    </row>
    <row r="349" spans="2:7" hidden="1" outlineLevel="1" x14ac:dyDescent="0.25">
      <c r="B349" s="4"/>
      <c r="C349" s="4"/>
      <c r="D349" s="4"/>
      <c r="E349" s="4"/>
    </row>
    <row r="350" spans="2:7" hidden="1" outlineLevel="1" x14ac:dyDescent="0.25">
      <c r="B350" s="38" t="s">
        <v>319</v>
      </c>
      <c r="F350" s="1215"/>
      <c r="G350" s="1215"/>
    </row>
    <row r="351" spans="2:7" hidden="1" outlineLevel="1" x14ac:dyDescent="0.25">
      <c r="B351" s="1260" t="s">
        <v>40</v>
      </c>
      <c r="C351" s="1294"/>
      <c r="D351" s="1294" t="s">
        <v>41</v>
      </c>
      <c r="E351" s="1275"/>
    </row>
    <row r="352" spans="2:7" hidden="1" outlineLevel="1" x14ac:dyDescent="0.25">
      <c r="B352" s="39" t="s">
        <v>264</v>
      </c>
      <c r="C352" s="19">
        <v>107195000</v>
      </c>
      <c r="D352" s="7" t="str">
        <f>B352</f>
        <v>Payroll</v>
      </c>
      <c r="E352" s="24">
        <v>126252000</v>
      </c>
    </row>
    <row r="353" spans="2:9" hidden="1" outlineLevel="1" x14ac:dyDescent="0.25">
      <c r="D353" s="10" t="s">
        <v>14</v>
      </c>
      <c r="E353" s="14">
        <f>-(C352-E352)/C352</f>
        <v>0.17777881431036896</v>
      </c>
    </row>
    <row r="354" spans="2:9" hidden="1" outlineLevel="1" x14ac:dyDescent="0.25">
      <c r="B354" s="38" t="s">
        <v>10</v>
      </c>
      <c r="D354" s="5"/>
      <c r="E354" s="30"/>
      <c r="F354" s="1273" t="s">
        <v>27</v>
      </c>
      <c r="G354" s="1273"/>
      <c r="H354" s="1273"/>
      <c r="I354" s="1273"/>
    </row>
    <row r="355" spans="2:9" hidden="1" outlineLevel="1" x14ac:dyDescent="0.25">
      <c r="B355" s="47"/>
      <c r="C355" s="8" t="s">
        <v>11</v>
      </c>
      <c r="D355" s="8" t="s">
        <v>68</v>
      </c>
      <c r="E355" s="11" t="s">
        <v>69</v>
      </c>
      <c r="F355" s="36" t="s">
        <v>32</v>
      </c>
      <c r="G355" s="8" t="s">
        <v>11</v>
      </c>
      <c r="H355" s="8" t="s">
        <v>4</v>
      </c>
      <c r="I355" s="9" t="s">
        <v>14</v>
      </c>
    </row>
    <row r="356" spans="2:9" hidden="1" outlineLevel="1" x14ac:dyDescent="0.25">
      <c r="B356" s="48" t="s">
        <v>25</v>
      </c>
      <c r="C356" s="27" t="s">
        <v>26</v>
      </c>
      <c r="D356" s="27" t="s">
        <v>26</v>
      </c>
      <c r="E356" s="31"/>
      <c r="F356" s="28" t="s">
        <v>28</v>
      </c>
      <c r="G356" s="192">
        <v>1.1299999999999999</v>
      </c>
      <c r="H356" s="192"/>
      <c r="I356" s="49">
        <f t="shared" ref="I356:I367" si="21">-(G356-H356)/G356</f>
        <v>-1</v>
      </c>
    </row>
    <row r="357" spans="2:9" ht="32.25" hidden="1" customHeight="1" outlineLevel="1" x14ac:dyDescent="0.25">
      <c r="B357" s="48" t="s">
        <v>272</v>
      </c>
      <c r="C357" s="656" t="s">
        <v>1460</v>
      </c>
      <c r="D357" s="1098"/>
      <c r="E357" s="953"/>
      <c r="F357" s="29" t="s">
        <v>29</v>
      </c>
      <c r="G357" s="192"/>
      <c r="H357" s="192"/>
      <c r="I357" s="49" t="e">
        <f t="shared" si="21"/>
        <v>#DIV/0!</v>
      </c>
    </row>
    <row r="358" spans="2:9" ht="47.25" hidden="1" customHeight="1" outlineLevel="1" x14ac:dyDescent="0.25">
      <c r="B358" s="48" t="s">
        <v>274</v>
      </c>
      <c r="C358" s="27">
        <v>1000000</v>
      </c>
      <c r="D358" s="27">
        <v>1000000</v>
      </c>
      <c r="E358" s="31"/>
      <c r="F358" s="29" t="s">
        <v>506</v>
      </c>
      <c r="G358" s="192"/>
      <c r="H358" s="192"/>
      <c r="I358" s="49" t="e">
        <f t="shared" si="21"/>
        <v>#DIV/0!</v>
      </c>
    </row>
    <row r="359" spans="2:9" ht="47.25" hidden="1" customHeight="1" outlineLevel="1" x14ac:dyDescent="0.25">
      <c r="B359" s="48" t="s">
        <v>275</v>
      </c>
      <c r="C359" s="27">
        <v>1000000</v>
      </c>
      <c r="D359" s="27">
        <v>1000000</v>
      </c>
      <c r="E359" s="31"/>
      <c r="F359" s="29" t="s">
        <v>507</v>
      </c>
      <c r="G359" s="192"/>
      <c r="H359" s="192"/>
      <c r="I359" s="49" t="e">
        <f t="shared" si="21"/>
        <v>#DIV/0!</v>
      </c>
    </row>
    <row r="360" spans="2:9" ht="47.25" hidden="1" customHeight="1" outlineLevel="1" x14ac:dyDescent="0.25">
      <c r="B360" s="48" t="s">
        <v>276</v>
      </c>
      <c r="C360" s="27">
        <v>1000000</v>
      </c>
      <c r="D360" s="27">
        <v>1000000</v>
      </c>
      <c r="E360" s="31"/>
      <c r="F360" s="29" t="s">
        <v>508</v>
      </c>
      <c r="G360" s="192"/>
      <c r="H360" s="192"/>
      <c r="I360" s="49" t="e">
        <f t="shared" si="21"/>
        <v>#DIV/0!</v>
      </c>
    </row>
    <row r="361" spans="2:9" ht="46.5" hidden="1" customHeight="1" outlineLevel="1" x14ac:dyDescent="0.25">
      <c r="B361" s="48" t="s">
        <v>273</v>
      </c>
      <c r="C361" s="657" t="s">
        <v>1392</v>
      </c>
      <c r="D361" s="27" t="s">
        <v>1392</v>
      </c>
      <c r="E361" s="926"/>
      <c r="F361" s="29" t="s">
        <v>509</v>
      </c>
      <c r="G361" s="192"/>
      <c r="H361" s="192"/>
      <c r="I361" s="49" t="e">
        <f t="shared" si="21"/>
        <v>#DIV/0!</v>
      </c>
    </row>
    <row r="362" spans="2:9" hidden="1" outlineLevel="1" x14ac:dyDescent="0.25">
      <c r="B362" s="48" t="s">
        <v>24</v>
      </c>
      <c r="C362" s="27">
        <v>0</v>
      </c>
      <c r="D362" s="27">
        <v>0</v>
      </c>
      <c r="E362" s="31"/>
      <c r="F362" s="29" t="s">
        <v>510</v>
      </c>
      <c r="G362" s="192"/>
      <c r="H362" s="192"/>
      <c r="I362" s="49" t="e">
        <f t="shared" si="21"/>
        <v>#DIV/0!</v>
      </c>
    </row>
    <row r="363" spans="2:9" hidden="1" outlineLevel="1" x14ac:dyDescent="0.25">
      <c r="B363" s="76"/>
      <c r="C363" s="26"/>
      <c r="D363" s="26"/>
      <c r="E363" s="26"/>
      <c r="F363" s="57" t="s">
        <v>30</v>
      </c>
      <c r="G363" s="192"/>
      <c r="H363" s="192"/>
      <c r="I363" s="49" t="e">
        <f t="shared" si="21"/>
        <v>#DIV/0!</v>
      </c>
    </row>
    <row r="364" spans="2:9" hidden="1" outlineLevel="1" x14ac:dyDescent="0.25">
      <c r="B364" s="76"/>
      <c r="C364" s="26"/>
      <c r="D364" s="26"/>
      <c r="E364" s="26"/>
      <c r="F364" s="57" t="s">
        <v>511</v>
      </c>
      <c r="G364" s="192"/>
      <c r="H364" s="192"/>
      <c r="I364" s="49" t="e">
        <f t="shared" si="21"/>
        <v>#DIV/0!</v>
      </c>
    </row>
    <row r="365" spans="2:9" hidden="1" outlineLevel="1" x14ac:dyDescent="0.25">
      <c r="B365" s="76"/>
      <c r="C365" s="26"/>
      <c r="D365" s="26"/>
      <c r="E365" s="26"/>
      <c r="F365" s="57" t="s">
        <v>512</v>
      </c>
      <c r="G365" s="192"/>
      <c r="H365" s="192"/>
      <c r="I365" s="49" t="e">
        <f t="shared" si="21"/>
        <v>#DIV/0!</v>
      </c>
    </row>
    <row r="366" spans="2:9" hidden="1" outlineLevel="1" x14ac:dyDescent="0.25">
      <c r="B366" s="76"/>
      <c r="C366" s="26"/>
      <c r="D366" s="26"/>
      <c r="E366" s="26"/>
      <c r="F366" s="57" t="s">
        <v>31</v>
      </c>
      <c r="G366" s="192"/>
      <c r="H366" s="192"/>
      <c r="I366" s="49" t="e">
        <f t="shared" si="21"/>
        <v>#DIV/0!</v>
      </c>
    </row>
    <row r="367" spans="2:9" hidden="1" outlineLevel="1" x14ac:dyDescent="0.25">
      <c r="B367" s="76"/>
      <c r="C367" s="26"/>
      <c r="D367" s="26"/>
      <c r="E367" s="26"/>
      <c r="F367" s="57" t="s">
        <v>513</v>
      </c>
      <c r="G367" s="192"/>
      <c r="H367" s="192"/>
      <c r="I367" s="49" t="e">
        <f t="shared" si="21"/>
        <v>#DIV/0!</v>
      </c>
    </row>
    <row r="368" spans="2:9" s="1280" customFormat="1" ht="13.5" customHeight="1" collapsed="1" x14ac:dyDescent="0.25"/>
    <row r="369" spans="2:9" x14ac:dyDescent="0.25">
      <c r="B369" s="1130" t="s">
        <v>1577</v>
      </c>
      <c r="F369" s="329" t="s">
        <v>367</v>
      </c>
      <c r="G369" s="1293" t="s">
        <v>939</v>
      </c>
      <c r="H369" s="1293"/>
      <c r="I369" s="752" t="s">
        <v>1651</v>
      </c>
    </row>
    <row r="370" spans="2:9" hidden="1" outlineLevel="1" x14ac:dyDescent="0.25">
      <c r="B370" s="643" t="s">
        <v>358</v>
      </c>
      <c r="C370" t="s">
        <v>262</v>
      </c>
    </row>
    <row r="371" spans="2:9" hidden="1" outlineLevel="1" x14ac:dyDescent="0.25">
      <c r="B371" s="643" t="s">
        <v>760</v>
      </c>
      <c r="C371" s="808" t="s">
        <v>1462</v>
      </c>
    </row>
    <row r="372" spans="2:9" hidden="1" outlineLevel="1" x14ac:dyDescent="0.25">
      <c r="B372" s="643" t="s">
        <v>759</v>
      </c>
      <c r="C372" s="644" t="s">
        <v>439</v>
      </c>
    </row>
    <row r="373" spans="2:9" hidden="1" outlineLevel="1" x14ac:dyDescent="0.25">
      <c r="B373" t="s">
        <v>100</v>
      </c>
      <c r="C373" t="s">
        <v>101</v>
      </c>
      <c r="D373" t="s">
        <v>102</v>
      </c>
      <c r="E373" t="s">
        <v>103</v>
      </c>
      <c r="F373" s="200" t="s">
        <v>332</v>
      </c>
      <c r="G373" s="1291"/>
      <c r="H373" s="1291"/>
    </row>
    <row r="374" spans="2:9" hidden="1" outlineLevel="1" x14ac:dyDescent="0.25">
      <c r="B374" s="175" t="s">
        <v>1374</v>
      </c>
      <c r="C374" s="174" t="str">
        <f>B374</f>
        <v>REvolution (AIG)</v>
      </c>
      <c r="D374" s="175" t="str">
        <f>B374</f>
        <v>REvolution (AIG)</v>
      </c>
      <c r="E374" s="175" t="str">
        <f>D374</f>
        <v>REvolution (AIG)</v>
      </c>
      <c r="G374" s="1277"/>
      <c r="H374" s="1277"/>
    </row>
    <row r="375" spans="2:9" hidden="1" outlineLevel="1" x14ac:dyDescent="0.25">
      <c r="B375" t="s">
        <v>818</v>
      </c>
      <c r="C375" s="157" t="s">
        <v>819</v>
      </c>
      <c r="D375" t="s">
        <v>820</v>
      </c>
      <c r="E375" t="s">
        <v>821</v>
      </c>
      <c r="G375" s="2"/>
      <c r="H375" s="2"/>
    </row>
    <row r="376" spans="2:9" hidden="1" outlineLevel="1" x14ac:dyDescent="0.25">
      <c r="B376" s="175" t="s">
        <v>1400</v>
      </c>
      <c r="C376" s="174" t="str">
        <f>B376</f>
        <v xml:space="preserve">New Hampshire Insurance Company </v>
      </c>
      <c r="D376" s="175"/>
      <c r="E376" s="175"/>
      <c r="G376" s="2"/>
      <c r="H376" s="2"/>
    </row>
    <row r="377" spans="2:9" hidden="1" outlineLevel="1" x14ac:dyDescent="0.25">
      <c r="B377" t="s">
        <v>104</v>
      </c>
      <c r="C377" s="157" t="s">
        <v>105</v>
      </c>
      <c r="D377" t="s">
        <v>106</v>
      </c>
      <c r="E377" t="s">
        <v>109</v>
      </c>
    </row>
    <row r="378" spans="2:9" hidden="1" outlineLevel="1" x14ac:dyDescent="0.25">
      <c r="B378" s="18" t="s">
        <v>1168</v>
      </c>
      <c r="C378" s="157" t="str">
        <f>B378</f>
        <v>A: XV</v>
      </c>
      <c r="D378" s="18"/>
      <c r="E378" s="18"/>
    </row>
    <row r="379" spans="2:9" hidden="1" outlineLevel="1" x14ac:dyDescent="0.25">
      <c r="B379" t="s">
        <v>2</v>
      </c>
      <c r="C379" t="s">
        <v>3</v>
      </c>
      <c r="D379" t="s">
        <v>110</v>
      </c>
      <c r="E379" t="s">
        <v>111</v>
      </c>
    </row>
    <row r="380" spans="2:9" hidden="1" outlineLevel="1" x14ac:dyDescent="0.25">
      <c r="B380" s="121" t="s">
        <v>1461</v>
      </c>
      <c r="C380" s="4" t="str">
        <f>B380</f>
        <v>Included in AOS</v>
      </c>
      <c r="D380" s="121" t="str">
        <f>B380</f>
        <v>Included in AOS</v>
      </c>
      <c r="E380" s="121" t="str">
        <f>D380</f>
        <v>Included in AOS</v>
      </c>
    </row>
    <row r="381" spans="2:9" hidden="1" outlineLevel="1" x14ac:dyDescent="0.25">
      <c r="B381" s="4" t="s">
        <v>403</v>
      </c>
      <c r="C381" s="4" t="str">
        <f>B381</f>
        <v>Blended Rate per $100 of Exposure</v>
      </c>
      <c r="D381" s="4" t="str">
        <f>B381</f>
        <v>Blended Rate per $100 of Exposure</v>
      </c>
      <c r="E381" s="4" t="str">
        <f>B381</f>
        <v>Blended Rate per $100 of Exposure</v>
      </c>
    </row>
    <row r="382" spans="2:9" hidden="1" outlineLevel="1" x14ac:dyDescent="0.25">
      <c r="B382" s="283" t="s">
        <v>237</v>
      </c>
      <c r="C382" s="283" t="s">
        <v>237</v>
      </c>
      <c r="D382" s="283" t="s">
        <v>237</v>
      </c>
      <c r="E382" s="283" t="e">
        <f>E380/(E396/100)</f>
        <v>#VALUE!</v>
      </c>
    </row>
    <row r="383" spans="2:9" hidden="1" outlineLevel="1" x14ac:dyDescent="0.25">
      <c r="D383" t="s">
        <v>5</v>
      </c>
      <c r="E383" t="s">
        <v>6</v>
      </c>
    </row>
    <row r="384" spans="2:9" hidden="1" outlineLevel="1" x14ac:dyDescent="0.25">
      <c r="D384" s="3" t="e">
        <f>-(C380-D380)/C380</f>
        <v>#VALUE!</v>
      </c>
      <c r="E384" s="3" t="e">
        <f>-(C380-E380)/C380</f>
        <v>#VALUE!</v>
      </c>
    </row>
    <row r="385" spans="2:9" hidden="1" outlineLevel="1" x14ac:dyDescent="0.25">
      <c r="B385" s="3" t="s">
        <v>471</v>
      </c>
      <c r="C385" s="3" t="s">
        <v>472</v>
      </c>
      <c r="D385" s="3" t="s">
        <v>473</v>
      </c>
      <c r="E385" s="3" t="s">
        <v>474</v>
      </c>
    </row>
    <row r="386" spans="2:9" hidden="1" outlineLevel="1" x14ac:dyDescent="0.25">
      <c r="B386" s="177"/>
      <c r="C386" s="178" t="e">
        <f>B386+B386*E397</f>
        <v>#VALUE!</v>
      </c>
      <c r="D386" s="177"/>
      <c r="E386" s="177"/>
    </row>
    <row r="387" spans="2:9" hidden="1" outlineLevel="1" x14ac:dyDescent="0.25">
      <c r="B387" s="3" t="s">
        <v>170</v>
      </c>
      <c r="C387" s="3" t="s">
        <v>171</v>
      </c>
      <c r="D387" s="3" t="s">
        <v>172</v>
      </c>
      <c r="E387" s="3" t="s">
        <v>173</v>
      </c>
    </row>
    <row r="388" spans="2:9" hidden="1" outlineLevel="1" x14ac:dyDescent="0.25">
      <c r="B388" s="177"/>
      <c r="C388" s="178" t="e">
        <f>B388+B388*E397</f>
        <v>#VALUE!</v>
      </c>
      <c r="D388" s="177"/>
      <c r="E388" s="177"/>
    </row>
    <row r="389" spans="2:9" hidden="1" outlineLevel="1" x14ac:dyDescent="0.25">
      <c r="B389" s="3" t="s">
        <v>15</v>
      </c>
      <c r="C389" s="4" t="s">
        <v>16</v>
      </c>
      <c r="D389" s="4" t="s">
        <v>112</v>
      </c>
      <c r="E389" t="s">
        <v>113</v>
      </c>
    </row>
    <row r="390" spans="2:9" hidden="1" outlineLevel="1" x14ac:dyDescent="0.25">
      <c r="B390" s="4" t="s">
        <v>1461</v>
      </c>
      <c r="C390" s="4" t="str">
        <f>B390</f>
        <v>Included in AOS</v>
      </c>
      <c r="D390" s="4" t="s">
        <v>1461</v>
      </c>
      <c r="E390" s="4" t="str">
        <f>D390</f>
        <v>Included in AOS</v>
      </c>
    </row>
    <row r="391" spans="2:9" hidden="1" outlineLevel="1" x14ac:dyDescent="0.25">
      <c r="B391" s="3" t="s">
        <v>724</v>
      </c>
      <c r="C391" s="3" t="s">
        <v>725</v>
      </c>
      <c r="D391" s="3" t="s">
        <v>726</v>
      </c>
      <c r="E391" s="3" t="s">
        <v>727</v>
      </c>
    </row>
    <row r="392" spans="2:9" hidden="1" outlineLevel="1" x14ac:dyDescent="0.25">
      <c r="B392" s="595"/>
      <c r="C392" s="158" t="s">
        <v>237</v>
      </c>
      <c r="D392" s="595"/>
      <c r="E392" s="595"/>
    </row>
    <row r="393" spans="2:9" hidden="1" outlineLevel="1" x14ac:dyDescent="0.25">
      <c r="B393" s="4"/>
      <c r="C393" s="4"/>
      <c r="D393" s="4"/>
      <c r="E393" s="4"/>
    </row>
    <row r="394" spans="2:9" hidden="1" outlineLevel="1" x14ac:dyDescent="0.25">
      <c r="B394" s="38" t="s">
        <v>319</v>
      </c>
      <c r="F394" s="1215"/>
      <c r="G394" s="1215"/>
    </row>
    <row r="395" spans="2:9" hidden="1" outlineLevel="1" x14ac:dyDescent="0.25">
      <c r="B395" s="1260" t="s">
        <v>40</v>
      </c>
      <c r="C395" s="1294"/>
      <c r="D395" s="1294" t="s">
        <v>41</v>
      </c>
      <c r="E395" s="1275"/>
    </row>
    <row r="396" spans="2:9" hidden="1" outlineLevel="1" x14ac:dyDescent="0.25">
      <c r="B396" s="39" t="s">
        <v>264</v>
      </c>
      <c r="C396" s="19" t="s">
        <v>1461</v>
      </c>
      <c r="D396" s="7" t="str">
        <f>B396</f>
        <v>Payroll</v>
      </c>
      <c r="E396" s="24" t="s">
        <v>1461</v>
      </c>
    </row>
    <row r="397" spans="2:9" hidden="1" outlineLevel="1" x14ac:dyDescent="0.25">
      <c r="D397" s="10" t="s">
        <v>14</v>
      </c>
      <c r="E397" s="14" t="e">
        <f>-(C396-E396)/C396</f>
        <v>#VALUE!</v>
      </c>
    </row>
    <row r="398" spans="2:9" hidden="1" outlineLevel="1" x14ac:dyDescent="0.25">
      <c r="B398" s="38" t="s">
        <v>10</v>
      </c>
      <c r="D398" s="5"/>
      <c r="E398" s="30"/>
      <c r="F398" s="1273" t="s">
        <v>27</v>
      </c>
      <c r="G398" s="1273"/>
      <c r="H398" s="1273"/>
      <c r="I398" s="1273"/>
    </row>
    <row r="399" spans="2:9" hidden="1" outlineLevel="1" x14ac:dyDescent="0.25">
      <c r="B399" s="47"/>
      <c r="C399" s="8" t="s">
        <v>11</v>
      </c>
      <c r="D399" s="8" t="s">
        <v>68</v>
      </c>
      <c r="E399" s="11" t="s">
        <v>69</v>
      </c>
      <c r="F399" s="36" t="s">
        <v>32</v>
      </c>
      <c r="G399" s="8" t="s">
        <v>11</v>
      </c>
      <c r="H399" s="8" t="s">
        <v>4</v>
      </c>
      <c r="I399" s="9" t="s">
        <v>14</v>
      </c>
    </row>
    <row r="400" spans="2:9" hidden="1" outlineLevel="1" x14ac:dyDescent="0.25">
      <c r="B400" s="48" t="s">
        <v>25</v>
      </c>
      <c r="C400" s="27" t="s">
        <v>26</v>
      </c>
      <c r="D400" s="27" t="s">
        <v>26</v>
      </c>
      <c r="E400" s="31"/>
      <c r="F400" s="810" t="str">
        <f>F356</f>
        <v>AOS</v>
      </c>
      <c r="G400" s="811">
        <v>1.1299999999999999</v>
      </c>
      <c r="H400" s="811"/>
      <c r="I400" s="671">
        <f t="shared" ref="I400" si="22">-(G400-H400)/G400</f>
        <v>-1</v>
      </c>
    </row>
    <row r="401" spans="2:9" ht="32.25" hidden="1" customHeight="1" outlineLevel="1" x14ac:dyDescent="0.25">
      <c r="B401" s="48" t="s">
        <v>272</v>
      </c>
      <c r="C401" s="656" t="s">
        <v>29</v>
      </c>
      <c r="D401" s="656" t="s">
        <v>29</v>
      </c>
      <c r="E401" s="953"/>
      <c r="F401" s="58"/>
      <c r="G401" s="669"/>
      <c r="H401" s="669"/>
      <c r="I401" s="670"/>
    </row>
    <row r="402" spans="2:9" ht="47.25" hidden="1" customHeight="1" outlineLevel="1" x14ac:dyDescent="0.25">
      <c r="B402" s="48" t="s">
        <v>274</v>
      </c>
      <c r="C402" s="27">
        <v>1000000</v>
      </c>
      <c r="D402" s="27">
        <v>1000000</v>
      </c>
      <c r="E402" s="31"/>
      <c r="F402" s="58"/>
      <c r="G402" s="669"/>
      <c r="H402" s="669"/>
      <c r="I402" s="670"/>
    </row>
    <row r="403" spans="2:9" ht="47.25" hidden="1" customHeight="1" outlineLevel="1" x14ac:dyDescent="0.25">
      <c r="B403" s="48" t="s">
        <v>275</v>
      </c>
      <c r="C403" s="27">
        <v>1000000</v>
      </c>
      <c r="D403" s="27">
        <v>1000000</v>
      </c>
      <c r="E403" s="31"/>
      <c r="F403" s="58"/>
      <c r="G403" s="669"/>
      <c r="H403" s="669"/>
      <c r="I403" s="670"/>
    </row>
    <row r="404" spans="2:9" ht="47.25" hidden="1" customHeight="1" outlineLevel="1" x14ac:dyDescent="0.25">
      <c r="B404" s="48" t="s">
        <v>276</v>
      </c>
      <c r="C404" s="27">
        <v>1000000</v>
      </c>
      <c r="D404" s="27">
        <v>1000000</v>
      </c>
      <c r="E404" s="31"/>
      <c r="F404" s="58"/>
      <c r="G404" s="669"/>
      <c r="H404" s="669"/>
      <c r="I404" s="670"/>
    </row>
    <row r="405" spans="2:9" ht="46.5" hidden="1" customHeight="1" outlineLevel="1" x14ac:dyDescent="0.25">
      <c r="B405" s="48" t="s">
        <v>273</v>
      </c>
      <c r="C405" s="657" t="s">
        <v>1012</v>
      </c>
      <c r="D405" s="184" t="s">
        <v>1012</v>
      </c>
      <c r="E405" s="254"/>
      <c r="F405" s="58"/>
      <c r="G405" s="669"/>
      <c r="H405" s="669"/>
      <c r="I405" s="670"/>
    </row>
    <row r="406" spans="2:9" hidden="1" outlineLevel="1" x14ac:dyDescent="0.25">
      <c r="B406" s="48" t="s">
        <v>24</v>
      </c>
      <c r="C406" s="27">
        <v>0</v>
      </c>
      <c r="D406" s="27">
        <v>0</v>
      </c>
      <c r="E406" s="31"/>
      <c r="F406" s="58"/>
      <c r="G406" s="669"/>
      <c r="H406" s="669"/>
      <c r="I406" s="670"/>
    </row>
    <row r="407" spans="2:9" s="1280" customFormat="1" ht="13.5" customHeight="1" collapsed="1" x14ac:dyDescent="0.25"/>
    <row r="408" spans="2:9" x14ac:dyDescent="0.25">
      <c r="B408" s="1129" t="s">
        <v>1578</v>
      </c>
      <c r="F408" s="329" t="s">
        <v>367</v>
      </c>
      <c r="G408" s="1293" t="s">
        <v>939</v>
      </c>
      <c r="H408" s="1293"/>
      <c r="I408" s="752" t="s">
        <v>1651</v>
      </c>
    </row>
    <row r="409" spans="2:9" hidden="1" outlineLevel="1" x14ac:dyDescent="0.25">
      <c r="B409" s="643" t="s">
        <v>358</v>
      </c>
      <c r="C409" t="s">
        <v>33</v>
      </c>
    </row>
    <row r="410" spans="2:9" hidden="1" outlineLevel="1" x14ac:dyDescent="0.25">
      <c r="B410" s="643" t="s">
        <v>760</v>
      </c>
      <c r="C410" s="654" t="s">
        <v>1459</v>
      </c>
    </row>
    <row r="411" spans="2:9" hidden="1" outlineLevel="1" x14ac:dyDescent="0.25">
      <c r="B411" s="643" t="s">
        <v>759</v>
      </c>
      <c r="C411" s="644" t="s">
        <v>439</v>
      </c>
    </row>
    <row r="412" spans="2:9" hidden="1" outlineLevel="1" x14ac:dyDescent="0.25">
      <c r="B412" t="s">
        <v>100</v>
      </c>
      <c r="C412" t="s">
        <v>101</v>
      </c>
      <c r="D412" t="s">
        <v>102</v>
      </c>
      <c r="E412" t="s">
        <v>103</v>
      </c>
      <c r="F412" s="200" t="s">
        <v>332</v>
      </c>
      <c r="G412" s="1291"/>
      <c r="H412" s="1291"/>
    </row>
    <row r="413" spans="2:9" hidden="1" outlineLevel="1" x14ac:dyDescent="0.25">
      <c r="B413" s="175" t="s">
        <v>1374</v>
      </c>
      <c r="C413" s="174" t="str">
        <f>B413</f>
        <v>REvolution (AIG)</v>
      </c>
      <c r="D413" s="175" t="str">
        <f>B413</f>
        <v>REvolution (AIG)</v>
      </c>
      <c r="E413" s="175" t="str">
        <f>D413</f>
        <v>REvolution (AIG)</v>
      </c>
      <c r="G413" s="1277"/>
      <c r="H413" s="1277"/>
    </row>
    <row r="414" spans="2:9" hidden="1" outlineLevel="1" x14ac:dyDescent="0.25">
      <c r="B414" t="s">
        <v>818</v>
      </c>
      <c r="C414" s="157" t="s">
        <v>819</v>
      </c>
      <c r="D414" t="s">
        <v>820</v>
      </c>
      <c r="E414" t="s">
        <v>821</v>
      </c>
      <c r="G414" s="2"/>
      <c r="H414" s="2"/>
    </row>
    <row r="415" spans="2:9" ht="30" hidden="1" outlineLevel="1" x14ac:dyDescent="0.25">
      <c r="B415" s="175" t="s">
        <v>1401</v>
      </c>
      <c r="C415" s="174" t="str">
        <f>B415</f>
        <v xml:space="preserve">National Union Fire Insurance Company of Pittsburgh, PA </v>
      </c>
      <c r="D415" s="175"/>
      <c r="E415" s="175"/>
      <c r="G415" s="2"/>
      <c r="H415" s="2"/>
    </row>
    <row r="416" spans="2:9" hidden="1" outlineLevel="1" x14ac:dyDescent="0.25">
      <c r="B416" t="s">
        <v>104</v>
      </c>
      <c r="C416" s="157" t="s">
        <v>105</v>
      </c>
      <c r="D416" t="s">
        <v>106</v>
      </c>
      <c r="E416" t="s">
        <v>109</v>
      </c>
    </row>
    <row r="417" spans="2:9" hidden="1" outlineLevel="1" x14ac:dyDescent="0.25">
      <c r="B417" s="18" t="s">
        <v>1168</v>
      </c>
      <c r="C417" s="157" t="str">
        <f>B417</f>
        <v>A: XV</v>
      </c>
      <c r="D417" s="18"/>
      <c r="E417" s="18"/>
      <c r="G417" t="s">
        <v>1675</v>
      </c>
    </row>
    <row r="418" spans="2:9" hidden="1" outlineLevel="1" x14ac:dyDescent="0.25">
      <c r="B418" t="s">
        <v>2</v>
      </c>
      <c r="C418" t="s">
        <v>3</v>
      </c>
      <c r="D418" t="s">
        <v>110</v>
      </c>
      <c r="E418" t="s">
        <v>111</v>
      </c>
    </row>
    <row r="419" spans="2:9" hidden="1" outlineLevel="1" x14ac:dyDescent="0.25">
      <c r="B419" s="121">
        <v>199091</v>
      </c>
      <c r="C419" s="673">
        <f>B419+B419*F435</f>
        <v>243008.13235294117</v>
      </c>
      <c r="D419" s="121">
        <v>242158</v>
      </c>
      <c r="E419" s="121">
        <v>242158</v>
      </c>
    </row>
    <row r="420" spans="2:9" hidden="1" outlineLevel="1" x14ac:dyDescent="0.25">
      <c r="B420" s="673" t="s">
        <v>1323</v>
      </c>
      <c r="C420" s="4" t="str">
        <f>B420</f>
        <v>Blended Rate per Vehicle</v>
      </c>
      <c r="D420" s="4" t="str">
        <f>B420</f>
        <v>Blended Rate per Vehicle</v>
      </c>
      <c r="E420" s="4" t="str">
        <f>B420</f>
        <v>Blended Rate per Vehicle</v>
      </c>
      <c r="H420" s="2" t="s">
        <v>1674</v>
      </c>
      <c r="I420" s="2" t="s">
        <v>1673</v>
      </c>
    </row>
    <row r="421" spans="2:9" hidden="1" outlineLevel="1" x14ac:dyDescent="0.25">
      <c r="B421" s="283">
        <f>B419/C435</f>
        <v>1463.9044117647059</v>
      </c>
      <c r="C421" s="283">
        <f>C419/E435</f>
        <v>1463.9044117647059</v>
      </c>
      <c r="D421" s="283">
        <f>D419/E435</f>
        <v>1458.7831325301204</v>
      </c>
      <c r="E421" s="283">
        <f>E419/E435</f>
        <v>1458.7831325301204</v>
      </c>
      <c r="G421" t="s">
        <v>279</v>
      </c>
      <c r="H421" s="1128">
        <v>111754</v>
      </c>
      <c r="I421" s="1128">
        <v>135322.79999999999</v>
      </c>
    </row>
    <row r="422" spans="2:9" hidden="1" outlineLevel="1" x14ac:dyDescent="0.25">
      <c r="D422" t="s">
        <v>5</v>
      </c>
      <c r="E422" t="s">
        <v>6</v>
      </c>
      <c r="G422" t="s">
        <v>1668</v>
      </c>
      <c r="H422" s="1128">
        <v>87337</v>
      </c>
      <c r="I422" s="1128">
        <v>106835.2</v>
      </c>
    </row>
    <row r="423" spans="2:9" hidden="1" outlineLevel="1" x14ac:dyDescent="0.25">
      <c r="D423" s="3">
        <f>-(C419-D419)/C419</f>
        <v>-3.4983699710364261E-3</v>
      </c>
      <c r="E423" s="3">
        <f>-(C419-E419)/C419</f>
        <v>-3.4983699710364261E-3</v>
      </c>
      <c r="G423" t="s">
        <v>266</v>
      </c>
      <c r="H423" s="1128">
        <f>SUM(H421:H422)</f>
        <v>199091</v>
      </c>
      <c r="I423" s="1128">
        <f>SUM(I421:I422)</f>
        <v>242158</v>
      </c>
    </row>
    <row r="424" spans="2:9" hidden="1" outlineLevel="1" x14ac:dyDescent="0.25">
      <c r="B424" s="3" t="s">
        <v>1159</v>
      </c>
      <c r="C424" s="3" t="s">
        <v>472</v>
      </c>
      <c r="D424" s="3" t="s">
        <v>1158</v>
      </c>
      <c r="E424" s="3" t="s">
        <v>1160</v>
      </c>
    </row>
    <row r="425" spans="2:9" hidden="1" outlineLevel="1" x14ac:dyDescent="0.25">
      <c r="B425" s="177">
        <v>0</v>
      </c>
      <c r="C425" s="178">
        <f>B425+B425*E436</f>
        <v>0</v>
      </c>
      <c r="D425" s="177"/>
      <c r="E425" s="177"/>
    </row>
    <row r="426" spans="2:9" hidden="1" outlineLevel="1" x14ac:dyDescent="0.25">
      <c r="B426" s="3" t="s">
        <v>170</v>
      </c>
      <c r="C426" s="3" t="s">
        <v>171</v>
      </c>
      <c r="D426" s="3" t="s">
        <v>172</v>
      </c>
      <c r="E426" s="3" t="s">
        <v>173</v>
      </c>
    </row>
    <row r="427" spans="2:9" hidden="1" outlineLevel="1" x14ac:dyDescent="0.25">
      <c r="B427" s="177">
        <v>0</v>
      </c>
      <c r="C427" s="178">
        <f>B427+B427*E436</f>
        <v>0</v>
      </c>
      <c r="D427" s="177"/>
      <c r="E427" s="177"/>
    </row>
    <row r="428" spans="2:9" hidden="1" outlineLevel="1" x14ac:dyDescent="0.25">
      <c r="B428" s="3" t="s">
        <v>15</v>
      </c>
      <c r="C428" s="4" t="s">
        <v>16</v>
      </c>
      <c r="D428" s="4" t="s">
        <v>112</v>
      </c>
      <c r="E428" t="s">
        <v>113</v>
      </c>
    </row>
    <row r="429" spans="2:9" hidden="1" outlineLevel="1" x14ac:dyDescent="0.25">
      <c r="B429" s="4">
        <f>B419+B425+B427</f>
        <v>199091</v>
      </c>
      <c r="C429" s="4">
        <f>C419+C425+C427</f>
        <v>243008.13235294117</v>
      </c>
      <c r="D429" s="4">
        <f>D419+D425+D427</f>
        <v>242158</v>
      </c>
      <c r="E429" s="4">
        <f>E419+E425+E427</f>
        <v>242158</v>
      </c>
    </row>
    <row r="430" spans="2:9" hidden="1" outlineLevel="1" x14ac:dyDescent="0.25">
      <c r="B430" s="3" t="s">
        <v>724</v>
      </c>
      <c r="C430" s="3" t="s">
        <v>725</v>
      </c>
      <c r="D430" s="3" t="s">
        <v>726</v>
      </c>
      <c r="E430" s="3" t="s">
        <v>727</v>
      </c>
    </row>
    <row r="431" spans="2:9" hidden="1" outlineLevel="1" x14ac:dyDescent="0.25">
      <c r="B431" s="595"/>
      <c r="C431" s="158" t="s">
        <v>237</v>
      </c>
      <c r="D431" s="595"/>
      <c r="E431" s="595"/>
    </row>
    <row r="432" spans="2:9" hidden="1" outlineLevel="1" x14ac:dyDescent="0.25">
      <c r="B432" s="4"/>
      <c r="C432" s="4"/>
      <c r="D432" s="4"/>
      <c r="E432" s="4"/>
    </row>
    <row r="433" spans="2:11" hidden="1" outlineLevel="1" x14ac:dyDescent="0.25">
      <c r="B433" s="878" t="s">
        <v>1322</v>
      </c>
      <c r="F433" s="1215"/>
      <c r="G433" s="1215"/>
    </row>
    <row r="434" spans="2:11" hidden="1" outlineLevel="1" x14ac:dyDescent="0.25">
      <c r="B434" s="1260" t="s">
        <v>40</v>
      </c>
      <c r="C434" s="1294"/>
      <c r="D434" s="1294" t="s">
        <v>41</v>
      </c>
      <c r="E434" s="1275"/>
      <c r="F434" s="535" t="s">
        <v>14</v>
      </c>
    </row>
    <row r="435" spans="2:11" hidden="1" outlineLevel="1" x14ac:dyDescent="0.25">
      <c r="B435" s="39" t="s">
        <v>1321</v>
      </c>
      <c r="C435" s="32">
        <v>136</v>
      </c>
      <c r="D435" s="7" t="str">
        <f>B435</f>
        <v># of Vehicles</v>
      </c>
      <c r="E435" s="33">
        <v>166</v>
      </c>
      <c r="F435" s="771">
        <f>-(C435-E435)/C435</f>
        <v>0.22058823529411764</v>
      </c>
      <c r="G435" s="1321"/>
      <c r="H435" s="1321"/>
      <c r="I435" s="1321"/>
    </row>
    <row r="436" spans="2:11" hidden="1" outlineLevel="1" x14ac:dyDescent="0.25">
      <c r="E436" s="14"/>
    </row>
    <row r="437" spans="2:11" hidden="1" outlineLevel="1" x14ac:dyDescent="0.25">
      <c r="D437" s="51"/>
      <c r="E437" s="14"/>
    </row>
    <row r="438" spans="2:11" hidden="1" outlineLevel="1" x14ac:dyDescent="0.25">
      <c r="B438" s="38" t="s">
        <v>277</v>
      </c>
      <c r="D438" s="51"/>
      <c r="E438" s="14"/>
    </row>
    <row r="439" spans="2:11" hidden="1" outlineLevel="1" x14ac:dyDescent="0.25">
      <c r="B439" s="190"/>
      <c r="C439" s="1310" t="s">
        <v>11</v>
      </c>
      <c r="D439" s="1310"/>
      <c r="E439" s="1310"/>
      <c r="F439" s="1310" t="s">
        <v>68</v>
      </c>
      <c r="G439" s="1310"/>
      <c r="H439" s="1310"/>
      <c r="I439" s="1310" t="s">
        <v>69</v>
      </c>
      <c r="J439" s="1310"/>
      <c r="K439" s="1322"/>
    </row>
    <row r="440" spans="2:11" hidden="1" outlineLevel="1" x14ac:dyDescent="0.25">
      <c r="B440" s="165"/>
      <c r="C440" s="1" t="s">
        <v>278</v>
      </c>
      <c r="D440" s="69" t="s">
        <v>257</v>
      </c>
      <c r="E440" s="70" t="s">
        <v>58</v>
      </c>
      <c r="F440" s="1" t="s">
        <v>278</v>
      </c>
      <c r="G440" s="1" t="s">
        <v>257</v>
      </c>
      <c r="H440" s="1" t="s">
        <v>58</v>
      </c>
      <c r="I440" s="1" t="s">
        <v>278</v>
      </c>
      <c r="J440" s="1" t="s">
        <v>257</v>
      </c>
      <c r="K440" s="40" t="s">
        <v>58</v>
      </c>
    </row>
    <row r="441" spans="2:11" hidden="1" outlineLevel="1" x14ac:dyDescent="0.25">
      <c r="B441" s="165" t="s">
        <v>279</v>
      </c>
      <c r="C441" s="197">
        <v>1</v>
      </c>
      <c r="D441" s="19">
        <v>2000000</v>
      </c>
      <c r="E441" s="1332">
        <v>0</v>
      </c>
      <c r="F441" s="197">
        <f t="shared" ref="F441:H445" si="23">C441</f>
        <v>1</v>
      </c>
      <c r="G441" s="674">
        <f t="shared" si="23"/>
        <v>2000000</v>
      </c>
      <c r="H441" s="1332">
        <f t="shared" si="23"/>
        <v>0</v>
      </c>
      <c r="I441" s="197"/>
      <c r="J441" s="674"/>
      <c r="K441" s="1335"/>
    </row>
    <row r="442" spans="2:11" hidden="1" outlineLevel="1" x14ac:dyDescent="0.25">
      <c r="B442" s="165" t="s">
        <v>169</v>
      </c>
      <c r="C442" s="197">
        <v>2</v>
      </c>
      <c r="D442" s="19">
        <v>5000</v>
      </c>
      <c r="E442" s="1333"/>
      <c r="F442" s="197">
        <f t="shared" si="23"/>
        <v>2</v>
      </c>
      <c r="G442" s="674">
        <f t="shared" si="23"/>
        <v>5000</v>
      </c>
      <c r="H442" s="1333"/>
      <c r="I442" s="197"/>
      <c r="J442" s="674"/>
      <c r="K442" s="1336"/>
    </row>
    <row r="443" spans="2:11" ht="30" hidden="1" outlineLevel="1" x14ac:dyDescent="0.25">
      <c r="B443" s="165" t="s">
        <v>36</v>
      </c>
      <c r="C443" s="197">
        <v>5</v>
      </c>
      <c r="D443" s="19" t="s">
        <v>1402</v>
      </c>
      <c r="E443" s="1333"/>
      <c r="F443" s="197">
        <f t="shared" si="23"/>
        <v>5</v>
      </c>
      <c r="G443" s="674" t="str">
        <f t="shared" si="23"/>
        <v>Reject or Statutory Minimum</v>
      </c>
      <c r="H443" s="1333"/>
      <c r="I443" s="197"/>
      <c r="J443" s="674"/>
      <c r="K443" s="1336"/>
    </row>
    <row r="444" spans="2:11" ht="30" hidden="1" outlineLevel="1" x14ac:dyDescent="0.25">
      <c r="B444" s="165" t="s">
        <v>34</v>
      </c>
      <c r="C444" s="197">
        <v>6</v>
      </c>
      <c r="D444" s="19" t="s">
        <v>1402</v>
      </c>
      <c r="E444" s="1333"/>
      <c r="F444" s="197">
        <f t="shared" si="23"/>
        <v>6</v>
      </c>
      <c r="G444" s="674" t="str">
        <f t="shared" si="23"/>
        <v>Reject or Statutory Minimum</v>
      </c>
      <c r="H444" s="1333"/>
      <c r="I444" s="197"/>
      <c r="J444" s="674"/>
      <c r="K444" s="1336"/>
    </row>
    <row r="445" spans="2:11" ht="30" hidden="1" outlineLevel="1" x14ac:dyDescent="0.25">
      <c r="B445" s="164" t="s">
        <v>35</v>
      </c>
      <c r="C445" s="196">
        <v>6</v>
      </c>
      <c r="D445" s="73" t="s">
        <v>1402</v>
      </c>
      <c r="E445" s="1333"/>
      <c r="F445" s="196">
        <f t="shared" si="23"/>
        <v>6</v>
      </c>
      <c r="G445" s="537" t="str">
        <f t="shared" si="23"/>
        <v>Reject or Statutory Minimum</v>
      </c>
      <c r="H445" s="1333"/>
      <c r="I445" s="196"/>
      <c r="J445" s="674"/>
      <c r="K445" s="1336"/>
    </row>
    <row r="446" spans="2:11" hidden="1" outlineLevel="1" x14ac:dyDescent="0.25">
      <c r="C446" s="157"/>
      <c r="D446" s="189"/>
      <c r="E446" s="158"/>
      <c r="F446" s="157"/>
      <c r="G446" s="157"/>
      <c r="H446" s="157"/>
      <c r="I446" s="157"/>
      <c r="J446" s="157"/>
      <c r="K446" s="157"/>
    </row>
    <row r="447" spans="2:11" hidden="1" outlineLevel="1" x14ac:dyDescent="0.25">
      <c r="B447" s="38" t="s">
        <v>280</v>
      </c>
      <c r="D447" s="51"/>
      <c r="E447" s="14"/>
    </row>
    <row r="448" spans="2:11" hidden="1" outlineLevel="1" x14ac:dyDescent="0.25">
      <c r="B448" s="190"/>
      <c r="C448" s="1310" t="s">
        <v>11</v>
      </c>
      <c r="D448" s="1310"/>
      <c r="E448" s="1310"/>
      <c r="F448" s="1310" t="s">
        <v>68</v>
      </c>
      <c r="G448" s="1310"/>
      <c r="H448" s="1310"/>
      <c r="I448" s="1310" t="s">
        <v>69</v>
      </c>
      <c r="J448" s="1310"/>
      <c r="K448" s="1322"/>
    </row>
    <row r="449" spans="2:11" hidden="1" outlineLevel="1" x14ac:dyDescent="0.25">
      <c r="B449" s="165"/>
      <c r="C449" s="1" t="s">
        <v>278</v>
      </c>
      <c r="D449" s="69" t="s">
        <v>257</v>
      </c>
      <c r="E449" s="70" t="s">
        <v>58</v>
      </c>
      <c r="F449" s="1" t="s">
        <v>278</v>
      </c>
      <c r="G449" s="1" t="s">
        <v>257</v>
      </c>
      <c r="H449" s="1" t="s">
        <v>58</v>
      </c>
      <c r="I449" s="1" t="s">
        <v>278</v>
      </c>
      <c r="J449" s="1" t="s">
        <v>257</v>
      </c>
      <c r="K449" s="40" t="s">
        <v>58</v>
      </c>
    </row>
    <row r="450" spans="2:11" ht="45" hidden="1" outlineLevel="1" x14ac:dyDescent="0.25">
      <c r="B450" s="165" t="s">
        <v>404</v>
      </c>
      <c r="C450" s="197">
        <v>2</v>
      </c>
      <c r="D450" s="19" t="s">
        <v>1163</v>
      </c>
      <c r="E450" s="674">
        <v>250</v>
      </c>
      <c r="F450" s="197">
        <f t="shared" ref="F450:H455" si="24">C450</f>
        <v>2</v>
      </c>
      <c r="G450" s="674" t="str">
        <f t="shared" si="24"/>
        <v>Actual Cash Value or Cost of Repair, whichever is less</v>
      </c>
      <c r="H450" s="674">
        <f t="shared" si="24"/>
        <v>250</v>
      </c>
      <c r="I450" s="197"/>
      <c r="J450" s="674"/>
      <c r="K450" s="772"/>
    </row>
    <row r="451" spans="2:11" ht="45" hidden="1" outlineLevel="1" x14ac:dyDescent="0.25">
      <c r="B451" s="165" t="s">
        <v>405</v>
      </c>
      <c r="C451" s="197">
        <v>2</v>
      </c>
      <c r="D451" s="19" t="s">
        <v>1163</v>
      </c>
      <c r="E451" s="674">
        <v>500</v>
      </c>
      <c r="F451" s="197">
        <f t="shared" si="24"/>
        <v>2</v>
      </c>
      <c r="G451" s="674" t="str">
        <f t="shared" si="24"/>
        <v>Actual Cash Value or Cost of Repair, whichever is less</v>
      </c>
      <c r="H451" s="674">
        <f t="shared" si="24"/>
        <v>500</v>
      </c>
      <c r="I451" s="197"/>
      <c r="J451" s="674"/>
      <c r="K451" s="772"/>
    </row>
    <row r="452" spans="2:11" ht="45" hidden="1" outlineLevel="1" x14ac:dyDescent="0.25">
      <c r="B452" s="165" t="s">
        <v>406</v>
      </c>
      <c r="C452" s="197">
        <v>8</v>
      </c>
      <c r="D452" s="19" t="s">
        <v>1163</v>
      </c>
      <c r="E452" s="674">
        <v>250</v>
      </c>
      <c r="F452" s="197">
        <f t="shared" si="24"/>
        <v>8</v>
      </c>
      <c r="G452" s="832" t="str">
        <f t="shared" si="24"/>
        <v>Actual Cash Value or Cost of Repair, whichever is less</v>
      </c>
      <c r="H452" s="674">
        <f t="shared" si="24"/>
        <v>250</v>
      </c>
      <c r="I452" s="197"/>
      <c r="J452" s="674"/>
      <c r="K452" s="772"/>
    </row>
    <row r="453" spans="2:11" ht="45" hidden="1" outlineLevel="1" x14ac:dyDescent="0.25">
      <c r="B453" s="165" t="s">
        <v>407</v>
      </c>
      <c r="C453" s="331">
        <v>8</v>
      </c>
      <c r="D453" s="19" t="s">
        <v>1163</v>
      </c>
      <c r="E453" s="773">
        <v>500</v>
      </c>
      <c r="F453" s="197">
        <f t="shared" si="24"/>
        <v>8</v>
      </c>
      <c r="G453" s="832" t="str">
        <f t="shared" si="24"/>
        <v>Actual Cash Value or Cost of Repair, whichever is less</v>
      </c>
      <c r="H453" s="674">
        <f t="shared" si="24"/>
        <v>500</v>
      </c>
      <c r="I453" s="331"/>
      <c r="J453" s="674"/>
      <c r="K453" s="774"/>
    </row>
    <row r="454" spans="2:11" ht="30" hidden="1" outlineLevel="1" x14ac:dyDescent="0.25">
      <c r="B454" s="165" t="s">
        <v>281</v>
      </c>
      <c r="C454" s="197">
        <v>3</v>
      </c>
      <c r="D454" s="19" t="s">
        <v>1394</v>
      </c>
      <c r="E454" s="674">
        <v>0</v>
      </c>
      <c r="F454" s="197">
        <f t="shared" si="24"/>
        <v>3</v>
      </c>
      <c r="G454" s="674" t="str">
        <f t="shared" si="24"/>
        <v xml:space="preserve">$75 per private passenger vehicle </v>
      </c>
      <c r="H454" s="674">
        <f t="shared" si="24"/>
        <v>0</v>
      </c>
      <c r="I454" s="197"/>
      <c r="J454" s="674"/>
      <c r="K454" s="772"/>
    </row>
    <row r="455" spans="2:11" hidden="1" outlineLevel="1" x14ac:dyDescent="0.25">
      <c r="B455" s="164" t="s">
        <v>37</v>
      </c>
      <c r="C455" s="197" t="s">
        <v>237</v>
      </c>
      <c r="D455" s="73" t="s">
        <v>1395</v>
      </c>
      <c r="E455" s="537">
        <v>0</v>
      </c>
      <c r="F455" s="196" t="str">
        <f t="shared" si="24"/>
        <v>N/A</v>
      </c>
      <c r="G455" s="537" t="str">
        <f t="shared" si="24"/>
        <v xml:space="preserve">$50 per day for 30 days </v>
      </c>
      <c r="H455" s="537">
        <f t="shared" si="24"/>
        <v>0</v>
      </c>
      <c r="I455" s="196"/>
      <c r="J455" s="537"/>
      <c r="K455" s="775"/>
    </row>
    <row r="456" spans="2:11" s="1280" customFormat="1" ht="13.5" customHeight="1" collapsed="1" x14ac:dyDescent="0.25"/>
    <row r="457" spans="2:11" x14ac:dyDescent="0.25">
      <c r="B457" s="950" t="s">
        <v>1017</v>
      </c>
      <c r="F457" s="329" t="s">
        <v>367</v>
      </c>
      <c r="G457" s="1293" t="s">
        <v>939</v>
      </c>
      <c r="H457" s="1293"/>
      <c r="I457" s="752" t="s">
        <v>1658</v>
      </c>
    </row>
    <row r="458" spans="2:11" hidden="1" outlineLevel="1" x14ac:dyDescent="0.25">
      <c r="B458" s="643" t="s">
        <v>358</v>
      </c>
      <c r="C458" t="s">
        <v>39</v>
      </c>
    </row>
    <row r="459" spans="2:11" hidden="1" outlineLevel="1" x14ac:dyDescent="0.25">
      <c r="B459" s="643" t="s">
        <v>760</v>
      </c>
      <c r="C459" s="654" t="s">
        <v>1470</v>
      </c>
    </row>
    <row r="460" spans="2:11" hidden="1" outlineLevel="1" x14ac:dyDescent="0.25">
      <c r="B460" s="643" t="s">
        <v>759</v>
      </c>
      <c r="C460" s="644" t="s">
        <v>439</v>
      </c>
    </row>
    <row r="461" spans="2:11" hidden="1" outlineLevel="1" x14ac:dyDescent="0.25">
      <c r="B461" t="s">
        <v>100</v>
      </c>
      <c r="C461" t="s">
        <v>101</v>
      </c>
      <c r="D461" t="s">
        <v>102</v>
      </c>
      <c r="E461" t="s">
        <v>103</v>
      </c>
      <c r="F461" s="200" t="s">
        <v>332</v>
      </c>
      <c r="G461" s="1291"/>
      <c r="H461" s="1291"/>
    </row>
    <row r="462" spans="2:11" hidden="1" outlineLevel="1" x14ac:dyDescent="0.25">
      <c r="B462" s="175" t="s">
        <v>1373</v>
      </c>
      <c r="C462" s="174" t="str">
        <f>B462</f>
        <v>AWAC</v>
      </c>
      <c r="D462" s="175" t="str">
        <f>B462</f>
        <v>AWAC</v>
      </c>
      <c r="E462" s="175"/>
      <c r="G462" s="1277"/>
      <c r="H462" s="1277"/>
    </row>
    <row r="463" spans="2:11" hidden="1" outlineLevel="1" x14ac:dyDescent="0.25">
      <c r="B463" t="s">
        <v>818</v>
      </c>
      <c r="C463" s="157" t="s">
        <v>819</v>
      </c>
      <c r="D463" t="s">
        <v>820</v>
      </c>
      <c r="E463" t="s">
        <v>821</v>
      </c>
      <c r="G463" s="2"/>
      <c r="H463" s="2"/>
    </row>
    <row r="464" spans="2:11" ht="30" hidden="1" outlineLevel="1" x14ac:dyDescent="0.25">
      <c r="B464" s="175" t="s">
        <v>1457</v>
      </c>
      <c r="C464" s="174" t="str">
        <f>B464</f>
        <v>Allied World Assurance Company (U.S.), Inc.</v>
      </c>
      <c r="D464" s="175" t="str">
        <f>B464</f>
        <v>Allied World Assurance Company (U.S.), Inc.</v>
      </c>
      <c r="E464" s="175"/>
      <c r="G464" s="2"/>
      <c r="H464" s="2"/>
    </row>
    <row r="465" spans="2:7" hidden="1" outlineLevel="1" x14ac:dyDescent="0.25">
      <c r="B465" t="s">
        <v>104</v>
      </c>
      <c r="C465" s="157" t="s">
        <v>105</v>
      </c>
      <c r="D465" t="s">
        <v>106</v>
      </c>
      <c r="E465" t="s">
        <v>109</v>
      </c>
    </row>
    <row r="466" spans="2:7" hidden="1" outlineLevel="1" x14ac:dyDescent="0.25">
      <c r="B466" s="18" t="s">
        <v>1168</v>
      </c>
      <c r="C466" s="157" t="str">
        <f>B466</f>
        <v>A: XV</v>
      </c>
      <c r="D466" s="18"/>
      <c r="E466" s="18"/>
    </row>
    <row r="467" spans="2:7" hidden="1" outlineLevel="1" x14ac:dyDescent="0.25">
      <c r="B467" t="s">
        <v>2</v>
      </c>
      <c r="C467" t="s">
        <v>3</v>
      </c>
      <c r="D467" t="s">
        <v>110</v>
      </c>
      <c r="E467" t="s">
        <v>111</v>
      </c>
    </row>
    <row r="468" spans="2:7" hidden="1" outlineLevel="1" x14ac:dyDescent="0.25">
      <c r="B468" s="121">
        <v>144161</v>
      </c>
      <c r="C468" s="12">
        <f>B468+B468*F487</f>
        <v>177115.5255307809</v>
      </c>
      <c r="D468" s="121">
        <v>195065</v>
      </c>
      <c r="E468" s="121"/>
      <c r="F468" s="4"/>
      <c r="G468" t="s">
        <v>1726</v>
      </c>
    </row>
    <row r="469" spans="2:7" hidden="1" outlineLevel="1" x14ac:dyDescent="0.25">
      <c r="B469" s="4" t="s">
        <v>435</v>
      </c>
      <c r="C469" s="4" t="str">
        <f>B469</f>
        <v>Blended Rate as Percentage of Exposure</v>
      </c>
      <c r="D469" s="4" t="str">
        <f>B469</f>
        <v>Blended Rate as Percentage of Exposure</v>
      </c>
      <c r="E469" s="4" t="str">
        <f>B469</f>
        <v>Blended Rate as Percentage of Exposure</v>
      </c>
      <c r="F469" s="4"/>
    </row>
    <row r="470" spans="2:7" hidden="1" outlineLevel="1" x14ac:dyDescent="0.25">
      <c r="B470" s="3" t="e">
        <f>B468/C486</f>
        <v>#DIV/0!</v>
      </c>
      <c r="C470" s="3" t="e">
        <f>C468/E486</f>
        <v>#DIV/0!</v>
      </c>
      <c r="D470" s="3" t="e">
        <f>D468/G486</f>
        <v>#DIV/0!</v>
      </c>
      <c r="E470" s="3" t="e">
        <f>E468/G486</f>
        <v>#DIV/0!</v>
      </c>
      <c r="F470" s="3"/>
    </row>
    <row r="471" spans="2:7" hidden="1" outlineLevel="1" x14ac:dyDescent="0.25">
      <c r="D471" t="s">
        <v>5</v>
      </c>
      <c r="E471" t="s">
        <v>6</v>
      </c>
    </row>
    <row r="472" spans="2:7" hidden="1" outlineLevel="1" x14ac:dyDescent="0.25">
      <c r="D472" s="284">
        <f>-(C468-D468)/C468</f>
        <v>0.10134331485299217</v>
      </c>
      <c r="E472" s="284">
        <f>-(C468-E468)/C468</f>
        <v>-1</v>
      </c>
      <c r="F472" s="3"/>
    </row>
    <row r="473" spans="2:7" hidden="1" outlineLevel="1" x14ac:dyDescent="0.25">
      <c r="B473" s="3" t="s">
        <v>471</v>
      </c>
      <c r="C473" s="3" t="s">
        <v>472</v>
      </c>
      <c r="D473" s="3" t="s">
        <v>473</v>
      </c>
      <c r="E473" s="3" t="s">
        <v>548</v>
      </c>
      <c r="F473" s="3"/>
    </row>
    <row r="474" spans="2:7" hidden="1" outlineLevel="1" x14ac:dyDescent="0.25">
      <c r="B474" s="177">
        <f>B468*4.85%</f>
        <v>6991.8084999999992</v>
      </c>
      <c r="C474" s="178">
        <f>C468*4.85%</f>
        <v>8590.102988242872</v>
      </c>
      <c r="D474" s="177">
        <f>D468*4.85%</f>
        <v>9460.6524999999983</v>
      </c>
      <c r="E474" s="177"/>
      <c r="F474" s="178"/>
    </row>
    <row r="475" spans="2:7" hidden="1" outlineLevel="1" x14ac:dyDescent="0.25">
      <c r="B475" s="3" t="s">
        <v>170</v>
      </c>
      <c r="C475" s="3" t="s">
        <v>171</v>
      </c>
      <c r="D475" s="3" t="s">
        <v>172</v>
      </c>
      <c r="E475" s="3" t="s">
        <v>552</v>
      </c>
      <c r="F475" s="3"/>
    </row>
    <row r="476" spans="2:7" hidden="1" outlineLevel="1" x14ac:dyDescent="0.25">
      <c r="B476" s="177">
        <f>B468*0.075%</f>
        <v>108.12075</v>
      </c>
      <c r="C476" s="178">
        <f>C468*0.075%</f>
        <v>132.83664414808567</v>
      </c>
      <c r="D476" s="177">
        <f>D468*0.075%</f>
        <v>146.29875000000001</v>
      </c>
      <c r="E476" s="177"/>
      <c r="F476" s="178"/>
    </row>
    <row r="477" spans="2:7" hidden="1" outlineLevel="1" x14ac:dyDescent="0.25">
      <c r="B477" s="3" t="s">
        <v>15</v>
      </c>
      <c r="C477" s="4" t="s">
        <v>16</v>
      </c>
      <c r="D477" s="4" t="s">
        <v>112</v>
      </c>
      <c r="E477" t="s">
        <v>113</v>
      </c>
    </row>
    <row r="478" spans="2:7" hidden="1" outlineLevel="1" x14ac:dyDescent="0.25">
      <c r="B478" s="4">
        <f>B468+B474+B476</f>
        <v>151260.92924999999</v>
      </c>
      <c r="C478" s="4">
        <f>C468+C474+C476</f>
        <v>185838.46516317184</v>
      </c>
      <c r="D478" s="4">
        <f>D468+D474+D476</f>
        <v>204671.95124999998</v>
      </c>
      <c r="E478" s="4">
        <f>E468+E474+E476</f>
        <v>0</v>
      </c>
      <c r="F478" s="4"/>
    </row>
    <row r="479" spans="2:7" hidden="1" outlineLevel="1" x14ac:dyDescent="0.25">
      <c r="B479" s="3" t="s">
        <v>724</v>
      </c>
      <c r="C479" s="3" t="s">
        <v>725</v>
      </c>
      <c r="D479" s="3" t="s">
        <v>726</v>
      </c>
      <c r="E479" s="3" t="s">
        <v>727</v>
      </c>
      <c r="F479" s="4"/>
    </row>
    <row r="480" spans="2:7" hidden="1" outlineLevel="1" x14ac:dyDescent="0.25">
      <c r="B480" s="595">
        <v>1.4999999999999999E-2</v>
      </c>
      <c r="C480" s="158" t="s">
        <v>237</v>
      </c>
      <c r="D480" s="595">
        <v>1.4999999999999999E-2</v>
      </c>
      <c r="E480" s="595"/>
      <c r="F480" s="4"/>
    </row>
    <row r="481" spans="2:13" hidden="1" outlineLevel="1" x14ac:dyDescent="0.25">
      <c r="B481" s="4"/>
      <c r="C481" s="4"/>
      <c r="D481" s="4"/>
      <c r="E481" s="4"/>
      <c r="F481" s="4"/>
    </row>
    <row r="482" spans="2:13" hidden="1" outlineLevel="1" x14ac:dyDescent="0.25">
      <c r="B482" s="38" t="s">
        <v>320</v>
      </c>
      <c r="F482" s="35"/>
      <c r="G482" s="1215"/>
      <c r="H482" s="1215"/>
      <c r="I482" s="2"/>
    </row>
    <row r="483" spans="2:13" hidden="1" outlineLevel="1" x14ac:dyDescent="0.25">
      <c r="B483" s="1260" t="s">
        <v>40</v>
      </c>
      <c r="C483" s="1294"/>
      <c r="D483" s="79" t="s">
        <v>401</v>
      </c>
      <c r="E483" s="342"/>
      <c r="F483" s="1294"/>
      <c r="G483" s="1275"/>
      <c r="H483" s="498"/>
      <c r="I483" s="1273" t="s">
        <v>10</v>
      </c>
      <c r="J483" s="1274"/>
      <c r="K483" s="526" t="s">
        <v>516</v>
      </c>
    </row>
    <row r="484" spans="2:13" hidden="1" outlineLevel="1" x14ac:dyDescent="0.25">
      <c r="B484" s="39" t="str">
        <f>B435</f>
        <v># of Vehicles</v>
      </c>
      <c r="C484" s="1184">
        <f>C435</f>
        <v>136</v>
      </c>
      <c r="D484" s="313" t="str">
        <f>B484</f>
        <v># of Vehicles</v>
      </c>
      <c r="E484" s="1188">
        <v>174</v>
      </c>
      <c r="F484" s="1186">
        <f>E484/C484-1</f>
        <v>0.27941176470588225</v>
      </c>
      <c r="G484" s="13"/>
      <c r="H484" s="56"/>
      <c r="I484" s="1" t="s">
        <v>98</v>
      </c>
      <c r="J484" s="1" t="s">
        <v>13</v>
      </c>
      <c r="K484" s="40" t="s">
        <v>98</v>
      </c>
    </row>
    <row r="485" spans="2:13" hidden="1" outlineLevel="1" x14ac:dyDescent="0.25">
      <c r="B485" s="39" t="str">
        <f>B352</f>
        <v>Payroll</v>
      </c>
      <c r="C485" s="13">
        <f>C352</f>
        <v>107195000</v>
      </c>
      <c r="D485" s="313" t="str">
        <f>B485</f>
        <v>Payroll</v>
      </c>
      <c r="E485" s="1185">
        <f>E352</f>
        <v>126252000</v>
      </c>
      <c r="F485" s="1186">
        <f>E485/C485-1</f>
        <v>0.1777788143103689</v>
      </c>
      <c r="G485" s="13"/>
      <c r="H485" s="761" t="s">
        <v>11</v>
      </c>
      <c r="I485" s="148">
        <v>10000000</v>
      </c>
      <c r="J485" s="148">
        <v>10000000</v>
      </c>
      <c r="K485" s="149">
        <v>10000</v>
      </c>
    </row>
    <row r="486" spans="2:13" hidden="1" outlineLevel="1" x14ac:dyDescent="0.25">
      <c r="B486" s="315"/>
      <c r="C486" s="312"/>
      <c r="D486" s="313"/>
      <c r="E486" s="312"/>
      <c r="F486" s="316"/>
      <c r="G486" s="317"/>
      <c r="H486" s="57" t="s">
        <v>68</v>
      </c>
      <c r="I486" s="22">
        <v>10000000</v>
      </c>
      <c r="J486" s="22">
        <v>10000000</v>
      </c>
      <c r="K486" s="41">
        <v>10000</v>
      </c>
    </row>
    <row r="487" spans="2:13" hidden="1" outlineLevel="1" x14ac:dyDescent="0.25">
      <c r="D487" s="314" t="s">
        <v>14</v>
      </c>
      <c r="F487" s="834">
        <f>AVERAGE(F484:F485)</f>
        <v>0.22859528950812558</v>
      </c>
      <c r="G487" s="835"/>
      <c r="H487" s="133" t="s">
        <v>69</v>
      </c>
      <c r="I487" s="134"/>
      <c r="J487" s="134"/>
      <c r="K487" s="135"/>
    </row>
    <row r="488" spans="2:13" hidden="1" outlineLevel="1" x14ac:dyDescent="0.25">
      <c r="D488" s="51"/>
      <c r="E488" s="14"/>
      <c r="F488" s="2"/>
      <c r="G488" s="23"/>
      <c r="H488" s="23"/>
      <c r="I488" s="23"/>
    </row>
    <row r="489" spans="2:13" hidden="1" outlineLevel="1" x14ac:dyDescent="0.25">
      <c r="B489" s="118" t="s">
        <v>258</v>
      </c>
      <c r="C489" s="1312" t="s">
        <v>11</v>
      </c>
      <c r="D489" s="1319"/>
      <c r="E489" s="1319"/>
      <c r="F489" s="1320"/>
      <c r="G489" s="1292" t="s">
        <v>4</v>
      </c>
      <c r="H489" s="1292"/>
      <c r="I489" s="1292"/>
      <c r="J489" s="1292"/>
    </row>
    <row r="490" spans="2:13" hidden="1" outlineLevel="1" x14ac:dyDescent="0.25">
      <c r="B490" s="163" t="s">
        <v>60</v>
      </c>
      <c r="C490" s="167" t="s">
        <v>1</v>
      </c>
      <c r="D490" s="167" t="s">
        <v>257</v>
      </c>
      <c r="E490" s="168" t="s">
        <v>61</v>
      </c>
      <c r="F490" s="280" t="s">
        <v>271</v>
      </c>
      <c r="G490" s="163" t="s">
        <v>1</v>
      </c>
      <c r="H490" s="167" t="s">
        <v>257</v>
      </c>
      <c r="I490" s="168" t="s">
        <v>61</v>
      </c>
      <c r="J490" s="168" t="s">
        <v>271</v>
      </c>
      <c r="K490" s="23"/>
      <c r="L490" s="23"/>
      <c r="M490" s="23"/>
    </row>
    <row r="491" spans="2:13" hidden="1" outlineLevel="1" x14ac:dyDescent="0.25">
      <c r="B491" s="853" t="s">
        <v>66</v>
      </c>
      <c r="C491" s="278" t="str">
        <f>C283</f>
        <v>GL 6360582</v>
      </c>
      <c r="D491" s="285">
        <f>C312</f>
        <v>2000000</v>
      </c>
      <c r="E491" s="278" t="str">
        <f>B286</f>
        <v>REvolution (AIG)</v>
      </c>
      <c r="F491" s="281" t="str">
        <f>C5</f>
        <v>9/1/2022-8/1/2023</v>
      </c>
      <c r="G491" s="278" t="str">
        <f>C284</f>
        <v>TBD</v>
      </c>
      <c r="H491" s="169">
        <f>IF(G285=D285,D312,IF(G285=E285,E312,D312))</f>
        <v>2000000</v>
      </c>
      <c r="I491" s="170" t="str">
        <f>IF(G285=D285,D286,IF(G285=E285,E286,D286))</f>
        <v>REvolution (AIG)</v>
      </c>
      <c r="J491" s="170" t="str">
        <f>C6</f>
        <v>8/1/2023-8/1/2024</v>
      </c>
      <c r="K491" s="23"/>
      <c r="L491" s="23"/>
      <c r="M491" s="23"/>
    </row>
    <row r="492" spans="2:13" ht="15" hidden="1" customHeight="1" outlineLevel="1" x14ac:dyDescent="0.25">
      <c r="B492" s="853" t="s">
        <v>219</v>
      </c>
      <c r="C492" s="278" t="str">
        <f>C491</f>
        <v>GL 6360582</v>
      </c>
      <c r="D492" s="285">
        <f>D491</f>
        <v>2000000</v>
      </c>
      <c r="E492" s="278" t="str">
        <f>E491</f>
        <v>REvolution (AIG)</v>
      </c>
      <c r="F492" s="281" t="str">
        <f>C5</f>
        <v>9/1/2022-8/1/2023</v>
      </c>
      <c r="G492" s="278" t="str">
        <f>G491</f>
        <v>TBD</v>
      </c>
      <c r="H492" s="169">
        <f>H491</f>
        <v>2000000</v>
      </c>
      <c r="I492" s="170" t="str">
        <f>I491</f>
        <v>REvolution (AIG)</v>
      </c>
      <c r="J492" s="170" t="str">
        <f>C6</f>
        <v>8/1/2023-8/1/2024</v>
      </c>
      <c r="K492" s="205"/>
      <c r="L492" s="23"/>
      <c r="M492" s="23"/>
    </row>
    <row r="493" spans="2:13" ht="18" hidden="1" customHeight="1" outlineLevel="1" x14ac:dyDescent="0.25">
      <c r="B493" s="853" t="s">
        <v>1483</v>
      </c>
      <c r="C493" s="278" t="str">
        <f>C327</f>
        <v>WC 013265763</v>
      </c>
      <c r="D493" s="285">
        <f>C358</f>
        <v>1000000</v>
      </c>
      <c r="E493" s="278" t="str">
        <f>B330</f>
        <v>REvolution (AIG)</v>
      </c>
      <c r="F493" s="281" t="str">
        <f>C5</f>
        <v>9/1/2022-8/1/2023</v>
      </c>
      <c r="G493" s="278" t="str">
        <f>C328</f>
        <v>TBD</v>
      </c>
      <c r="H493" s="169">
        <f>IF(G329=D329,D358,IF(G329=E329,E358,D358))</f>
        <v>1000000</v>
      </c>
      <c r="I493" s="170" t="str">
        <f>IF(G329=D329,D330,IF(G329=E329,E330,D330))</f>
        <v>REvolution (AIG)</v>
      </c>
      <c r="J493" s="170" t="str">
        <f>C6</f>
        <v>8/1/2023-8/1/2024</v>
      </c>
      <c r="K493" s="967" t="s">
        <v>1482</v>
      </c>
      <c r="L493" s="23"/>
      <c r="M493" s="23"/>
    </row>
    <row r="494" spans="2:13" hidden="1" outlineLevel="1" x14ac:dyDescent="0.25">
      <c r="B494" s="960" t="s">
        <v>1484</v>
      </c>
      <c r="C494" s="961" t="str">
        <f>C371</f>
        <v>WC 013265764</v>
      </c>
      <c r="D494" s="962">
        <f>C402</f>
        <v>1000000</v>
      </c>
      <c r="E494" s="961" t="str">
        <f>B374</f>
        <v>REvolution (AIG)</v>
      </c>
      <c r="F494" s="963" t="str">
        <f>C5</f>
        <v>9/1/2022-8/1/2023</v>
      </c>
      <c r="G494" s="961" t="str">
        <f>C372</f>
        <v>TBD</v>
      </c>
      <c r="H494" s="965">
        <f>IF(G373=D373,D402,IF(G373=E373,E402,D402))</f>
        <v>1000000</v>
      </c>
      <c r="I494" s="966" t="str">
        <f>IF(G373=D373,D374,IF(G373=E373,E374,D374))</f>
        <v>REvolution (AIG)</v>
      </c>
      <c r="J494" s="964" t="str">
        <f>C6</f>
        <v>8/1/2023-8/1/2024</v>
      </c>
      <c r="K494" s="855"/>
      <c r="L494" s="23"/>
      <c r="M494" s="23"/>
    </row>
    <row r="495" spans="2:13" hidden="1" outlineLevel="1" x14ac:dyDescent="0.25">
      <c r="B495" s="853" t="s">
        <v>517</v>
      </c>
      <c r="C495" s="278" t="str">
        <f>C410</f>
        <v>CA 5774680</v>
      </c>
      <c r="D495" s="285">
        <f>D441</f>
        <v>2000000</v>
      </c>
      <c r="E495" s="278" t="str">
        <f>B413</f>
        <v>REvolution (AIG)</v>
      </c>
      <c r="F495" s="281" t="str">
        <f>C5</f>
        <v>9/1/2022-8/1/2023</v>
      </c>
      <c r="G495" s="278" t="str">
        <f>C411</f>
        <v>TBD</v>
      </c>
      <c r="H495" s="169">
        <f>IF(G412=D412,G441,IF(G412=E412,J441,G441))</f>
        <v>2000000</v>
      </c>
      <c r="I495" s="170" t="str">
        <f>IF(G412=D412,D413,IF(G412=E412,E413,D413))</f>
        <v>REvolution (AIG)</v>
      </c>
      <c r="J495" s="170" t="str">
        <f>C6</f>
        <v>8/1/2023-8/1/2024</v>
      </c>
      <c r="K495" s="205"/>
      <c r="L495" s="23"/>
      <c r="M495" s="23"/>
    </row>
    <row r="496" spans="2:13" hidden="1" outlineLevel="1" x14ac:dyDescent="0.25">
      <c r="B496" s="853" t="s">
        <v>259</v>
      </c>
      <c r="C496" s="278" t="str">
        <f>C837</f>
        <v>20CPKDD3655</v>
      </c>
      <c r="D496" s="285">
        <f>C868</f>
        <v>1000000</v>
      </c>
      <c r="E496" s="278" t="str">
        <f>B840</f>
        <v>Hartford</v>
      </c>
      <c r="F496" s="281" t="str">
        <f>C5</f>
        <v>9/1/2022-8/1/2023</v>
      </c>
      <c r="G496" s="278" t="str">
        <f>C838</f>
        <v>TBD</v>
      </c>
      <c r="H496" s="169">
        <f>IF(G839=D839,E868,IF(G839=E839,G868,E868))</f>
        <v>1000000</v>
      </c>
      <c r="I496" s="170" t="str">
        <f>IF(G839=D839,D840,IF(G839=E839,E840,D840))</f>
        <v>Hartford</v>
      </c>
      <c r="J496" s="170" t="str">
        <f>C6</f>
        <v>8/1/2023-8/1/2024</v>
      </c>
      <c r="K496" s="205"/>
      <c r="L496" s="23"/>
      <c r="M496" s="23"/>
    </row>
    <row r="497" spans="2:13" hidden="1" outlineLevel="1" x14ac:dyDescent="0.25">
      <c r="B497" s="853" t="s">
        <v>260</v>
      </c>
      <c r="C497" s="278" t="str">
        <f>C496</f>
        <v>20CPKDD3655</v>
      </c>
      <c r="D497" s="285">
        <f>C869</f>
        <v>1000000</v>
      </c>
      <c r="E497" s="278" t="str">
        <f>E496</f>
        <v>Hartford</v>
      </c>
      <c r="F497" s="281" t="str">
        <f>C5</f>
        <v>9/1/2022-8/1/2023</v>
      </c>
      <c r="G497" s="278" t="str">
        <f>G496</f>
        <v>TBD</v>
      </c>
      <c r="H497" s="169">
        <f>IF(G839=D839,E869,IF(G839=E839,G869,E869))</f>
        <v>1000000</v>
      </c>
      <c r="I497" s="170" t="str">
        <f>I496</f>
        <v>Hartford</v>
      </c>
      <c r="J497" s="170" t="str">
        <f>C6</f>
        <v>8/1/2023-8/1/2024</v>
      </c>
      <c r="K497" s="205"/>
      <c r="L497" s="23"/>
      <c r="M497" s="23"/>
    </row>
    <row r="498" spans="2:13" hidden="1" outlineLevel="1" x14ac:dyDescent="0.25">
      <c r="B498" s="853" t="s">
        <v>261</v>
      </c>
      <c r="C498" s="278" t="str">
        <f>C496</f>
        <v>20CPKDD3655</v>
      </c>
      <c r="D498" s="285">
        <f>C873</f>
        <v>1000000</v>
      </c>
      <c r="E498" s="278" t="str">
        <f>E496</f>
        <v>Hartford</v>
      </c>
      <c r="F498" s="281" t="str">
        <f>C5</f>
        <v>9/1/2022-8/1/2023</v>
      </c>
      <c r="G498" s="278" t="str">
        <f>G496</f>
        <v>TBD</v>
      </c>
      <c r="H498" s="169">
        <f>IF(G839=D839,E873,IF(G839=E839,G873,E873))</f>
        <v>1000000</v>
      </c>
      <c r="I498" s="170" t="str">
        <f>I496</f>
        <v>Hartford</v>
      </c>
      <c r="J498" s="170" t="str">
        <f>C6</f>
        <v>8/1/2023-8/1/2024</v>
      </c>
      <c r="K498" s="205"/>
      <c r="L498" s="23"/>
      <c r="M498" s="23"/>
    </row>
    <row r="499" spans="2:13" hidden="1" outlineLevel="1" x14ac:dyDescent="0.25">
      <c r="B499" s="853" t="s">
        <v>518</v>
      </c>
      <c r="C499" s="278" t="str">
        <f>C496</f>
        <v>20CPKDD3655</v>
      </c>
      <c r="D499" s="285">
        <f>C870</f>
        <v>1000000</v>
      </c>
      <c r="E499" s="278" t="str">
        <f>E496</f>
        <v>Hartford</v>
      </c>
      <c r="F499" s="281" t="str">
        <f>C5</f>
        <v>9/1/2022-8/1/2023</v>
      </c>
      <c r="G499" s="278" t="str">
        <f>G496</f>
        <v>TBD</v>
      </c>
      <c r="H499" s="169">
        <f>IF(G839=D839,E870,IF(G839=E839,G870,E870))</f>
        <v>1000000</v>
      </c>
      <c r="I499" s="170" t="str">
        <f>I496</f>
        <v>Hartford</v>
      </c>
      <c r="J499" s="170" t="str">
        <f>C6</f>
        <v>8/1/2023-8/1/2024</v>
      </c>
      <c r="K499" s="205"/>
      <c r="L499" s="23"/>
      <c r="M499" s="23"/>
    </row>
    <row r="500" spans="2:13" hidden="1" outlineLevel="1" x14ac:dyDescent="0.25">
      <c r="B500" s="854" t="s">
        <v>909</v>
      </c>
      <c r="C500" s="279" t="str">
        <f>C763</f>
        <v>OMH 3919604 07</v>
      </c>
      <c r="D500" s="286">
        <f>C794</f>
        <v>1000000</v>
      </c>
      <c r="E500" s="279" t="str">
        <f>B766</f>
        <v>Great American</v>
      </c>
      <c r="F500" s="282" t="str">
        <f>C5</f>
        <v>9/1/2022-8/1/2023</v>
      </c>
      <c r="G500" s="279" t="str">
        <f>C764</f>
        <v>TBD</v>
      </c>
      <c r="H500" s="172">
        <f>IF(G765=D765,E794,IF(G765=E765,G794,E794))</f>
        <v>1000000</v>
      </c>
      <c r="I500" s="173" t="str">
        <f>IF(G765=D765,D766,IF(G765=E765,E766,D766))</f>
        <v>Great American</v>
      </c>
      <c r="J500" s="173" t="str">
        <f>C6</f>
        <v>8/1/2023-8/1/2024</v>
      </c>
      <c r="K500" s="562" t="s">
        <v>1267</v>
      </c>
      <c r="L500" s="23"/>
      <c r="M500" s="23"/>
    </row>
    <row r="501" spans="2:13" hidden="1" outlineLevel="1" x14ac:dyDescent="0.25">
      <c r="B501" s="968" t="s">
        <v>344</v>
      </c>
      <c r="C501" s="279">
        <f>C1194</f>
        <v>9000886</v>
      </c>
      <c r="D501" s="286">
        <f>G1218</f>
        <v>5000000</v>
      </c>
      <c r="E501" s="279" t="str">
        <f>B1197</f>
        <v>Global Aerospace</v>
      </c>
      <c r="F501" s="282" t="str">
        <f>C5</f>
        <v>9/1/2022-8/1/2023</v>
      </c>
      <c r="G501" s="279" t="str">
        <f>C1195</f>
        <v>TBD</v>
      </c>
      <c r="H501" s="172">
        <f>IF(G1196=D1196,G1219,IF(G1196=E1196,G1220,G1219))</f>
        <v>5000000</v>
      </c>
      <c r="I501" s="173" t="str">
        <f>IF(G1196=D1196,D1197,IF(G1196=E1196,E1197,D1197))</f>
        <v>Global Aerospace</v>
      </c>
      <c r="J501" s="173" t="str">
        <f>C6</f>
        <v>8/1/2023-8/1/2024</v>
      </c>
      <c r="K501" s="562" t="s">
        <v>1485</v>
      </c>
      <c r="L501" s="23"/>
      <c r="M501" s="23"/>
    </row>
    <row r="502" spans="2:13" s="1280" customFormat="1" ht="13.5" customHeight="1" collapsed="1" x14ac:dyDescent="0.25"/>
    <row r="503" spans="2:13" x14ac:dyDescent="0.25">
      <c r="B503" s="950" t="s">
        <v>762</v>
      </c>
      <c r="E503" s="1117" t="s">
        <v>1662</v>
      </c>
      <c r="F503" s="329" t="s">
        <v>367</v>
      </c>
      <c r="G503" s="1293"/>
      <c r="H503" s="1293"/>
      <c r="I503" s="752" t="s">
        <v>1661</v>
      </c>
    </row>
    <row r="504" spans="2:13" hidden="1" outlineLevel="1" x14ac:dyDescent="0.25">
      <c r="B504" s="643" t="s">
        <v>358</v>
      </c>
      <c r="C504" t="s">
        <v>39</v>
      </c>
    </row>
    <row r="505" spans="2:13" hidden="1" outlineLevel="1" x14ac:dyDescent="0.25">
      <c r="B505" s="643" t="s">
        <v>760</v>
      </c>
      <c r="C505" s="654" t="s">
        <v>1496</v>
      </c>
    </row>
    <row r="506" spans="2:13" hidden="1" outlineLevel="1" x14ac:dyDescent="0.25">
      <c r="B506" s="643" t="s">
        <v>759</v>
      </c>
      <c r="C506" s="644" t="s">
        <v>439</v>
      </c>
    </row>
    <row r="507" spans="2:13" hidden="1" outlineLevel="1" x14ac:dyDescent="0.25">
      <c r="B507" t="s">
        <v>100</v>
      </c>
      <c r="C507" t="s">
        <v>101</v>
      </c>
      <c r="D507" t="s">
        <v>102</v>
      </c>
      <c r="E507" t="s">
        <v>103</v>
      </c>
      <c r="F507" s="200" t="s">
        <v>332</v>
      </c>
      <c r="G507" s="1291"/>
      <c r="H507" s="1291"/>
    </row>
    <row r="508" spans="2:13" hidden="1" outlineLevel="1" x14ac:dyDescent="0.25">
      <c r="B508" s="175" t="s">
        <v>967</v>
      </c>
      <c r="C508" s="174" t="str">
        <f>B508</f>
        <v>Allianz</v>
      </c>
      <c r="D508" s="175" t="s">
        <v>967</v>
      </c>
      <c r="E508" s="175"/>
      <c r="G508" s="1277"/>
      <c r="H508" s="1277"/>
    </row>
    <row r="509" spans="2:13" hidden="1" outlineLevel="1" x14ac:dyDescent="0.25">
      <c r="B509" t="s">
        <v>818</v>
      </c>
      <c r="C509" s="157" t="s">
        <v>819</v>
      </c>
      <c r="D509" t="s">
        <v>820</v>
      </c>
      <c r="E509" t="s">
        <v>821</v>
      </c>
      <c r="G509" s="2"/>
      <c r="H509" s="2"/>
    </row>
    <row r="510" spans="2:13" hidden="1" outlineLevel="1" x14ac:dyDescent="0.25">
      <c r="B510" s="175" t="s">
        <v>1019</v>
      </c>
      <c r="C510" s="174" t="str">
        <f>B510</f>
        <v>Fireman's Fund Insurance Company</v>
      </c>
      <c r="D510" s="175"/>
      <c r="E510" s="175"/>
      <c r="G510" s="2"/>
      <c r="H510" s="2"/>
    </row>
    <row r="511" spans="2:13" hidden="1" outlineLevel="1" x14ac:dyDescent="0.25">
      <c r="B511" t="s">
        <v>104</v>
      </c>
      <c r="C511" s="157" t="s">
        <v>105</v>
      </c>
      <c r="D511" t="s">
        <v>106</v>
      </c>
      <c r="E511" t="s">
        <v>109</v>
      </c>
    </row>
    <row r="512" spans="2:13" hidden="1" outlineLevel="1" x14ac:dyDescent="0.25">
      <c r="B512" s="18" t="s">
        <v>1124</v>
      </c>
      <c r="C512" s="157" t="str">
        <f>B512</f>
        <v>A+: XV</v>
      </c>
      <c r="D512" s="18"/>
      <c r="E512" s="18"/>
    </row>
    <row r="513" spans="2:9" hidden="1" outlineLevel="1" x14ac:dyDescent="0.25">
      <c r="B513" t="s">
        <v>2</v>
      </c>
      <c r="C513" t="s">
        <v>3</v>
      </c>
      <c r="D513" t="s">
        <v>110</v>
      </c>
      <c r="E513" t="s">
        <v>111</v>
      </c>
    </row>
    <row r="514" spans="2:9" hidden="1" outlineLevel="1" x14ac:dyDescent="0.25">
      <c r="B514" s="121">
        <v>93774</v>
      </c>
      <c r="C514" s="12">
        <f>B514+B514*E532</f>
        <v>126886.08784622748</v>
      </c>
      <c r="D514" s="121">
        <v>125000</v>
      </c>
      <c r="E514" s="121"/>
      <c r="F514" s="4"/>
    </row>
    <row r="515" spans="2:9" hidden="1" outlineLevel="1" x14ac:dyDescent="0.25">
      <c r="B515" s="4" t="s">
        <v>240</v>
      </c>
      <c r="C515" s="4" t="s">
        <v>240</v>
      </c>
      <c r="D515" s="4" t="s">
        <v>240</v>
      </c>
      <c r="E515" s="4" t="s">
        <v>240</v>
      </c>
      <c r="F515" s="4"/>
    </row>
    <row r="516" spans="2:9" hidden="1" outlineLevel="1" x14ac:dyDescent="0.25">
      <c r="B516" s="3">
        <f>B514/C531</f>
        <v>0.65048105937111977</v>
      </c>
      <c r="C516" s="3">
        <f>C514/E531</f>
        <v>0.65048105937111977</v>
      </c>
      <c r="D516" s="3">
        <f>D514/E531</f>
        <v>0.64081203701330325</v>
      </c>
      <c r="E516" s="3">
        <f>E514/E531</f>
        <v>0</v>
      </c>
      <c r="F516" s="4"/>
    </row>
    <row r="517" spans="2:9" hidden="1" outlineLevel="1" x14ac:dyDescent="0.25">
      <c r="D517" t="s">
        <v>5</v>
      </c>
      <c r="E517" t="s">
        <v>6</v>
      </c>
    </row>
    <row r="518" spans="2:9" hidden="1" outlineLevel="1" x14ac:dyDescent="0.25">
      <c r="D518" s="284">
        <f>D514/C514-1</f>
        <v>-1.4864417984997935E-2</v>
      </c>
      <c r="E518" s="284">
        <f>-(C514-E514)/C514</f>
        <v>-1</v>
      </c>
    </row>
    <row r="519" spans="2:9" hidden="1" outlineLevel="1" x14ac:dyDescent="0.25">
      <c r="B519" s="3" t="s">
        <v>471</v>
      </c>
      <c r="C519" s="3" t="s">
        <v>472</v>
      </c>
      <c r="D519" s="3" t="s">
        <v>473</v>
      </c>
      <c r="E519" s="3" t="s">
        <v>474</v>
      </c>
    </row>
    <row r="520" spans="2:9" hidden="1" outlineLevel="1" x14ac:dyDescent="0.25">
      <c r="B520" s="177"/>
      <c r="C520" s="178">
        <f>B520+B520*E532</f>
        <v>0</v>
      </c>
      <c r="D520" s="177"/>
      <c r="E520" s="177"/>
    </row>
    <row r="521" spans="2:9" hidden="1" outlineLevel="1" x14ac:dyDescent="0.25">
      <c r="B521" s="3" t="s">
        <v>170</v>
      </c>
      <c r="C521" s="3" t="s">
        <v>171</v>
      </c>
      <c r="D521" s="3" t="s">
        <v>172</v>
      </c>
      <c r="E521" s="3" t="s">
        <v>173</v>
      </c>
    </row>
    <row r="522" spans="2:9" hidden="1" outlineLevel="1" x14ac:dyDescent="0.25">
      <c r="B522" s="177"/>
      <c r="C522" s="178">
        <f>B522+B522*E532</f>
        <v>0</v>
      </c>
      <c r="D522" s="177"/>
      <c r="E522" s="177"/>
    </row>
    <row r="523" spans="2:9" hidden="1" outlineLevel="1" x14ac:dyDescent="0.25">
      <c r="B523" s="3" t="s">
        <v>15</v>
      </c>
      <c r="C523" s="4" t="s">
        <v>16</v>
      </c>
      <c r="D523" s="4" t="s">
        <v>112</v>
      </c>
      <c r="E523" t="s">
        <v>113</v>
      </c>
    </row>
    <row r="524" spans="2:9" hidden="1" outlineLevel="1" x14ac:dyDescent="0.25">
      <c r="B524" s="4">
        <f>B514+B520+B522</f>
        <v>93774</v>
      </c>
      <c r="C524" s="4">
        <f>C514+C520+C522</f>
        <v>126886.08784622748</v>
      </c>
      <c r="D524" s="4">
        <f>D514+D520+D522</f>
        <v>125000</v>
      </c>
      <c r="E524" s="4">
        <f>E514+E520+E522</f>
        <v>0</v>
      </c>
      <c r="F524" s="4"/>
    </row>
    <row r="525" spans="2:9" hidden="1" outlineLevel="1" x14ac:dyDescent="0.25">
      <c r="B525" s="3" t="s">
        <v>724</v>
      </c>
      <c r="C525" s="3" t="s">
        <v>725</v>
      </c>
      <c r="D525" s="3" t="s">
        <v>726</v>
      </c>
      <c r="E525" s="3" t="s">
        <v>727</v>
      </c>
      <c r="F525" s="4"/>
    </row>
    <row r="526" spans="2:9" hidden="1" outlineLevel="1" x14ac:dyDescent="0.25">
      <c r="B526" s="595"/>
      <c r="C526" s="158" t="s">
        <v>237</v>
      </c>
      <c r="D526" s="595"/>
      <c r="E526" s="595"/>
      <c r="F526" s="4"/>
    </row>
    <row r="527" spans="2:9" hidden="1" outlineLevel="1" x14ac:dyDescent="0.25">
      <c r="B527" s="4"/>
      <c r="C527" s="4"/>
      <c r="D527" s="4"/>
      <c r="E527" s="4"/>
      <c r="F527" s="4"/>
    </row>
    <row r="528" spans="2:9" hidden="1" outlineLevel="1" x14ac:dyDescent="0.25">
      <c r="B528" s="38" t="s">
        <v>321</v>
      </c>
      <c r="F528" s="35"/>
      <c r="G528" s="1215"/>
      <c r="H528" s="1215"/>
      <c r="I528" s="2"/>
    </row>
    <row r="529" spans="2:11" hidden="1" outlineLevel="1" x14ac:dyDescent="0.25">
      <c r="B529" s="1317" t="s">
        <v>40</v>
      </c>
      <c r="C529" s="1318"/>
      <c r="D529" s="1329" t="s">
        <v>41</v>
      </c>
      <c r="E529" s="1317"/>
      <c r="F529" s="498"/>
      <c r="G529" s="1273" t="s">
        <v>10</v>
      </c>
      <c r="H529" s="1274"/>
      <c r="I529" s="341" t="s">
        <v>516</v>
      </c>
    </row>
    <row r="530" spans="2:11" hidden="1" outlineLevel="1" x14ac:dyDescent="0.25">
      <c r="B530" s="1259"/>
      <c r="C530" s="1260"/>
      <c r="D530" s="1275"/>
      <c r="E530" s="1259"/>
      <c r="F530" s="56"/>
      <c r="G530" s="1" t="s">
        <v>98</v>
      </c>
      <c r="H530" s="1" t="s">
        <v>13</v>
      </c>
      <c r="I530" s="40" t="s">
        <v>98</v>
      </c>
    </row>
    <row r="531" spans="2:11" hidden="1" outlineLevel="1" x14ac:dyDescent="0.25">
      <c r="B531" s="39" t="s">
        <v>263</v>
      </c>
      <c r="C531" s="53">
        <f>B468</f>
        <v>144161</v>
      </c>
      <c r="D531" s="7" t="s">
        <v>817</v>
      </c>
      <c r="E531" s="60">
        <f>D468</f>
        <v>195065</v>
      </c>
      <c r="F531" s="62" t="s">
        <v>11</v>
      </c>
      <c r="G531" s="22">
        <v>15000000</v>
      </c>
      <c r="H531" s="22">
        <v>15000000</v>
      </c>
      <c r="I531" s="41" t="s">
        <v>555</v>
      </c>
    </row>
    <row r="532" spans="2:11" hidden="1" outlineLevel="1" x14ac:dyDescent="0.25">
      <c r="B532" s="52"/>
      <c r="C532" s="54"/>
      <c r="D532" s="21" t="s">
        <v>14</v>
      </c>
      <c r="E532" s="61">
        <f>-(C531-E531)/C531</f>
        <v>0.35310520875965068</v>
      </c>
      <c r="F532" s="62" t="s">
        <v>68</v>
      </c>
      <c r="G532" s="22"/>
      <c r="H532" s="22"/>
      <c r="I532" s="41"/>
    </row>
    <row r="533" spans="2:11" hidden="1" outlineLevel="1" x14ac:dyDescent="0.25">
      <c r="B533" s="51"/>
      <c r="C533" s="55"/>
      <c r="D533" s="51"/>
      <c r="E533" s="14"/>
      <c r="F533" s="63" t="s">
        <v>69</v>
      </c>
      <c r="G533" s="134"/>
      <c r="H533" s="134"/>
      <c r="I533" s="135"/>
    </row>
    <row r="534" spans="2:11" hidden="1" outlineLevel="1" x14ac:dyDescent="0.25">
      <c r="B534" s="118" t="s">
        <v>258</v>
      </c>
      <c r="D534" s="51"/>
      <c r="E534" s="14"/>
      <c r="F534" s="180"/>
      <c r="G534" s="181"/>
      <c r="H534" s="181"/>
      <c r="I534" s="181"/>
    </row>
    <row r="535" spans="2:11" hidden="1" outlineLevel="1" x14ac:dyDescent="0.25">
      <c r="B535" s="118"/>
      <c r="D535" s="51"/>
      <c r="E535" s="14"/>
      <c r="F535" s="2"/>
      <c r="G535" s="23"/>
      <c r="H535" s="23"/>
      <c r="I535" s="23"/>
    </row>
    <row r="536" spans="2:11" hidden="1" outlineLevel="1" x14ac:dyDescent="0.25">
      <c r="B536" s="37" t="s">
        <v>11</v>
      </c>
      <c r="D536" s="51"/>
      <c r="E536" s="14"/>
      <c r="F536" s="2"/>
      <c r="G536" s="23"/>
      <c r="H536" s="23"/>
      <c r="I536" s="23"/>
    </row>
    <row r="537" spans="2:11" hidden="1" outlineLevel="1" x14ac:dyDescent="0.25">
      <c r="B537" s="118"/>
      <c r="D537" s="1322" t="s">
        <v>257</v>
      </c>
      <c r="E537" s="1274"/>
      <c r="F537" s="2"/>
      <c r="G537" s="23"/>
      <c r="H537" s="23"/>
      <c r="I537" s="23"/>
    </row>
    <row r="538" spans="2:11" hidden="1" outlineLevel="1" x14ac:dyDescent="0.25">
      <c r="B538" s="163" t="s">
        <v>60</v>
      </c>
      <c r="C538" s="167" t="s">
        <v>1</v>
      </c>
      <c r="D538" s="167" t="str">
        <f>G530</f>
        <v>Each Occurrence</v>
      </c>
      <c r="E538" s="182" t="str">
        <f>H530</f>
        <v>Aggregate</v>
      </c>
      <c r="F538" s="182" t="str">
        <f>K483</f>
        <v>Self-Insured Retention</v>
      </c>
      <c r="G538" s="168" t="s">
        <v>61</v>
      </c>
      <c r="H538" s="168" t="s">
        <v>271</v>
      </c>
      <c r="I538" s="23"/>
    </row>
    <row r="539" spans="2:11" hidden="1" outlineLevel="1" x14ac:dyDescent="0.25">
      <c r="B539" s="164" t="str">
        <f>B457</f>
        <v>Umbrella Liability</v>
      </c>
      <c r="C539" s="171" t="str">
        <f>C459</f>
        <v>0313-5205</v>
      </c>
      <c r="D539" s="172">
        <f>I485</f>
        <v>10000000</v>
      </c>
      <c r="E539" s="172">
        <f>J485</f>
        <v>10000000</v>
      </c>
      <c r="F539" s="172">
        <f>K485</f>
        <v>10000</v>
      </c>
      <c r="G539" s="173" t="str">
        <f>B462</f>
        <v>AWAC</v>
      </c>
      <c r="H539" s="173" t="str">
        <f>C5</f>
        <v>9/1/2022-8/1/2023</v>
      </c>
      <c r="I539" s="23"/>
    </row>
    <row r="540" spans="2:11" hidden="1" outlineLevel="1" x14ac:dyDescent="0.25">
      <c r="B540" s="118"/>
      <c r="D540" s="51"/>
      <c r="E540" s="14"/>
      <c r="F540" s="2"/>
      <c r="G540" s="23"/>
      <c r="H540" s="23"/>
      <c r="I540" s="23"/>
    </row>
    <row r="541" spans="2:11" hidden="1" outlineLevel="1" x14ac:dyDescent="0.25">
      <c r="B541" s="37" t="s">
        <v>4</v>
      </c>
      <c r="D541" s="51"/>
      <c r="E541" s="14"/>
      <c r="F541" s="2"/>
      <c r="G541" s="23"/>
      <c r="H541" s="23"/>
      <c r="I541" s="23"/>
    </row>
    <row r="542" spans="2:11" hidden="1" outlineLevel="1" x14ac:dyDescent="0.25">
      <c r="B542" s="118"/>
      <c r="D542" s="1322" t="s">
        <v>257</v>
      </c>
      <c r="E542" s="1274"/>
      <c r="F542" s="2"/>
      <c r="G542" s="23"/>
      <c r="H542" s="23"/>
      <c r="I542" s="23"/>
    </row>
    <row r="543" spans="2:11" hidden="1" outlineLevel="1" x14ac:dyDescent="0.25">
      <c r="B543" s="163" t="s">
        <v>60</v>
      </c>
      <c r="C543" s="167" t="s">
        <v>1</v>
      </c>
      <c r="D543" s="167" t="str">
        <f>G530</f>
        <v>Each Occurrence</v>
      </c>
      <c r="E543" s="182" t="str">
        <f>H530</f>
        <v>Aggregate</v>
      </c>
      <c r="F543" s="182" t="str">
        <f>K483</f>
        <v>Self-Insured Retention</v>
      </c>
      <c r="G543" s="168" t="s">
        <v>61</v>
      </c>
      <c r="H543" s="168" t="s">
        <v>271</v>
      </c>
      <c r="I543" s="23"/>
      <c r="J543" s="23"/>
      <c r="K543" s="23"/>
    </row>
    <row r="544" spans="2:11" hidden="1" outlineLevel="1" x14ac:dyDescent="0.25">
      <c r="B544" s="164" t="str">
        <f>B457</f>
        <v>Umbrella Liability</v>
      </c>
      <c r="C544" s="171" t="str">
        <f>C460</f>
        <v>TBD</v>
      </c>
      <c r="D544" s="172">
        <f>IF(G461=D461,I486,IF(G461=E461,I487,I486))</f>
        <v>10000000</v>
      </c>
      <c r="E544" s="206">
        <f>IF(G461=D461,J486,IF(G461=E461,J487,J486))</f>
        <v>10000000</v>
      </c>
      <c r="F544" s="206">
        <f>IF(G461=D461,K486,IF(G461=E461,K487,K486))</f>
        <v>10000</v>
      </c>
      <c r="G544" s="173" t="str">
        <f>IF(G461=D461,D462,IF(G461=E461,E462,D462))</f>
        <v>AWAC</v>
      </c>
      <c r="H544" s="173" t="str">
        <f>C6</f>
        <v>8/1/2023-8/1/2024</v>
      </c>
      <c r="I544" s="23"/>
      <c r="J544" s="23"/>
      <c r="K544" s="23"/>
    </row>
    <row r="545" spans="2:11" s="1280" customFormat="1" ht="13.5" customHeight="1" collapsed="1" x14ac:dyDescent="0.25"/>
    <row r="546" spans="2:11" x14ac:dyDescent="0.25">
      <c r="B546" s="950" t="s">
        <v>152</v>
      </c>
      <c r="F546" s="329" t="s">
        <v>367</v>
      </c>
      <c r="G546" s="1293" t="s">
        <v>938</v>
      </c>
      <c r="H546" s="1293"/>
      <c r="I546" s="752" t="s">
        <v>1652</v>
      </c>
      <c r="K546" s="1003" t="s">
        <v>1497</v>
      </c>
    </row>
    <row r="547" spans="2:11" ht="44.25" hidden="1" customHeight="1" outlineLevel="1" x14ac:dyDescent="0.25">
      <c r="B547" s="643" t="s">
        <v>358</v>
      </c>
      <c r="C547" s="1308" t="s">
        <v>1493</v>
      </c>
      <c r="D547" s="1308"/>
      <c r="E547" s="1308"/>
      <c r="F547" s="1308"/>
    </row>
    <row r="548" spans="2:11" hidden="1" outlineLevel="1" x14ac:dyDescent="0.25">
      <c r="B548" s="643" t="s">
        <v>760</v>
      </c>
      <c r="C548" s="641" t="s">
        <v>1513</v>
      </c>
      <c r="D548" s="174"/>
      <c r="E548" s="174"/>
      <c r="F548" s="174"/>
    </row>
    <row r="549" spans="2:11" hidden="1" outlineLevel="1" x14ac:dyDescent="0.25">
      <c r="B549" s="643" t="s">
        <v>759</v>
      </c>
      <c r="C549" s="644" t="s">
        <v>439</v>
      </c>
    </row>
    <row r="550" spans="2:11" hidden="1" outlineLevel="1" x14ac:dyDescent="0.25">
      <c r="B550" t="s">
        <v>100</v>
      </c>
      <c r="C550" t="s">
        <v>101</v>
      </c>
      <c r="D550" t="s">
        <v>102</v>
      </c>
      <c r="E550" t="s">
        <v>103</v>
      </c>
      <c r="F550" s="200" t="s">
        <v>332</v>
      </c>
      <c r="G550" s="1291"/>
      <c r="H550" s="1291"/>
    </row>
    <row r="551" spans="2:11" hidden="1" outlineLevel="1" x14ac:dyDescent="0.25">
      <c r="B551" s="175" t="s">
        <v>684</v>
      </c>
      <c r="C551" s="174" t="str">
        <f>B551</f>
        <v>Hartford</v>
      </c>
      <c r="D551" s="175"/>
      <c r="E551" s="175"/>
      <c r="G551" s="1277"/>
      <c r="H551" s="1277"/>
    </row>
    <row r="552" spans="2:11" hidden="1" outlineLevel="1" x14ac:dyDescent="0.25">
      <c r="B552" t="s">
        <v>818</v>
      </c>
      <c r="C552" s="157" t="s">
        <v>819</v>
      </c>
      <c r="D552" t="s">
        <v>820</v>
      </c>
      <c r="E552" t="s">
        <v>821</v>
      </c>
      <c r="G552" s="2"/>
      <c r="H552" s="2"/>
    </row>
    <row r="553" spans="2:11" hidden="1" outlineLevel="1" x14ac:dyDescent="0.25">
      <c r="B553" s="836" t="s">
        <v>1000</v>
      </c>
      <c r="C553" s="174" t="str">
        <f>B553</f>
        <v>Hartford Fire Insurance Company</v>
      </c>
      <c r="D553" s="836"/>
      <c r="E553" s="175"/>
      <c r="G553" s="2"/>
      <c r="H553" s="2"/>
    </row>
    <row r="554" spans="2:11" hidden="1" outlineLevel="1" x14ac:dyDescent="0.25">
      <c r="B554" t="s">
        <v>104</v>
      </c>
      <c r="C554" s="157" t="s">
        <v>105</v>
      </c>
      <c r="D554" t="s">
        <v>106</v>
      </c>
      <c r="E554" t="s">
        <v>109</v>
      </c>
    </row>
    <row r="555" spans="2:11" hidden="1" outlineLevel="1" x14ac:dyDescent="0.25">
      <c r="B555" s="18" t="s">
        <v>1124</v>
      </c>
      <c r="C555" s="157" t="str">
        <f>B555</f>
        <v>A+: XV</v>
      </c>
      <c r="D555" s="18"/>
      <c r="E555" s="18"/>
    </row>
    <row r="556" spans="2:11" hidden="1" outlineLevel="1" x14ac:dyDescent="0.25">
      <c r="B556" t="s">
        <v>2</v>
      </c>
      <c r="C556" t="s">
        <v>3</v>
      </c>
      <c r="D556" t="s">
        <v>110</v>
      </c>
      <c r="E556" t="s">
        <v>111</v>
      </c>
      <c r="G556" s="752"/>
      <c r="H556" s="752"/>
    </row>
    <row r="557" spans="2:11" hidden="1" outlineLevel="1" x14ac:dyDescent="0.25">
      <c r="B557" s="121">
        <v>43147</v>
      </c>
      <c r="C557" s="4">
        <f>B557+B557*E580</f>
        <v>27446.954234849847</v>
      </c>
      <c r="D557" s="121"/>
      <c r="E557" s="121"/>
      <c r="F557" s="4"/>
      <c r="G557" s="752"/>
      <c r="H557" s="752"/>
    </row>
    <row r="558" spans="2:11" hidden="1" outlineLevel="1" x14ac:dyDescent="0.25">
      <c r="B558" s="4" t="s">
        <v>403</v>
      </c>
      <c r="C558" s="4" t="s">
        <v>403</v>
      </c>
      <c r="D558" s="4" t="s">
        <v>403</v>
      </c>
      <c r="E558" s="4" t="s">
        <v>403</v>
      </c>
      <c r="F558" s="4"/>
      <c r="G558" s="562"/>
      <c r="H558" s="879"/>
    </row>
    <row r="559" spans="2:11" hidden="1" outlineLevel="1" x14ac:dyDescent="0.25">
      <c r="B559" s="283">
        <f>B557/(C579/100)</f>
        <v>0.24246426002517532</v>
      </c>
      <c r="C559" s="283">
        <f>C557/(E579/100)</f>
        <v>0.24246426002517532</v>
      </c>
      <c r="D559" s="283">
        <f>D557/(E579/100)</f>
        <v>0</v>
      </c>
      <c r="E559" s="283">
        <f>E557/(E579/100)</f>
        <v>0</v>
      </c>
      <c r="F559" s="4"/>
      <c r="G559" s="752"/>
      <c r="H559" s="879"/>
    </row>
    <row r="560" spans="2:11" hidden="1" outlineLevel="1" x14ac:dyDescent="0.25">
      <c r="D560" t="s">
        <v>5</v>
      </c>
      <c r="E560" t="s">
        <v>6</v>
      </c>
      <c r="G560" s="752"/>
      <c r="H560" s="879"/>
    </row>
    <row r="561" spans="2:8" hidden="1" outlineLevel="1" x14ac:dyDescent="0.25">
      <c r="D561" s="3">
        <f>-(C557-D557)/C557</f>
        <v>-1</v>
      </c>
      <c r="E561" s="3">
        <f>-(C557-E557)/C557</f>
        <v>-1</v>
      </c>
      <c r="G561" s="880"/>
      <c r="H561" s="881"/>
    </row>
    <row r="562" spans="2:8" hidden="1" outlineLevel="1" x14ac:dyDescent="0.25">
      <c r="B562" s="3" t="s">
        <v>1159</v>
      </c>
      <c r="C562" s="3" t="s">
        <v>1164</v>
      </c>
      <c r="D562" s="3" t="s">
        <v>1165</v>
      </c>
      <c r="E562" s="3" t="s">
        <v>1166</v>
      </c>
    </row>
    <row r="563" spans="2:8" hidden="1" outlineLevel="1" x14ac:dyDescent="0.25">
      <c r="B563" s="177">
        <v>2.59</v>
      </c>
      <c r="C563" s="186">
        <f>B563+B563*E580</f>
        <v>1.6475678834741951</v>
      </c>
      <c r="D563" s="177"/>
      <c r="E563" s="177"/>
    </row>
    <row r="564" spans="2:8" hidden="1" outlineLevel="1" x14ac:dyDescent="0.25">
      <c r="B564" s="3" t="s">
        <v>170</v>
      </c>
      <c r="C564" s="3" t="s">
        <v>171</v>
      </c>
      <c r="D564" s="3" t="s">
        <v>172</v>
      </c>
      <c r="E564" s="3" t="s">
        <v>173</v>
      </c>
    </row>
    <row r="565" spans="2:8" hidden="1" outlineLevel="1" x14ac:dyDescent="0.25">
      <c r="B565" s="177">
        <v>0</v>
      </c>
      <c r="C565" s="186">
        <f>B565+B565*E580</f>
        <v>0</v>
      </c>
      <c r="D565" s="177"/>
      <c r="E565" s="177"/>
    </row>
    <row r="566" spans="2:8" hidden="1" outlineLevel="1" x14ac:dyDescent="0.25">
      <c r="B566" s="3" t="s">
        <v>15</v>
      </c>
      <c r="C566" s="4" t="s">
        <v>16</v>
      </c>
      <c r="D566" s="4" t="s">
        <v>112</v>
      </c>
      <c r="E566" t="s">
        <v>113</v>
      </c>
    </row>
    <row r="567" spans="2:8" hidden="1" outlineLevel="1" x14ac:dyDescent="0.25">
      <c r="B567" s="178">
        <f>B557+B563+B565</f>
        <v>43149.59</v>
      </c>
      <c r="C567" s="4">
        <f>C557+C563+C565</f>
        <v>27448.601802733323</v>
      </c>
      <c r="D567" s="178">
        <f>D557+D563+D565</f>
        <v>0</v>
      </c>
      <c r="E567" s="178">
        <f>E557+E563+E565</f>
        <v>0</v>
      </c>
      <c r="F567" s="4"/>
    </row>
    <row r="568" spans="2:8" hidden="1" outlineLevel="1" x14ac:dyDescent="0.25">
      <c r="B568" s="3" t="s">
        <v>724</v>
      </c>
      <c r="C568" s="3" t="s">
        <v>725</v>
      </c>
      <c r="D568" s="3" t="s">
        <v>726</v>
      </c>
      <c r="E568" s="3" t="s">
        <v>727</v>
      </c>
      <c r="F568" s="4"/>
    </row>
    <row r="569" spans="2:8" hidden="1" outlineLevel="1" x14ac:dyDescent="0.25">
      <c r="B569" s="595"/>
      <c r="C569" s="158" t="s">
        <v>237</v>
      </c>
      <c r="D569" s="595"/>
      <c r="E569" s="595"/>
      <c r="F569" s="4"/>
    </row>
    <row r="570" spans="2:8" hidden="1" outlineLevel="1" x14ac:dyDescent="0.25">
      <c r="B570" s="4"/>
      <c r="C570" s="4"/>
      <c r="D570" s="4"/>
      <c r="E570" s="4"/>
      <c r="F570" s="4"/>
    </row>
    <row r="571" spans="2:8" hidden="1" outlineLevel="1" x14ac:dyDescent="0.25">
      <c r="B571" s="38" t="s">
        <v>322</v>
      </c>
      <c r="F571" s="35"/>
    </row>
    <row r="572" spans="2:8" hidden="1" outlineLevel="1" x14ac:dyDescent="0.25">
      <c r="B572" s="1260" t="s">
        <v>40</v>
      </c>
      <c r="C572" s="1294"/>
      <c r="D572" s="1294" t="s">
        <v>41</v>
      </c>
      <c r="E572" s="1275"/>
      <c r="F572" t="s">
        <v>96</v>
      </c>
    </row>
    <row r="573" spans="2:8" hidden="1" outlineLevel="1" x14ac:dyDescent="0.25">
      <c r="B573" s="43" t="s">
        <v>42</v>
      </c>
      <c r="C573" s="19">
        <v>0</v>
      </c>
      <c r="D573" s="43" t="str">
        <f>B573</f>
        <v>Building</v>
      </c>
      <c r="E573" s="24">
        <v>1625000</v>
      </c>
      <c r="F573" s="1117" t="s">
        <v>1649</v>
      </c>
    </row>
    <row r="574" spans="2:8" hidden="1" outlineLevel="1" x14ac:dyDescent="0.25">
      <c r="B574" s="43" t="s">
        <v>267</v>
      </c>
      <c r="C574" s="19">
        <v>8668700</v>
      </c>
      <c r="D574" s="43" t="str">
        <f t="shared" ref="D574:D579" si="25">B574</f>
        <v>Betterments &amp; Improvements</v>
      </c>
      <c r="E574" s="24">
        <v>0</v>
      </c>
    </row>
    <row r="575" spans="2:8" hidden="1" outlineLevel="1" x14ac:dyDescent="0.25">
      <c r="B575" s="43" t="s">
        <v>43</v>
      </c>
      <c r="C575" s="19">
        <v>5812500</v>
      </c>
      <c r="D575" s="43" t="str">
        <f t="shared" si="25"/>
        <v>Business Personal Property</v>
      </c>
      <c r="E575" s="24">
        <v>6340000</v>
      </c>
    </row>
    <row r="576" spans="2:8" hidden="1" outlineLevel="1" x14ac:dyDescent="0.25">
      <c r="B576" s="43" t="s">
        <v>268</v>
      </c>
      <c r="C576" s="19"/>
      <c r="D576" s="43" t="str">
        <f t="shared" si="25"/>
        <v>Computer Software/Hardware</v>
      </c>
      <c r="E576" s="24"/>
    </row>
    <row r="577" spans="2:9" hidden="1" outlineLevel="1" x14ac:dyDescent="0.25">
      <c r="B577" s="43" t="s">
        <v>557</v>
      </c>
      <c r="C577" s="19">
        <v>3314000</v>
      </c>
      <c r="D577" s="43" t="str">
        <f t="shared" si="25"/>
        <v>Business Income/Extra Expense</v>
      </c>
      <c r="E577" s="24">
        <v>3355000</v>
      </c>
    </row>
    <row r="578" spans="2:9" hidden="1" outlineLevel="1" x14ac:dyDescent="0.25">
      <c r="B578" s="146" t="s">
        <v>270</v>
      </c>
      <c r="C578" s="73"/>
      <c r="D578" s="146" t="str">
        <f t="shared" si="25"/>
        <v>Scheduled Field Equipment</v>
      </c>
      <c r="E578" s="139"/>
    </row>
    <row r="579" spans="2:9" hidden="1" outlineLevel="1" x14ac:dyDescent="0.25">
      <c r="B579" s="42" t="s">
        <v>97</v>
      </c>
      <c r="C579" s="20">
        <f>SUM(C573:C578)</f>
        <v>17795200</v>
      </c>
      <c r="D579" s="42" t="str">
        <f t="shared" si="25"/>
        <v>Total Values Insured</v>
      </c>
      <c r="E579" s="34">
        <f>SUM(E573:E578)</f>
        <v>11320000</v>
      </c>
    </row>
    <row r="580" spans="2:9" hidden="1" outlineLevel="1" x14ac:dyDescent="0.25">
      <c r="C580" s="1303" t="s">
        <v>14</v>
      </c>
      <c r="D580" s="1304"/>
      <c r="E580" s="14">
        <f>-(C579-E579)/C579</f>
        <v>-0.36387340406401725</v>
      </c>
    </row>
    <row r="581" spans="2:9" hidden="1" outlineLevel="1" x14ac:dyDescent="0.25">
      <c r="B581" s="1288" t="s">
        <v>137</v>
      </c>
      <c r="C581" s="1288"/>
      <c r="D581" s="1288"/>
      <c r="E581" s="1288"/>
      <c r="F581" s="1287" t="s">
        <v>139</v>
      </c>
      <c r="G581" s="1288"/>
      <c r="H581" s="1288"/>
      <c r="I581" s="1288"/>
    </row>
    <row r="582" spans="2:9" hidden="1" outlineLevel="1" x14ac:dyDescent="0.25">
      <c r="B582" s="44"/>
      <c r="C582" s="8" t="s">
        <v>11</v>
      </c>
      <c r="D582" s="8" t="s">
        <v>68</v>
      </c>
      <c r="E582" s="11" t="s">
        <v>69</v>
      </c>
      <c r="F582" s="44"/>
      <c r="G582" s="8" t="s">
        <v>11</v>
      </c>
      <c r="H582" s="8" t="s">
        <v>68</v>
      </c>
      <c r="I582" s="9" t="s">
        <v>69</v>
      </c>
    </row>
    <row r="583" spans="2:9" ht="32.25" hidden="1" customHeight="1" outlineLevel="1" x14ac:dyDescent="0.25">
      <c r="B583" s="307" t="s">
        <v>1494</v>
      </c>
      <c r="C583" s="1099">
        <f>C573</f>
        <v>0</v>
      </c>
      <c r="D583" s="74">
        <f>E573</f>
        <v>1625000</v>
      </c>
      <c r="E583" s="1100">
        <f>E573</f>
        <v>1625000</v>
      </c>
      <c r="F583" s="44" t="s">
        <v>141</v>
      </c>
      <c r="G583" s="74">
        <f>C578</f>
        <v>0</v>
      </c>
      <c r="H583" s="74">
        <f>E578</f>
        <v>0</v>
      </c>
      <c r="I583" s="75">
        <f>E578</f>
        <v>0</v>
      </c>
    </row>
    <row r="584" spans="2:9" ht="45" hidden="1" outlineLevel="1" x14ac:dyDescent="0.25">
      <c r="B584" s="840" t="s">
        <v>1174</v>
      </c>
      <c r="C584" s="74">
        <f>C575</f>
        <v>5812500</v>
      </c>
      <c r="D584" s="74">
        <f>E575</f>
        <v>6340000</v>
      </c>
      <c r="E584" s="1100">
        <f>E575</f>
        <v>6340000</v>
      </c>
      <c r="F584" s="307" t="s">
        <v>326</v>
      </c>
      <c r="G584" s="140"/>
      <c r="H584" s="140"/>
      <c r="I584" s="141"/>
    </row>
    <row r="585" spans="2:9" ht="45" hidden="1" outlineLevel="1" x14ac:dyDescent="0.25">
      <c r="B585" s="840" t="s">
        <v>1175</v>
      </c>
      <c r="C585" s="74">
        <f>C577</f>
        <v>3314000</v>
      </c>
      <c r="D585" s="74">
        <f>E577</f>
        <v>3355000</v>
      </c>
      <c r="E585" s="1100">
        <f>E577</f>
        <v>3355000</v>
      </c>
      <c r="F585" s="307" t="s">
        <v>381</v>
      </c>
      <c r="G585" s="140">
        <v>0</v>
      </c>
      <c r="H585" s="140">
        <f>G585</f>
        <v>0</v>
      </c>
      <c r="I585" s="141"/>
    </row>
    <row r="586" spans="2:9" ht="45" hidden="1" outlineLevel="1" x14ac:dyDescent="0.25">
      <c r="B586" s="44" t="s">
        <v>45</v>
      </c>
      <c r="C586" s="140">
        <v>25000</v>
      </c>
      <c r="D586" s="140">
        <f>C586</f>
        <v>25000</v>
      </c>
      <c r="E586" s="142"/>
      <c r="F586" s="307" t="s">
        <v>327</v>
      </c>
      <c r="G586" s="140">
        <v>0</v>
      </c>
      <c r="H586" s="140">
        <f t="shared" ref="H586:H598" si="26">G586</f>
        <v>0</v>
      </c>
      <c r="I586" s="141"/>
    </row>
    <row r="587" spans="2:9" ht="45" hidden="1" outlineLevel="1" x14ac:dyDescent="0.25">
      <c r="B587" s="44" t="s">
        <v>46</v>
      </c>
      <c r="C587" s="140">
        <v>250000</v>
      </c>
      <c r="D587" s="140">
        <f t="shared" ref="D587:D601" si="27">C587</f>
        <v>250000</v>
      </c>
      <c r="E587" s="142"/>
      <c r="F587" s="307" t="s">
        <v>382</v>
      </c>
      <c r="G587" s="140">
        <v>0</v>
      </c>
      <c r="H587" s="140">
        <f>G587</f>
        <v>0</v>
      </c>
      <c r="I587" s="141"/>
    </row>
    <row r="588" spans="2:9" ht="30" hidden="1" outlineLevel="1" x14ac:dyDescent="0.25">
      <c r="B588" s="686" t="s">
        <v>827</v>
      </c>
      <c r="C588" s="687">
        <v>25000</v>
      </c>
      <c r="D588" s="140">
        <f t="shared" si="27"/>
        <v>25000</v>
      </c>
      <c r="E588" s="762"/>
      <c r="F588" s="44" t="s">
        <v>144</v>
      </c>
      <c r="G588" s="140">
        <v>0</v>
      </c>
      <c r="H588" s="140">
        <f t="shared" si="26"/>
        <v>0</v>
      </c>
      <c r="I588" s="141"/>
    </row>
    <row r="589" spans="2:9" ht="30" hidden="1" outlineLevel="1" x14ac:dyDescent="0.25">
      <c r="B589" s="45" t="s">
        <v>50</v>
      </c>
      <c r="C589" s="846" t="s">
        <v>1185</v>
      </c>
      <c r="D589" s="27" t="str">
        <f t="shared" si="27"/>
        <v>30 days</v>
      </c>
      <c r="E589" s="762"/>
      <c r="F589" s="44" t="s">
        <v>145</v>
      </c>
      <c r="G589" s="140">
        <v>0</v>
      </c>
      <c r="H589" s="140">
        <f t="shared" si="26"/>
        <v>0</v>
      </c>
      <c r="I589" s="141"/>
    </row>
    <row r="590" spans="2:9" hidden="1" outlineLevel="1" x14ac:dyDescent="0.25">
      <c r="B590" s="45" t="s">
        <v>51</v>
      </c>
      <c r="C590" s="846" t="s">
        <v>1185</v>
      </c>
      <c r="D590" s="27" t="str">
        <f t="shared" si="27"/>
        <v>30 days</v>
      </c>
      <c r="E590" s="762"/>
      <c r="F590" s="44" t="s">
        <v>146</v>
      </c>
      <c r="G590" s="140">
        <v>0</v>
      </c>
      <c r="H590" s="140">
        <f t="shared" si="26"/>
        <v>0</v>
      </c>
      <c r="I590" s="141"/>
    </row>
    <row r="591" spans="2:9" ht="30" hidden="1" outlineLevel="1" x14ac:dyDescent="0.25">
      <c r="B591" s="45" t="s">
        <v>52</v>
      </c>
      <c r="C591" s="687">
        <v>1000000</v>
      </c>
      <c r="D591" s="27">
        <f t="shared" si="27"/>
        <v>1000000</v>
      </c>
      <c r="E591" s="31"/>
      <c r="F591" s="45" t="s">
        <v>832</v>
      </c>
      <c r="G591" s="27">
        <v>0</v>
      </c>
      <c r="H591" s="27">
        <f t="shared" si="26"/>
        <v>0</v>
      </c>
      <c r="I591" s="136"/>
    </row>
    <row r="592" spans="2:9" ht="30" hidden="1" outlineLevel="1" x14ac:dyDescent="0.25">
      <c r="B592" s="845" t="s">
        <v>1183</v>
      </c>
      <c r="C592" s="687">
        <v>2000000</v>
      </c>
      <c r="D592" s="27">
        <f t="shared" si="27"/>
        <v>2000000</v>
      </c>
      <c r="E592" s="31"/>
      <c r="F592" s="45" t="s">
        <v>148</v>
      </c>
      <c r="G592" s="27">
        <v>0</v>
      </c>
      <c r="H592" s="27">
        <f t="shared" si="26"/>
        <v>0</v>
      </c>
      <c r="I592" s="136"/>
    </row>
    <row r="593" spans="2:9" ht="30" hidden="1" outlineLevel="1" x14ac:dyDescent="0.25">
      <c r="B593" s="845" t="s">
        <v>1184</v>
      </c>
      <c r="C593" s="27">
        <v>1000000</v>
      </c>
      <c r="D593" s="27">
        <f t="shared" si="27"/>
        <v>1000000</v>
      </c>
      <c r="E593" s="31"/>
      <c r="F593" s="45" t="s">
        <v>149</v>
      </c>
      <c r="G593" s="27">
        <v>0</v>
      </c>
      <c r="H593" s="27">
        <f t="shared" si="26"/>
        <v>0</v>
      </c>
      <c r="I593" s="136"/>
    </row>
    <row r="594" spans="2:9" ht="30" hidden="1" outlineLevel="1" x14ac:dyDescent="0.25">
      <c r="B594" s="845" t="s">
        <v>1187</v>
      </c>
      <c r="C594" s="27">
        <v>50000</v>
      </c>
      <c r="D594" s="27">
        <f t="shared" si="27"/>
        <v>50000</v>
      </c>
      <c r="E594" s="31"/>
      <c r="F594" s="45" t="s">
        <v>150</v>
      </c>
      <c r="G594" s="27">
        <v>0</v>
      </c>
      <c r="H594" s="27">
        <f t="shared" si="26"/>
        <v>0</v>
      </c>
      <c r="I594" s="136"/>
    </row>
    <row r="595" spans="2:9" hidden="1" outlineLevel="1" x14ac:dyDescent="0.25">
      <c r="B595" s="840" t="s">
        <v>1186</v>
      </c>
      <c r="C595" s="27">
        <v>250000</v>
      </c>
      <c r="D595" s="27">
        <f t="shared" si="27"/>
        <v>250000</v>
      </c>
      <c r="E595" s="31"/>
      <c r="F595" s="45" t="s">
        <v>831</v>
      </c>
      <c r="G595" s="27">
        <v>0</v>
      </c>
      <c r="H595" s="27">
        <f t="shared" si="26"/>
        <v>0</v>
      </c>
      <c r="I595" s="136"/>
    </row>
    <row r="596" spans="2:9" ht="30" hidden="1" outlineLevel="1" x14ac:dyDescent="0.25">
      <c r="B596" s="311" t="s">
        <v>828</v>
      </c>
      <c r="C596" s="27">
        <v>100000</v>
      </c>
      <c r="D596" s="27">
        <f t="shared" si="27"/>
        <v>100000</v>
      </c>
      <c r="E596" s="31"/>
      <c r="F596" s="45" t="s">
        <v>830</v>
      </c>
      <c r="G596" s="27">
        <v>0</v>
      </c>
      <c r="H596" s="27">
        <f t="shared" si="26"/>
        <v>0</v>
      </c>
      <c r="I596" s="136"/>
    </row>
    <row r="597" spans="2:9" hidden="1" outlineLevel="1" x14ac:dyDescent="0.25">
      <c r="B597" s="311" t="s">
        <v>829</v>
      </c>
      <c r="C597" s="27">
        <v>250000</v>
      </c>
      <c r="D597" s="27">
        <f t="shared" si="27"/>
        <v>250000</v>
      </c>
      <c r="E597" s="31"/>
      <c r="F597" s="45" t="s">
        <v>56</v>
      </c>
      <c r="G597" s="27">
        <v>0</v>
      </c>
      <c r="H597" s="27">
        <f t="shared" si="26"/>
        <v>0</v>
      </c>
      <c r="I597" s="136"/>
    </row>
    <row r="598" spans="2:9" hidden="1" outlineLevel="1" x14ac:dyDescent="0.25">
      <c r="B598" s="694" t="s">
        <v>831</v>
      </c>
      <c r="C598" s="657">
        <v>2000000</v>
      </c>
      <c r="D598" s="27">
        <f t="shared" si="27"/>
        <v>2000000</v>
      </c>
      <c r="E598" s="31"/>
      <c r="F598" s="45" t="s">
        <v>57</v>
      </c>
      <c r="G598" s="27">
        <v>0</v>
      </c>
      <c r="H598" s="27">
        <f t="shared" si="26"/>
        <v>0</v>
      </c>
      <c r="I598" s="136"/>
    </row>
    <row r="599" spans="2:9" hidden="1" outlineLevel="1" x14ac:dyDescent="0.25">
      <c r="B599" s="694" t="s">
        <v>830</v>
      </c>
      <c r="C599" s="687" t="s">
        <v>296</v>
      </c>
      <c r="D599" s="689" t="str">
        <f t="shared" si="27"/>
        <v>Not Covered</v>
      </c>
      <c r="E599" s="690"/>
      <c r="F599" s="688"/>
      <c r="G599" s="50"/>
      <c r="H599" s="50"/>
      <c r="I599" s="50"/>
    </row>
    <row r="600" spans="2:9" hidden="1" outlineLevel="1" x14ac:dyDescent="0.25">
      <c r="B600" s="45" t="s">
        <v>56</v>
      </c>
      <c r="C600" s="687" t="s">
        <v>1179</v>
      </c>
      <c r="D600" s="689" t="str">
        <f t="shared" si="27"/>
        <v>Varies by Location</v>
      </c>
      <c r="E600" s="690"/>
      <c r="F600" s="76"/>
      <c r="G600" s="26"/>
      <c r="H600" s="26"/>
      <c r="I600" s="26"/>
    </row>
    <row r="601" spans="2:9" hidden="1" outlineLevel="1" x14ac:dyDescent="0.25">
      <c r="B601" s="45" t="s">
        <v>57</v>
      </c>
      <c r="C601" s="689">
        <v>0</v>
      </c>
      <c r="D601" s="689">
        <f t="shared" si="27"/>
        <v>0</v>
      </c>
      <c r="E601" s="690"/>
      <c r="F601" s="76"/>
      <c r="G601" s="26"/>
      <c r="H601" s="26"/>
      <c r="I601" s="26"/>
    </row>
    <row r="602" spans="2:9" ht="30" hidden="1" customHeight="1" outlineLevel="1" x14ac:dyDescent="0.25">
      <c r="B602" s="1314" t="s">
        <v>138</v>
      </c>
      <c r="C602" s="1314"/>
      <c r="D602" s="1314"/>
      <c r="E602" s="1314"/>
      <c r="F602" s="1309" t="s">
        <v>140</v>
      </c>
      <c r="G602" s="1309"/>
      <c r="H602" s="1309"/>
      <c r="I602" s="198"/>
    </row>
    <row r="603" spans="2:9" hidden="1" outlineLevel="1" x14ac:dyDescent="0.25">
      <c r="B603" s="482" t="s">
        <v>311</v>
      </c>
      <c r="C603" s="137">
        <v>5000</v>
      </c>
      <c r="D603" s="137">
        <f t="shared" ref="D603:D606" si="28">C603</f>
        <v>5000</v>
      </c>
      <c r="E603" s="145"/>
      <c r="F603" s="482" t="s">
        <v>447</v>
      </c>
      <c r="G603" s="137">
        <v>0</v>
      </c>
      <c r="H603" s="137">
        <f>G603</f>
        <v>0</v>
      </c>
      <c r="I603" s="138"/>
    </row>
    <row r="604" spans="2:9" hidden="1" outlineLevel="1" x14ac:dyDescent="0.25">
      <c r="B604" s="46" t="s">
        <v>54</v>
      </c>
      <c r="C604" s="843" t="s">
        <v>1179</v>
      </c>
      <c r="D604" s="137" t="str">
        <f t="shared" si="28"/>
        <v>Varies by Location</v>
      </c>
      <c r="E604" s="145"/>
      <c r="F604" s="46" t="s">
        <v>54</v>
      </c>
      <c r="G604" s="137">
        <v>0</v>
      </c>
      <c r="H604" s="137">
        <f>G604</f>
        <v>0</v>
      </c>
      <c r="I604" s="138"/>
    </row>
    <row r="605" spans="2:9" hidden="1" outlineLevel="1" x14ac:dyDescent="0.25">
      <c r="B605" s="46" t="s">
        <v>55</v>
      </c>
      <c r="C605" s="843" t="s">
        <v>237</v>
      </c>
      <c r="D605" s="137" t="str">
        <f t="shared" si="28"/>
        <v>N/A</v>
      </c>
      <c r="E605" s="145"/>
      <c r="F605" s="46" t="s">
        <v>55</v>
      </c>
      <c r="G605" s="137">
        <v>0</v>
      </c>
      <c r="H605" s="137">
        <f>G605</f>
        <v>0</v>
      </c>
      <c r="I605" s="138"/>
    </row>
    <row r="606" spans="2:9" hidden="1" outlineLevel="1" x14ac:dyDescent="0.25">
      <c r="B606" s="482" t="s">
        <v>56</v>
      </c>
      <c r="C606" s="843" t="s">
        <v>1179</v>
      </c>
      <c r="D606" s="137" t="str">
        <f t="shared" si="28"/>
        <v>Varies by Location</v>
      </c>
      <c r="E606" s="145"/>
      <c r="F606" s="46" t="s">
        <v>56</v>
      </c>
      <c r="G606" s="137">
        <v>0</v>
      </c>
      <c r="H606" s="137">
        <f>G606</f>
        <v>0</v>
      </c>
      <c r="I606" s="138"/>
    </row>
    <row r="607" spans="2:9" hidden="1" outlineLevel="1" x14ac:dyDescent="0.25">
      <c r="B607" s="46" t="s">
        <v>57</v>
      </c>
      <c r="C607" s="137" t="s">
        <v>1495</v>
      </c>
      <c r="D607" s="843" t="s">
        <v>1495</v>
      </c>
      <c r="E607" s="145"/>
      <c r="F607" s="195" t="s">
        <v>57</v>
      </c>
      <c r="G607" s="689">
        <v>0</v>
      </c>
      <c r="H607" s="689">
        <f>G607</f>
        <v>0</v>
      </c>
      <c r="I607" s="691"/>
    </row>
    <row r="608" spans="2:9" ht="30" hidden="1" customHeight="1" outlineLevel="1" x14ac:dyDescent="0.25">
      <c r="B608" s="1314" t="s">
        <v>531</v>
      </c>
      <c r="C608" s="1314"/>
      <c r="D608" s="1314"/>
      <c r="E608" s="1314"/>
      <c r="F608" s="1325"/>
      <c r="G608" s="1325"/>
      <c r="H608" s="1325"/>
      <c r="I608" s="530"/>
    </row>
    <row r="609" spans="2:9" hidden="1" outlineLevel="1" x14ac:dyDescent="0.25">
      <c r="B609" s="482" t="s">
        <v>447</v>
      </c>
      <c r="C609" s="842" t="s">
        <v>1177</v>
      </c>
      <c r="D609" s="842" t="s">
        <v>1177</v>
      </c>
      <c r="E609" s="531"/>
      <c r="F609" s="59"/>
    </row>
    <row r="610" spans="2:9" hidden="1" outlineLevel="1" x14ac:dyDescent="0.25">
      <c r="B610" s="482" t="s">
        <v>833</v>
      </c>
      <c r="C610" s="842" t="s">
        <v>1177</v>
      </c>
      <c r="D610" s="160" t="str">
        <f t="shared" ref="D610" si="29">C610</f>
        <v>72 hours</v>
      </c>
      <c r="E610" s="531"/>
      <c r="F610" s="59"/>
    </row>
    <row r="611" spans="2:9" hidden="1" outlineLevel="1" x14ac:dyDescent="0.25">
      <c r="B611" s="45" t="s">
        <v>50</v>
      </c>
      <c r="C611" s="842" t="s">
        <v>1177</v>
      </c>
      <c r="D611" s="160" t="str">
        <f>C611</f>
        <v>72 hours</v>
      </c>
      <c r="E611" s="531"/>
      <c r="F611" s="59"/>
    </row>
    <row r="612" spans="2:9" hidden="1" outlineLevel="1" x14ac:dyDescent="0.25">
      <c r="B612" s="45" t="s">
        <v>51</v>
      </c>
      <c r="C612" s="842" t="s">
        <v>1180</v>
      </c>
      <c r="D612" s="160" t="str">
        <f>C612</f>
        <v xml:space="preserve">24 hours </v>
      </c>
      <c r="E612" s="531"/>
      <c r="F612" s="59"/>
    </row>
    <row r="613" spans="2:9" hidden="1" outlineLevel="1" x14ac:dyDescent="0.25">
      <c r="B613" s="46" t="s">
        <v>54</v>
      </c>
      <c r="C613" s="842" t="s">
        <v>1178</v>
      </c>
      <c r="D613" s="160" t="str">
        <f t="shared" ref="D613:D617" si="30">C613</f>
        <v>0 hours</v>
      </c>
      <c r="E613" s="531"/>
      <c r="F613" s="59"/>
    </row>
    <row r="614" spans="2:9" hidden="1" outlineLevel="1" x14ac:dyDescent="0.25">
      <c r="B614" s="46" t="s">
        <v>55</v>
      </c>
      <c r="C614" s="160">
        <v>0</v>
      </c>
      <c r="D614" s="160">
        <f t="shared" si="30"/>
        <v>0</v>
      </c>
      <c r="E614" s="531"/>
      <c r="F614" s="59"/>
    </row>
    <row r="615" spans="2:9" hidden="1" outlineLevel="1" x14ac:dyDescent="0.25">
      <c r="B615" s="46" t="s">
        <v>56</v>
      </c>
      <c r="C615" s="842" t="s">
        <v>1177</v>
      </c>
      <c r="D615" s="160" t="str">
        <f t="shared" si="30"/>
        <v>72 hours</v>
      </c>
      <c r="E615" s="531"/>
      <c r="F615" s="59"/>
    </row>
    <row r="616" spans="2:9" hidden="1" outlineLevel="1" x14ac:dyDescent="0.25">
      <c r="B616" s="46" t="s">
        <v>57</v>
      </c>
      <c r="C616" s="160">
        <v>0</v>
      </c>
      <c r="D616" s="160">
        <f t="shared" si="30"/>
        <v>0</v>
      </c>
      <c r="E616" s="531"/>
      <c r="F616" s="59"/>
    </row>
    <row r="617" spans="2:9" hidden="1" outlineLevel="1" x14ac:dyDescent="0.25">
      <c r="B617" s="46" t="s">
        <v>834</v>
      </c>
      <c r="C617" s="842" t="s">
        <v>1180</v>
      </c>
      <c r="D617" s="160" t="str">
        <f t="shared" si="30"/>
        <v xml:space="preserve">24 hours </v>
      </c>
      <c r="E617" s="531"/>
      <c r="F617" s="59"/>
    </row>
    <row r="618" spans="2:9" s="1280" customFormat="1" ht="13.5" customHeight="1" collapsed="1" x14ac:dyDescent="0.25"/>
    <row r="619" spans="2:9" ht="15" customHeight="1" x14ac:dyDescent="0.25">
      <c r="B619" s="118" t="s">
        <v>1327</v>
      </c>
      <c r="E619" s="1117" t="s">
        <v>1663</v>
      </c>
      <c r="F619" s="329" t="s">
        <v>367</v>
      </c>
      <c r="G619" s="1293" t="s">
        <v>939</v>
      </c>
      <c r="H619" s="1293"/>
      <c r="I619" s="752" t="s">
        <v>1659</v>
      </c>
    </row>
    <row r="620" spans="2:9" ht="22.5" hidden="1" customHeight="1" outlineLevel="1" x14ac:dyDescent="0.25">
      <c r="B620" s="15" t="s">
        <v>0</v>
      </c>
      <c r="C620" s="1219" t="s">
        <v>1328</v>
      </c>
      <c r="D620" s="1219"/>
      <c r="E620" s="1219"/>
      <c r="F620" s="1219"/>
      <c r="G620" s="1219"/>
      <c r="H620" s="1219"/>
    </row>
    <row r="621" spans="2:9" ht="15" hidden="1" customHeight="1" outlineLevel="1" x14ac:dyDescent="0.25">
      <c r="B621" t="s">
        <v>949</v>
      </c>
      <c r="C621" s="18" t="s">
        <v>1469</v>
      </c>
      <c r="D621" s="677"/>
      <c r="E621" s="677"/>
      <c r="F621" s="677"/>
      <c r="G621" s="677"/>
      <c r="H621" s="677"/>
    </row>
    <row r="622" spans="2:9" ht="15" hidden="1" customHeight="1" outlineLevel="1" x14ac:dyDescent="0.25">
      <c r="B622" t="s">
        <v>759</v>
      </c>
      <c r="C622" s="18" t="s">
        <v>439</v>
      </c>
    </row>
    <row r="623" spans="2:9" ht="15" hidden="1" customHeight="1" outlineLevel="1" x14ac:dyDescent="0.25">
      <c r="B623" t="s">
        <v>100</v>
      </c>
      <c r="C623" t="s">
        <v>101</v>
      </c>
      <c r="D623" t="s">
        <v>102</v>
      </c>
      <c r="E623" t="s">
        <v>103</v>
      </c>
      <c r="F623" s="200" t="s">
        <v>332</v>
      </c>
      <c r="G623" s="1291"/>
      <c r="H623" s="1291"/>
    </row>
    <row r="624" spans="2:9" ht="15" hidden="1" customHeight="1" outlineLevel="1" x14ac:dyDescent="0.25">
      <c r="B624" s="175" t="s">
        <v>1014</v>
      </c>
      <c r="C624" s="496" t="str">
        <f>B624</f>
        <v>Argo</v>
      </c>
      <c r="D624" s="175" t="str">
        <f>B624</f>
        <v>Argo</v>
      </c>
      <c r="E624" s="175" t="s">
        <v>684</v>
      </c>
      <c r="G624" s="1277"/>
      <c r="H624" s="1277"/>
    </row>
    <row r="625" spans="2:8" ht="15" hidden="1" customHeight="1" outlineLevel="1" x14ac:dyDescent="0.25">
      <c r="B625" t="s">
        <v>818</v>
      </c>
      <c r="C625" t="s">
        <v>819</v>
      </c>
      <c r="D625" t="s">
        <v>820</v>
      </c>
      <c r="E625" t="s">
        <v>821</v>
      </c>
      <c r="G625" s="2"/>
      <c r="H625" s="2"/>
    </row>
    <row r="626" spans="2:8" ht="15" hidden="1" customHeight="1" outlineLevel="1" x14ac:dyDescent="0.25">
      <c r="B626" s="175" t="s">
        <v>1369</v>
      </c>
      <c r="C626" s="496" t="str">
        <f>B626</f>
        <v xml:space="preserve">Colony Specialty Insurance Company </v>
      </c>
      <c r="D626" s="175" t="s">
        <v>1679</v>
      </c>
      <c r="E626" s="175"/>
      <c r="G626" s="2"/>
      <c r="H626" s="2"/>
    </row>
    <row r="627" spans="2:8" ht="15" hidden="1" customHeight="1" outlineLevel="1" x14ac:dyDescent="0.25">
      <c r="B627" t="s">
        <v>104</v>
      </c>
      <c r="C627" t="s">
        <v>105</v>
      </c>
      <c r="D627" t="s">
        <v>106</v>
      </c>
      <c r="E627" t="s">
        <v>109</v>
      </c>
    </row>
    <row r="628" spans="2:8" ht="15" hidden="1" customHeight="1" outlineLevel="1" x14ac:dyDescent="0.25">
      <c r="B628" s="18" t="s">
        <v>1319</v>
      </c>
      <c r="C628" t="str">
        <f>B628</f>
        <v>A-: XIV</v>
      </c>
      <c r="D628" s="18" t="s">
        <v>1680</v>
      </c>
      <c r="E628" s="18"/>
    </row>
    <row r="629" spans="2:8" ht="15" hidden="1" customHeight="1" outlineLevel="1" x14ac:dyDescent="0.25">
      <c r="B629" t="s">
        <v>2</v>
      </c>
      <c r="C629" t="s">
        <v>3</v>
      </c>
      <c r="D629" t="s">
        <v>110</v>
      </c>
      <c r="E629" t="s">
        <v>111</v>
      </c>
    </row>
    <row r="630" spans="2:8" ht="15" hidden="1" customHeight="1" outlineLevel="1" x14ac:dyDescent="0.25">
      <c r="B630" s="121">
        <v>31190</v>
      </c>
      <c r="C630" s="4">
        <f>B630+B630*E653</f>
        <v>35504.27754144639</v>
      </c>
      <c r="D630" s="121">
        <v>37094</v>
      </c>
      <c r="E630" s="121"/>
      <c r="F630" s="752" t="s">
        <v>1677</v>
      </c>
    </row>
    <row r="631" spans="2:8" ht="15" hidden="1" customHeight="1" outlineLevel="1" x14ac:dyDescent="0.25">
      <c r="B631" s="4" t="s">
        <v>403</v>
      </c>
      <c r="C631" s="4" t="str">
        <f>B631</f>
        <v>Blended Rate per $100 of Exposure</v>
      </c>
      <c r="D631" s="4" t="str">
        <f>B631</f>
        <v>Blended Rate per $100 of Exposure</v>
      </c>
      <c r="E631" s="4" t="str">
        <f>B631</f>
        <v>Blended Rate per $100 of Exposure</v>
      </c>
    </row>
    <row r="632" spans="2:8" ht="15" hidden="1" customHeight="1" outlineLevel="1" x14ac:dyDescent="0.25">
      <c r="B632" s="283">
        <f>B630/(C652/100)</f>
        <v>0.65732557637168509</v>
      </c>
      <c r="C632" s="283">
        <f>C630/(E652/100)</f>
        <v>0.65732557637168498</v>
      </c>
      <c r="D632" s="283">
        <f>D630/(E652/100)</f>
        <v>0.6867576702967032</v>
      </c>
      <c r="E632" s="283">
        <f>E630/(E652/100)</f>
        <v>0</v>
      </c>
    </row>
    <row r="633" spans="2:8" ht="15" hidden="1" customHeight="1" outlineLevel="1" x14ac:dyDescent="0.25">
      <c r="D633" t="s">
        <v>5</v>
      </c>
      <c r="E633" t="s">
        <v>6</v>
      </c>
    </row>
    <row r="634" spans="2:8" ht="15" hidden="1" customHeight="1" outlineLevel="1" x14ac:dyDescent="0.25">
      <c r="D634" s="3">
        <f>-(C630-D630)/C630</f>
        <v>4.477551913844257E-2</v>
      </c>
      <c r="E634" s="3">
        <f>-(C630-E630)/C630</f>
        <v>-1</v>
      </c>
    </row>
    <row r="635" spans="2:8" ht="15" hidden="1" customHeight="1" outlineLevel="1" x14ac:dyDescent="0.25">
      <c r="B635" s="3" t="s">
        <v>471</v>
      </c>
      <c r="C635" s="3" t="s">
        <v>472</v>
      </c>
      <c r="D635" s="3" t="s">
        <v>473</v>
      </c>
      <c r="E635" s="3" t="s">
        <v>474</v>
      </c>
    </row>
    <row r="636" spans="2:8" ht="15" hidden="1" customHeight="1" outlineLevel="1" x14ac:dyDescent="0.25">
      <c r="B636" s="177"/>
      <c r="C636" s="178">
        <f>B636+B636*E653</f>
        <v>0</v>
      </c>
      <c r="D636" s="177"/>
      <c r="E636" s="185"/>
    </row>
    <row r="637" spans="2:8" ht="15" hidden="1" customHeight="1" outlineLevel="1" x14ac:dyDescent="0.25">
      <c r="B637" s="3" t="s">
        <v>170</v>
      </c>
      <c r="C637" s="3" t="s">
        <v>171</v>
      </c>
      <c r="D637" s="3" t="s">
        <v>172</v>
      </c>
      <c r="E637" s="3" t="s">
        <v>173</v>
      </c>
    </row>
    <row r="638" spans="2:8" ht="15" hidden="1" customHeight="1" outlineLevel="1" x14ac:dyDescent="0.25">
      <c r="B638" s="177"/>
      <c r="C638" s="178">
        <f>B638+B638*E653</f>
        <v>0</v>
      </c>
      <c r="D638" s="177"/>
      <c r="E638" s="185"/>
    </row>
    <row r="639" spans="2:8" ht="15" hidden="1" customHeight="1" outlineLevel="1" x14ac:dyDescent="0.25">
      <c r="B639" s="3" t="s">
        <v>15</v>
      </c>
      <c r="C639" s="4" t="s">
        <v>16</v>
      </c>
      <c r="D639" s="4" t="s">
        <v>112</v>
      </c>
      <c r="E639" t="s">
        <v>113</v>
      </c>
    </row>
    <row r="640" spans="2:8" ht="15" hidden="1" customHeight="1" outlineLevel="1" x14ac:dyDescent="0.25">
      <c r="B640" s="4">
        <f>B630+B636+B638</f>
        <v>31190</v>
      </c>
      <c r="C640" s="4">
        <f>C630+C636+C638</f>
        <v>35504.27754144639</v>
      </c>
      <c r="D640" s="4">
        <f>D630+D636+D638</f>
        <v>37094</v>
      </c>
      <c r="E640" s="4">
        <f>E630+E636+E638</f>
        <v>0</v>
      </c>
      <c r="F640" s="4"/>
    </row>
    <row r="641" spans="2:7" ht="15" hidden="1" customHeight="1" outlineLevel="1" x14ac:dyDescent="0.25">
      <c r="B641" s="3" t="s">
        <v>724</v>
      </c>
      <c r="C641" s="3" t="s">
        <v>725</v>
      </c>
      <c r="D641" s="3" t="s">
        <v>726</v>
      </c>
      <c r="E641" s="3" t="s">
        <v>727</v>
      </c>
      <c r="F641" s="4"/>
    </row>
    <row r="642" spans="2:7" ht="15" hidden="1" customHeight="1" outlineLevel="1" x14ac:dyDescent="0.25">
      <c r="B642" s="595"/>
      <c r="C642" s="158" t="s">
        <v>237</v>
      </c>
      <c r="D642" s="595">
        <v>0</v>
      </c>
      <c r="E642" s="595"/>
      <c r="F642" s="4"/>
    </row>
    <row r="643" spans="2:7" ht="15" hidden="1" customHeight="1" outlineLevel="1" x14ac:dyDescent="0.25">
      <c r="B643" s="4"/>
      <c r="C643" s="4"/>
      <c r="D643" s="4"/>
      <c r="E643" s="4"/>
      <c r="F643" s="4"/>
    </row>
    <row r="644" spans="2:7" ht="15" hidden="1" customHeight="1" outlineLevel="1" x14ac:dyDescent="0.25">
      <c r="B644" s="38" t="s">
        <v>1414</v>
      </c>
      <c r="F644" s="35"/>
    </row>
    <row r="645" spans="2:7" ht="15" hidden="1" customHeight="1" outlineLevel="1" x14ac:dyDescent="0.25">
      <c r="B645" s="1260" t="s">
        <v>40</v>
      </c>
      <c r="C645" s="1294"/>
      <c r="D645" s="1294" t="s">
        <v>41</v>
      </c>
      <c r="E645" s="1275"/>
    </row>
    <row r="646" spans="2:7" ht="15" hidden="1" customHeight="1" outlineLevel="1" x14ac:dyDescent="0.25">
      <c r="B646" s="43" t="s">
        <v>42</v>
      </c>
      <c r="C646" s="19"/>
      <c r="D646" s="43" t="str">
        <f t="shared" ref="D646:D652" si="31">B646</f>
        <v>Building</v>
      </c>
      <c r="E646" s="19"/>
    </row>
    <row r="647" spans="2:7" ht="15" hidden="1" customHeight="1" outlineLevel="1" x14ac:dyDescent="0.25">
      <c r="B647" s="43" t="s">
        <v>267</v>
      </c>
      <c r="C647" s="19"/>
      <c r="D647" s="43" t="str">
        <f t="shared" si="31"/>
        <v>Betterments &amp; Improvements</v>
      </c>
      <c r="E647" s="19"/>
    </row>
    <row r="648" spans="2:7" ht="15" hidden="1" customHeight="1" outlineLevel="1" x14ac:dyDescent="0.25">
      <c r="B648" s="43" t="s">
        <v>43</v>
      </c>
      <c r="C648" s="19"/>
      <c r="D648" s="43" t="str">
        <f t="shared" si="31"/>
        <v>Business Personal Property</v>
      </c>
      <c r="E648" s="19"/>
    </row>
    <row r="649" spans="2:7" ht="15" hidden="1" customHeight="1" outlineLevel="1" x14ac:dyDescent="0.25">
      <c r="B649" s="43" t="s">
        <v>268</v>
      </c>
      <c r="C649" s="19"/>
      <c r="D649" s="43" t="str">
        <f t="shared" si="31"/>
        <v>Computer Software/Hardware</v>
      </c>
      <c r="E649" s="19"/>
    </row>
    <row r="650" spans="2:7" ht="15" hidden="1" customHeight="1" outlineLevel="1" x14ac:dyDescent="0.25">
      <c r="B650" s="43" t="s">
        <v>269</v>
      </c>
      <c r="C650" s="19"/>
      <c r="D650" s="43" t="str">
        <f t="shared" si="31"/>
        <v>Business Income/EE</v>
      </c>
      <c r="E650" s="19"/>
    </row>
    <row r="651" spans="2:7" ht="15" hidden="1" customHeight="1" outlineLevel="1" x14ac:dyDescent="0.25">
      <c r="B651" s="146" t="s">
        <v>270</v>
      </c>
      <c r="C651" s="73">
        <v>4744985</v>
      </c>
      <c r="D651" s="43" t="str">
        <f t="shared" si="31"/>
        <v>Scheduled Field Equipment</v>
      </c>
      <c r="E651" s="139">
        <v>5401323</v>
      </c>
      <c r="G651" s="1133">
        <v>260390</v>
      </c>
    </row>
    <row r="652" spans="2:7" ht="15" hidden="1" customHeight="1" outlineLevel="1" x14ac:dyDescent="0.25">
      <c r="B652" s="42" t="s">
        <v>97</v>
      </c>
      <c r="C652" s="20">
        <f>SUM(C646:C651)</f>
        <v>4744985</v>
      </c>
      <c r="D652" s="42" t="str">
        <f t="shared" si="31"/>
        <v>Total Values Insured</v>
      </c>
      <c r="E652" s="34">
        <f>SUM(E646:E651)</f>
        <v>5401323</v>
      </c>
    </row>
    <row r="653" spans="2:7" ht="15" hidden="1" customHeight="1" outlineLevel="1" x14ac:dyDescent="0.25">
      <c r="C653" s="1303" t="s">
        <v>14</v>
      </c>
      <c r="D653" s="1304"/>
      <c r="E653" s="14">
        <f>-(C652-E652)/C652</f>
        <v>0.13832246045034916</v>
      </c>
    </row>
    <row r="654" spans="2:7" ht="15" hidden="1" customHeight="1" outlineLevel="1" x14ac:dyDescent="0.25">
      <c r="B654" s="38" t="s">
        <v>227</v>
      </c>
      <c r="D654" s="5"/>
      <c r="E654" s="6"/>
    </row>
    <row r="655" spans="2:7" ht="15" hidden="1" customHeight="1" outlineLevel="1" x14ac:dyDescent="0.25">
      <c r="B655" s="44"/>
      <c r="C655" s="8" t="s">
        <v>11</v>
      </c>
      <c r="D655" s="8" t="s">
        <v>68</v>
      </c>
      <c r="E655" s="9" t="s">
        <v>69</v>
      </c>
      <c r="F655" s="25"/>
    </row>
    <row r="656" spans="2:7" ht="15" hidden="1" customHeight="1" outlineLevel="1" x14ac:dyDescent="0.25">
      <c r="B656" s="45" t="s">
        <v>19</v>
      </c>
      <c r="C656" s="657" t="s">
        <v>1299</v>
      </c>
      <c r="D656" s="27" t="str">
        <f>C656</f>
        <v>HIDE</v>
      </c>
      <c r="E656" s="136"/>
      <c r="F656" s="26"/>
    </row>
    <row r="657" spans="2:6" ht="15" hidden="1" customHeight="1" outlineLevel="1" x14ac:dyDescent="0.25">
      <c r="B657" s="311" t="s">
        <v>386</v>
      </c>
      <c r="C657" s="657" t="s">
        <v>1299</v>
      </c>
      <c r="D657" s="27" t="str">
        <f t="shared" ref="D657:D662" si="32">C657</f>
        <v>HIDE</v>
      </c>
      <c r="E657" s="136"/>
      <c r="F657" s="26"/>
    </row>
    <row r="658" spans="2:6" ht="15" hidden="1" customHeight="1" outlineLevel="1" x14ac:dyDescent="0.25">
      <c r="B658" s="45" t="s">
        <v>20</v>
      </c>
      <c r="C658" s="657" t="s">
        <v>1299</v>
      </c>
      <c r="D658" s="27" t="str">
        <f t="shared" si="32"/>
        <v>HIDE</v>
      </c>
      <c r="E658" s="136"/>
      <c r="F658" s="26"/>
    </row>
    <row r="659" spans="2:6" ht="15" hidden="1" customHeight="1" outlineLevel="1" x14ac:dyDescent="0.25">
      <c r="B659" s="45" t="s">
        <v>21</v>
      </c>
      <c r="C659" s="657" t="s">
        <v>1299</v>
      </c>
      <c r="D659" s="27" t="str">
        <f t="shared" si="32"/>
        <v>HIDE</v>
      </c>
      <c r="E659" s="136"/>
      <c r="F659" s="26"/>
    </row>
    <row r="660" spans="2:6" ht="15" hidden="1" customHeight="1" outlineLevel="1" x14ac:dyDescent="0.25">
      <c r="B660" s="45" t="s">
        <v>22</v>
      </c>
      <c r="C660" s="657" t="s">
        <v>1299</v>
      </c>
      <c r="D660" s="27" t="str">
        <f t="shared" si="32"/>
        <v>HIDE</v>
      </c>
      <c r="E660" s="136"/>
      <c r="F660" s="26"/>
    </row>
    <row r="661" spans="2:6" ht="15" hidden="1" customHeight="1" outlineLevel="1" x14ac:dyDescent="0.25">
      <c r="B661" s="45" t="s">
        <v>23</v>
      </c>
      <c r="C661" s="657" t="s">
        <v>1299</v>
      </c>
      <c r="D661" s="27" t="str">
        <f t="shared" si="32"/>
        <v>HIDE</v>
      </c>
      <c r="E661" s="136"/>
      <c r="F661" s="26"/>
    </row>
    <row r="662" spans="2:6" ht="15" hidden="1" customHeight="1" outlineLevel="1" x14ac:dyDescent="0.25">
      <c r="B662" s="482" t="s">
        <v>556</v>
      </c>
      <c r="C662" s="657" t="s">
        <v>1299</v>
      </c>
      <c r="D662" s="137" t="str">
        <f t="shared" si="32"/>
        <v>HIDE</v>
      </c>
      <c r="E662" s="138"/>
      <c r="F662" s="26"/>
    </row>
    <row r="663" spans="2:6" ht="15" hidden="1" customHeight="1" outlineLevel="1" x14ac:dyDescent="0.25">
      <c r="B663" s="76"/>
      <c r="C663" s="26"/>
      <c r="D663" s="26"/>
      <c r="E663" s="26"/>
      <c r="F663" s="26"/>
    </row>
    <row r="664" spans="2:6" ht="15" hidden="1" customHeight="1" outlineLevel="1" x14ac:dyDescent="0.25">
      <c r="B664" s="147" t="s">
        <v>219</v>
      </c>
      <c r="C664" s="26"/>
      <c r="D664" s="26"/>
      <c r="E664" s="26"/>
      <c r="F664" s="26"/>
    </row>
    <row r="665" spans="2:6" ht="15" hidden="1" customHeight="1" outlineLevel="1" x14ac:dyDescent="0.25">
      <c r="B665" s="76"/>
      <c r="C665" s="8" t="s">
        <v>11</v>
      </c>
      <c r="D665" s="8" t="s">
        <v>68</v>
      </c>
      <c r="E665" s="9" t="s">
        <v>69</v>
      </c>
      <c r="F665" s="26"/>
    </row>
    <row r="666" spans="2:6" ht="15" hidden="1" customHeight="1" outlineLevel="1" x14ac:dyDescent="0.25">
      <c r="B666" s="45" t="s">
        <v>224</v>
      </c>
      <c r="C666" s="657" t="s">
        <v>1299</v>
      </c>
      <c r="D666" s="27" t="str">
        <f>C666</f>
        <v>HIDE</v>
      </c>
      <c r="E666" s="136"/>
      <c r="F666" s="26"/>
    </row>
    <row r="667" spans="2:6" ht="15" hidden="1" customHeight="1" outlineLevel="1" x14ac:dyDescent="0.25">
      <c r="B667" s="45" t="s">
        <v>166</v>
      </c>
      <c r="C667" s="657" t="s">
        <v>1299</v>
      </c>
      <c r="D667" s="27" t="str">
        <f>C667</f>
        <v>HIDE</v>
      </c>
      <c r="E667" s="136"/>
      <c r="F667" s="26"/>
    </row>
    <row r="668" spans="2:6" ht="15" hidden="1" customHeight="1" outlineLevel="1" x14ac:dyDescent="0.25">
      <c r="B668" s="482" t="s">
        <v>445</v>
      </c>
      <c r="C668" s="657" t="s">
        <v>1299</v>
      </c>
      <c r="D668" s="137" t="str">
        <f>C668</f>
        <v>HIDE</v>
      </c>
      <c r="E668" s="138"/>
      <c r="F668" s="26"/>
    </row>
    <row r="669" spans="2:6" ht="15" hidden="1" customHeight="1" outlineLevel="1" x14ac:dyDescent="0.25">
      <c r="B669" s="76"/>
      <c r="C669" s="26"/>
      <c r="D669" s="26"/>
      <c r="E669" s="26"/>
      <c r="F669" s="26"/>
    </row>
    <row r="670" spans="2:6" ht="15" hidden="1" customHeight="1" outlineLevel="1" x14ac:dyDescent="0.25">
      <c r="B670" s="147" t="s">
        <v>239</v>
      </c>
      <c r="C670" s="26"/>
      <c r="D670" s="26"/>
      <c r="E670" s="26"/>
      <c r="F670" s="26"/>
    </row>
    <row r="671" spans="2:6" ht="15" hidden="1" customHeight="1" outlineLevel="1" x14ac:dyDescent="0.25">
      <c r="B671" s="76"/>
      <c r="C671" s="8" t="s">
        <v>11</v>
      </c>
      <c r="D671" s="8" t="s">
        <v>68</v>
      </c>
      <c r="E671" s="9" t="s">
        <v>69</v>
      </c>
      <c r="F671" s="26"/>
    </row>
    <row r="672" spans="2:6" ht="30.75" hidden="1" customHeight="1" outlineLevel="1" x14ac:dyDescent="0.25">
      <c r="B672" s="311" t="s">
        <v>220</v>
      </c>
      <c r="C672" s="657" t="s">
        <v>1299</v>
      </c>
      <c r="D672" s="27" t="str">
        <f>C672</f>
        <v>HIDE</v>
      </c>
      <c r="E672" s="136"/>
      <c r="F672" s="26"/>
    </row>
    <row r="673" spans="2:9" ht="15" hidden="1" customHeight="1" outlineLevel="1" x14ac:dyDescent="0.25">
      <c r="B673" s="482" t="s">
        <v>523</v>
      </c>
      <c r="C673" s="657" t="s">
        <v>1299</v>
      </c>
      <c r="D673" s="137" t="str">
        <f>C673</f>
        <v>HIDE</v>
      </c>
      <c r="E673" s="138"/>
      <c r="F673" s="26"/>
    </row>
    <row r="674" spans="2:9" hidden="1" outlineLevel="1" x14ac:dyDescent="0.25">
      <c r="B674" s="311" t="s">
        <v>521</v>
      </c>
      <c r="C674" s="657" t="s">
        <v>1299</v>
      </c>
      <c r="D674" s="27" t="str">
        <f>C674</f>
        <v>HIDE</v>
      </c>
      <c r="E674" s="136"/>
      <c r="F674" s="26"/>
    </row>
    <row r="675" spans="2:9" ht="15" hidden="1" customHeight="1" outlineLevel="1" x14ac:dyDescent="0.25">
      <c r="B675" s="482" t="s">
        <v>522</v>
      </c>
      <c r="C675" s="657" t="s">
        <v>1299</v>
      </c>
      <c r="D675" s="137" t="str">
        <f>C675</f>
        <v>HIDE</v>
      </c>
      <c r="E675" s="138"/>
      <c r="F675" s="26"/>
    </row>
    <row r="676" spans="2:9" ht="15" hidden="1" customHeight="1" outlineLevel="1" x14ac:dyDescent="0.25">
      <c r="B676" s="76"/>
      <c r="C676" s="26"/>
      <c r="D676" s="26"/>
      <c r="E676" s="26"/>
      <c r="F676" s="26"/>
    </row>
    <row r="677" spans="2:9" ht="15" hidden="1" customHeight="1" outlineLevel="1" x14ac:dyDescent="0.25">
      <c r="B677" s="538" t="s">
        <v>515</v>
      </c>
      <c r="C677" s="26"/>
      <c r="D677" s="26"/>
      <c r="E677" s="26"/>
      <c r="F677" s="26"/>
    </row>
    <row r="678" spans="2:9" ht="15" hidden="1" customHeight="1" outlineLevel="1" x14ac:dyDescent="0.25">
      <c r="B678" s="76"/>
      <c r="C678" s="8" t="s">
        <v>11</v>
      </c>
      <c r="D678" s="8" t="s">
        <v>68</v>
      </c>
      <c r="E678" s="9" t="s">
        <v>69</v>
      </c>
      <c r="F678" s="26"/>
    </row>
    <row r="679" spans="2:9" ht="15" hidden="1" customHeight="1" outlineLevel="1" x14ac:dyDescent="0.25">
      <c r="B679" s="45" t="s">
        <v>19</v>
      </c>
      <c r="C679" s="657" t="s">
        <v>1299</v>
      </c>
      <c r="D679" s="27" t="str">
        <f>C679</f>
        <v>HIDE</v>
      </c>
      <c r="E679" s="136"/>
      <c r="F679" s="26"/>
    </row>
    <row r="680" spans="2:9" ht="15" hidden="1" customHeight="1" outlineLevel="1" x14ac:dyDescent="0.25">
      <c r="B680" s="45" t="s">
        <v>21</v>
      </c>
      <c r="C680" s="657" t="s">
        <v>1299</v>
      </c>
      <c r="D680" s="27" t="str">
        <f>C680</f>
        <v>HIDE</v>
      </c>
      <c r="E680" s="136"/>
      <c r="F680" s="26"/>
    </row>
    <row r="681" spans="2:9" ht="30" hidden="1" customHeight="1" outlineLevel="1" x14ac:dyDescent="0.25">
      <c r="B681" s="311" t="s">
        <v>386</v>
      </c>
      <c r="C681" s="657" t="s">
        <v>1299</v>
      </c>
      <c r="D681" s="27" t="str">
        <f>C681</f>
        <v>HIDE</v>
      </c>
      <c r="E681" s="136"/>
      <c r="F681" s="26"/>
    </row>
    <row r="682" spans="2:9" ht="30" hidden="1" customHeight="1" outlineLevel="1" x14ac:dyDescent="0.25">
      <c r="B682" s="162" t="s">
        <v>221</v>
      </c>
      <c r="C682" s="657" t="s">
        <v>1299</v>
      </c>
      <c r="D682" s="137" t="str">
        <f>C682</f>
        <v>HIDE</v>
      </c>
      <c r="E682" s="138"/>
      <c r="F682" s="26"/>
    </row>
    <row r="683" spans="2:9" ht="15" hidden="1" customHeight="1" outlineLevel="1" x14ac:dyDescent="0.25">
      <c r="B683" s="76"/>
      <c r="C683" s="26"/>
      <c r="D683" s="26"/>
      <c r="E683" s="26"/>
      <c r="F683" s="26"/>
    </row>
    <row r="684" spans="2:9" ht="15" hidden="1" customHeight="1" outlineLevel="1" x14ac:dyDescent="0.25">
      <c r="B684" s="1288" t="s">
        <v>137</v>
      </c>
      <c r="C684" s="1288"/>
      <c r="D684" s="1288"/>
      <c r="E684" s="1334"/>
      <c r="F684" s="1287" t="s">
        <v>139</v>
      </c>
      <c r="G684" s="1288"/>
      <c r="H684" s="1288"/>
      <c r="I684" s="1288"/>
    </row>
    <row r="685" spans="2:9" ht="15" hidden="1" customHeight="1" outlineLevel="1" x14ac:dyDescent="0.25">
      <c r="B685" s="44"/>
      <c r="C685" s="8" t="s">
        <v>11</v>
      </c>
      <c r="D685" s="8" t="s">
        <v>68</v>
      </c>
      <c r="E685" s="11" t="s">
        <v>69</v>
      </c>
      <c r="F685" s="44"/>
      <c r="G685" s="8" t="s">
        <v>11</v>
      </c>
      <c r="H685" s="8" t="s">
        <v>68</v>
      </c>
      <c r="I685" s="9" t="s">
        <v>69</v>
      </c>
    </row>
    <row r="686" spans="2:9" ht="15" hidden="1" customHeight="1" outlineLevel="1" x14ac:dyDescent="0.25">
      <c r="B686" s="44" t="s">
        <v>42</v>
      </c>
      <c r="C686" s="841" t="s">
        <v>1299</v>
      </c>
      <c r="D686" s="140" t="str">
        <f t="shared" ref="D686:D688" si="33">C686</f>
        <v>HIDE</v>
      </c>
      <c r="E686" s="142"/>
      <c r="F686" s="44" t="s">
        <v>141</v>
      </c>
      <c r="G686" s="74">
        <f>C651</f>
        <v>4744985</v>
      </c>
      <c r="H686" s="74">
        <f>E651</f>
        <v>5401323</v>
      </c>
      <c r="I686" s="75">
        <f>E651</f>
        <v>5401323</v>
      </c>
    </row>
    <row r="687" spans="2:9" ht="45" hidden="1" outlineLevel="1" x14ac:dyDescent="0.25">
      <c r="B687" s="44" t="s">
        <v>43</v>
      </c>
      <c r="C687" s="841" t="s">
        <v>1299</v>
      </c>
      <c r="D687" s="140" t="str">
        <f t="shared" si="33"/>
        <v>HIDE</v>
      </c>
      <c r="E687" s="142"/>
      <c r="F687" s="307" t="s">
        <v>381</v>
      </c>
      <c r="G687" s="140">
        <v>250000</v>
      </c>
      <c r="H687" s="140">
        <f t="shared" ref="H687:H690" si="34">G687</f>
        <v>250000</v>
      </c>
      <c r="I687" s="141"/>
    </row>
    <row r="688" spans="2:9" ht="45" hidden="1" outlineLevel="1" x14ac:dyDescent="0.25">
      <c r="B688" s="44" t="s">
        <v>44</v>
      </c>
      <c r="C688" s="841" t="s">
        <v>1299</v>
      </c>
      <c r="D688" s="140" t="str">
        <f t="shared" si="33"/>
        <v>HIDE</v>
      </c>
      <c r="E688" s="142"/>
      <c r="F688" s="44" t="s">
        <v>326</v>
      </c>
      <c r="G688" s="140">
        <v>5000</v>
      </c>
      <c r="H688" s="140">
        <v>15000</v>
      </c>
      <c r="I688" s="141"/>
    </row>
    <row r="689" spans="2:9" ht="45" hidden="1" outlineLevel="1" x14ac:dyDescent="0.25">
      <c r="B689" s="44" t="s">
        <v>45</v>
      </c>
      <c r="C689" s="841" t="s">
        <v>1299</v>
      </c>
      <c r="D689" s="140" t="str">
        <f>C689</f>
        <v>HIDE</v>
      </c>
      <c r="E689" s="142"/>
      <c r="F689" s="307" t="s">
        <v>382</v>
      </c>
      <c r="G689" s="140">
        <v>1000000</v>
      </c>
      <c r="H689" s="140">
        <f t="shared" si="34"/>
        <v>1000000</v>
      </c>
      <c r="I689" s="141"/>
    </row>
    <row r="690" spans="2:9" ht="45" hidden="1" outlineLevel="1" x14ac:dyDescent="0.25">
      <c r="B690" s="44" t="s">
        <v>46</v>
      </c>
      <c r="C690" s="841" t="s">
        <v>1299</v>
      </c>
      <c r="D690" s="140" t="str">
        <f t="shared" ref="D690:D702" si="35">C690</f>
        <v>HIDE</v>
      </c>
      <c r="E690" s="142"/>
      <c r="F690" s="44" t="s">
        <v>327</v>
      </c>
      <c r="G690" s="140">
        <v>750000</v>
      </c>
      <c r="H690" s="140">
        <f t="shared" si="34"/>
        <v>750000</v>
      </c>
      <c r="I690" s="141"/>
    </row>
    <row r="691" spans="2:9" ht="15" hidden="1" customHeight="1" outlineLevel="1" x14ac:dyDescent="0.25">
      <c r="B691" s="44" t="s">
        <v>47</v>
      </c>
      <c r="C691" s="841" t="s">
        <v>1299</v>
      </c>
      <c r="D691" s="140" t="str">
        <f t="shared" si="35"/>
        <v>HIDE</v>
      </c>
      <c r="E691" s="142"/>
      <c r="F691" s="44" t="s">
        <v>144</v>
      </c>
      <c r="G691" s="140">
        <v>0</v>
      </c>
      <c r="H691" s="140">
        <f t="shared" ref="H691:H701" si="36">G691</f>
        <v>0</v>
      </c>
      <c r="I691" s="141"/>
    </row>
    <row r="692" spans="2:9" ht="15" hidden="1" customHeight="1" outlineLevel="1" x14ac:dyDescent="0.25">
      <c r="B692" s="307" t="s">
        <v>48</v>
      </c>
      <c r="C692" s="841" t="s">
        <v>1299</v>
      </c>
      <c r="D692" s="140" t="str">
        <f t="shared" si="35"/>
        <v>HIDE</v>
      </c>
      <c r="E692" s="142"/>
      <c r="F692" s="44" t="s">
        <v>145</v>
      </c>
      <c r="G692" s="140">
        <v>0</v>
      </c>
      <c r="H692" s="140">
        <f t="shared" si="36"/>
        <v>0</v>
      </c>
      <c r="I692" s="141"/>
    </row>
    <row r="693" spans="2:9" ht="15" hidden="1" customHeight="1" outlineLevel="1" x14ac:dyDescent="0.25">
      <c r="B693" s="44" t="s">
        <v>49</v>
      </c>
      <c r="C693" s="841" t="s">
        <v>1299</v>
      </c>
      <c r="D693" s="140" t="str">
        <f t="shared" si="35"/>
        <v>HIDE</v>
      </c>
      <c r="E693" s="142"/>
      <c r="F693" s="44" t="s">
        <v>146</v>
      </c>
      <c r="G693" s="140">
        <v>0</v>
      </c>
      <c r="H693" s="140">
        <f t="shared" si="36"/>
        <v>0</v>
      </c>
      <c r="I693" s="141"/>
    </row>
    <row r="694" spans="2:9" ht="15" hidden="1" customHeight="1" outlineLevel="1" x14ac:dyDescent="0.25">
      <c r="B694" s="44" t="s">
        <v>50</v>
      </c>
      <c r="C694" s="841" t="s">
        <v>1299</v>
      </c>
      <c r="D694" s="140" t="str">
        <f t="shared" si="35"/>
        <v>HIDE</v>
      </c>
      <c r="E694" s="142"/>
      <c r="F694" s="45" t="s">
        <v>147</v>
      </c>
      <c r="G694" s="27">
        <v>0</v>
      </c>
      <c r="H694" s="27">
        <f t="shared" si="36"/>
        <v>0</v>
      </c>
      <c r="I694" s="136"/>
    </row>
    <row r="695" spans="2:9" ht="15" hidden="1" customHeight="1" outlineLevel="1" x14ac:dyDescent="0.25">
      <c r="B695" s="44" t="s">
        <v>51</v>
      </c>
      <c r="C695" s="841" t="s">
        <v>1299</v>
      </c>
      <c r="D695" s="140" t="str">
        <f t="shared" si="35"/>
        <v>HIDE</v>
      </c>
      <c r="E695" s="142"/>
      <c r="F695" s="45" t="s">
        <v>148</v>
      </c>
      <c r="G695" s="27">
        <v>0</v>
      </c>
      <c r="H695" s="27">
        <f t="shared" si="36"/>
        <v>0</v>
      </c>
      <c r="I695" s="136"/>
    </row>
    <row r="696" spans="2:9" ht="15" hidden="1" customHeight="1" outlineLevel="1" x14ac:dyDescent="0.25">
      <c r="B696" s="44" t="s">
        <v>52</v>
      </c>
      <c r="C696" s="841" t="s">
        <v>1299</v>
      </c>
      <c r="D696" s="140" t="str">
        <f t="shared" si="35"/>
        <v>HIDE</v>
      </c>
      <c r="E696" s="142"/>
      <c r="F696" s="45" t="s">
        <v>149</v>
      </c>
      <c r="G696" s="27">
        <v>0</v>
      </c>
      <c r="H696" s="27">
        <f t="shared" si="36"/>
        <v>0</v>
      </c>
      <c r="I696" s="136"/>
    </row>
    <row r="697" spans="2:9" ht="15" hidden="1" customHeight="1" outlineLevel="1" x14ac:dyDescent="0.25">
      <c r="B697" s="44" t="s">
        <v>53</v>
      </c>
      <c r="C697" s="841" t="s">
        <v>1299</v>
      </c>
      <c r="D697" s="140" t="str">
        <f t="shared" si="35"/>
        <v>HIDE</v>
      </c>
      <c r="E697" s="142"/>
      <c r="F697" s="45" t="s">
        <v>150</v>
      </c>
      <c r="G697" s="27">
        <v>25000</v>
      </c>
      <c r="H697" s="27">
        <f t="shared" si="36"/>
        <v>25000</v>
      </c>
      <c r="I697" s="136"/>
    </row>
    <row r="698" spans="2:9" ht="15" hidden="1" customHeight="1" outlineLevel="1" x14ac:dyDescent="0.25">
      <c r="B698" s="307" t="s">
        <v>384</v>
      </c>
      <c r="C698" s="841" t="s">
        <v>1299</v>
      </c>
      <c r="D698" s="140" t="str">
        <f t="shared" si="35"/>
        <v>HIDE</v>
      </c>
      <c r="E698" s="142"/>
      <c r="F698" s="45" t="s">
        <v>54</v>
      </c>
      <c r="G698" s="27">
        <v>0</v>
      </c>
      <c r="H698" s="27">
        <f t="shared" si="36"/>
        <v>0</v>
      </c>
      <c r="I698" s="136"/>
    </row>
    <row r="699" spans="2:9" ht="15" hidden="1" customHeight="1" outlineLevel="1" x14ac:dyDescent="0.25">
      <c r="B699" s="44" t="s">
        <v>54</v>
      </c>
      <c r="C699" s="841" t="s">
        <v>1299</v>
      </c>
      <c r="D699" s="140" t="str">
        <f t="shared" si="35"/>
        <v>HIDE</v>
      </c>
      <c r="E699" s="142"/>
      <c r="F699" s="45" t="s">
        <v>55</v>
      </c>
      <c r="G699" s="27">
        <v>0</v>
      </c>
      <c r="H699" s="27">
        <f t="shared" si="36"/>
        <v>0</v>
      </c>
      <c r="I699" s="136"/>
    </row>
    <row r="700" spans="2:9" ht="15" hidden="1" customHeight="1" outlineLevel="1" x14ac:dyDescent="0.25">
      <c r="B700" s="44" t="s">
        <v>55</v>
      </c>
      <c r="C700" s="841" t="s">
        <v>1299</v>
      </c>
      <c r="D700" s="140" t="str">
        <f t="shared" si="35"/>
        <v>HIDE</v>
      </c>
      <c r="E700" s="142"/>
      <c r="F700" s="45" t="s">
        <v>56</v>
      </c>
      <c r="G700" s="27">
        <v>0</v>
      </c>
      <c r="H700" s="27">
        <f t="shared" si="36"/>
        <v>0</v>
      </c>
      <c r="I700" s="136"/>
    </row>
    <row r="701" spans="2:9" ht="15" hidden="1" customHeight="1" outlineLevel="1" x14ac:dyDescent="0.25">
      <c r="B701" s="44" t="s">
        <v>56</v>
      </c>
      <c r="C701" s="841" t="s">
        <v>1299</v>
      </c>
      <c r="D701" s="140" t="str">
        <f t="shared" si="35"/>
        <v>HIDE</v>
      </c>
      <c r="E701" s="142"/>
      <c r="F701" s="45" t="s">
        <v>57</v>
      </c>
      <c r="G701" s="27">
        <v>0</v>
      </c>
      <c r="H701" s="27">
        <f t="shared" si="36"/>
        <v>0</v>
      </c>
      <c r="I701" s="136"/>
    </row>
    <row r="702" spans="2:9" ht="15" hidden="1" customHeight="1" outlineLevel="1" x14ac:dyDescent="0.25">
      <c r="B702" s="44" t="s">
        <v>57</v>
      </c>
      <c r="C702" s="841" t="s">
        <v>1299</v>
      </c>
      <c r="D702" s="140" t="str">
        <f t="shared" si="35"/>
        <v>HIDE</v>
      </c>
      <c r="E702" s="142"/>
      <c r="F702" s="144"/>
      <c r="G702" s="26"/>
      <c r="H702" s="26"/>
      <c r="I702" s="26"/>
    </row>
    <row r="703" spans="2:9" ht="15" hidden="1" customHeight="1" outlineLevel="1" x14ac:dyDescent="0.25">
      <c r="B703" s="1314" t="s">
        <v>138</v>
      </c>
      <c r="C703" s="1314"/>
      <c r="D703" s="1314"/>
      <c r="E703" s="1314"/>
      <c r="F703" s="1309" t="s">
        <v>140</v>
      </c>
      <c r="G703" s="1309"/>
      <c r="H703" s="1309"/>
      <c r="I703" s="1309"/>
    </row>
    <row r="704" spans="2:9" ht="15" hidden="1" customHeight="1" outlineLevel="1" x14ac:dyDescent="0.25">
      <c r="B704" s="482" t="s">
        <v>447</v>
      </c>
      <c r="C704" s="843" t="s">
        <v>1299</v>
      </c>
      <c r="D704" s="137" t="str">
        <f t="shared" ref="D704:D710" si="37">C704</f>
        <v>HIDE</v>
      </c>
      <c r="E704" s="145"/>
      <c r="F704" s="482" t="s">
        <v>447</v>
      </c>
      <c r="G704" s="137">
        <v>5000</v>
      </c>
      <c r="H704" s="137">
        <f t="shared" ref="H704:H708" si="38">G704</f>
        <v>5000</v>
      </c>
      <c r="I704" s="138"/>
    </row>
    <row r="705" spans="2:9" ht="15" hidden="1" customHeight="1" outlineLevel="1" x14ac:dyDescent="0.25">
      <c r="B705" s="46" t="s">
        <v>54</v>
      </c>
      <c r="C705" s="843" t="s">
        <v>1299</v>
      </c>
      <c r="D705" s="137" t="str">
        <f t="shared" si="37"/>
        <v>HIDE</v>
      </c>
      <c r="E705" s="145"/>
      <c r="F705" s="46" t="s">
        <v>54</v>
      </c>
      <c r="G705" s="137">
        <v>0</v>
      </c>
      <c r="H705" s="137">
        <f t="shared" si="38"/>
        <v>0</v>
      </c>
      <c r="I705" s="138"/>
    </row>
    <row r="706" spans="2:9" ht="15" hidden="1" customHeight="1" outlineLevel="1" x14ac:dyDescent="0.25">
      <c r="B706" s="46" t="s">
        <v>55</v>
      </c>
      <c r="C706" s="843" t="s">
        <v>1299</v>
      </c>
      <c r="D706" s="137" t="str">
        <f t="shared" si="37"/>
        <v>HIDE</v>
      </c>
      <c r="E706" s="145"/>
      <c r="F706" s="46" t="s">
        <v>55</v>
      </c>
      <c r="G706" s="137">
        <v>0</v>
      </c>
      <c r="H706" s="137">
        <f t="shared" si="38"/>
        <v>0</v>
      </c>
      <c r="I706" s="138"/>
    </row>
    <row r="707" spans="2:9" ht="15" hidden="1" customHeight="1" outlineLevel="1" x14ac:dyDescent="0.25">
      <c r="B707" s="46" t="s">
        <v>56</v>
      </c>
      <c r="C707" s="843" t="s">
        <v>1299</v>
      </c>
      <c r="D707" s="137" t="str">
        <f t="shared" si="37"/>
        <v>HIDE</v>
      </c>
      <c r="E707" s="145"/>
      <c r="F707" s="46" t="s">
        <v>56</v>
      </c>
      <c r="G707" s="137">
        <v>0</v>
      </c>
      <c r="H707" s="137">
        <f t="shared" si="38"/>
        <v>0</v>
      </c>
      <c r="I707" s="138"/>
    </row>
    <row r="708" spans="2:9" ht="15" hidden="1" customHeight="1" outlineLevel="1" x14ac:dyDescent="0.25">
      <c r="B708" s="46" t="s">
        <v>57</v>
      </c>
      <c r="C708" s="843" t="s">
        <v>1299</v>
      </c>
      <c r="D708" s="137" t="str">
        <f t="shared" si="37"/>
        <v>HIDE</v>
      </c>
      <c r="E708" s="145"/>
      <c r="F708" s="482" t="s">
        <v>1407</v>
      </c>
      <c r="G708" s="137">
        <v>15000</v>
      </c>
      <c r="H708" s="137">
        <f t="shared" si="38"/>
        <v>15000</v>
      </c>
      <c r="I708" s="138"/>
    </row>
    <row r="709" spans="2:9" ht="15" hidden="1" customHeight="1" outlineLevel="1" x14ac:dyDescent="0.25">
      <c r="B709" s="1314" t="s">
        <v>531</v>
      </c>
      <c r="C709" s="1314"/>
      <c r="D709" s="1314"/>
      <c r="E709" s="1314"/>
      <c r="F709" s="1330"/>
      <c r="G709" s="1330"/>
      <c r="H709" s="1330"/>
      <c r="I709" s="1330"/>
    </row>
    <row r="710" spans="2:9" ht="15" hidden="1" customHeight="1" outlineLevel="1" x14ac:dyDescent="0.25">
      <c r="B710" s="482" t="s">
        <v>447</v>
      </c>
      <c r="C710" s="842" t="s">
        <v>1299</v>
      </c>
      <c r="D710" s="160" t="str">
        <f t="shared" si="37"/>
        <v>HIDE</v>
      </c>
      <c r="E710" s="161"/>
      <c r="F710" s="144"/>
      <c r="G710" s="26"/>
      <c r="H710" s="26"/>
      <c r="I710" s="26"/>
    </row>
    <row r="711" spans="2:9" ht="15" hidden="1" customHeight="1" outlineLevel="1" x14ac:dyDescent="0.25">
      <c r="B711" s="482" t="s">
        <v>50</v>
      </c>
      <c r="C711" s="842" t="s">
        <v>1299</v>
      </c>
      <c r="D711" s="160" t="str">
        <f t="shared" ref="D711:D715" si="39">C711</f>
        <v>HIDE</v>
      </c>
      <c r="E711" s="161"/>
      <c r="F711" s="76"/>
      <c r="G711" s="26"/>
      <c r="H711" s="26"/>
      <c r="I711" s="26"/>
    </row>
    <row r="712" spans="2:9" ht="15" hidden="1" customHeight="1" outlineLevel="1" x14ac:dyDescent="0.25">
      <c r="B712" s="482" t="s">
        <v>51</v>
      </c>
      <c r="C712" s="842" t="s">
        <v>1299</v>
      </c>
      <c r="D712" s="160" t="str">
        <f t="shared" si="39"/>
        <v>HIDE</v>
      </c>
      <c r="E712" s="161"/>
      <c r="F712" s="76"/>
      <c r="G712" s="26"/>
      <c r="H712" s="26"/>
      <c r="I712" s="26"/>
    </row>
    <row r="713" spans="2:9" ht="15" hidden="1" customHeight="1" outlineLevel="1" x14ac:dyDescent="0.25">
      <c r="B713" s="482" t="s">
        <v>54</v>
      </c>
      <c r="C713" s="842" t="s">
        <v>1299</v>
      </c>
      <c r="D713" s="160" t="str">
        <f t="shared" si="39"/>
        <v>HIDE</v>
      </c>
      <c r="E713" s="161"/>
      <c r="F713" s="76"/>
      <c r="G713" s="26"/>
      <c r="H713" s="26"/>
      <c r="I713" s="26"/>
    </row>
    <row r="714" spans="2:9" ht="15" hidden="1" customHeight="1" outlineLevel="1" x14ac:dyDescent="0.25">
      <c r="B714" s="482" t="s">
        <v>55</v>
      </c>
      <c r="C714" s="842" t="s">
        <v>1299</v>
      </c>
      <c r="D714" s="160" t="str">
        <f t="shared" si="39"/>
        <v>HIDE</v>
      </c>
      <c r="E714" s="161"/>
      <c r="F714" s="76"/>
      <c r="G714" s="26"/>
      <c r="H714" s="26"/>
      <c r="I714" s="26"/>
    </row>
    <row r="715" spans="2:9" ht="15" hidden="1" customHeight="1" outlineLevel="1" x14ac:dyDescent="0.25">
      <c r="B715" s="482" t="s">
        <v>56</v>
      </c>
      <c r="C715" s="842" t="s">
        <v>1299</v>
      </c>
      <c r="D715" s="160" t="str">
        <f t="shared" si="39"/>
        <v>HIDE</v>
      </c>
      <c r="E715" s="161"/>
      <c r="F715" s="76"/>
      <c r="G715" s="26"/>
      <c r="H715" s="26"/>
      <c r="I715" s="26"/>
    </row>
    <row r="716" spans="2:9" ht="15" hidden="1" customHeight="1" outlineLevel="1" x14ac:dyDescent="0.25">
      <c r="B716" s="482" t="s">
        <v>57</v>
      </c>
      <c r="C716" s="842" t="s">
        <v>1299</v>
      </c>
      <c r="D716" s="160" t="str">
        <f t="shared" ref="D716" si="40">C716</f>
        <v>HIDE</v>
      </c>
      <c r="E716" s="161"/>
      <c r="F716" s="76"/>
      <c r="G716" s="26"/>
      <c r="H716" s="26"/>
      <c r="I716" s="26"/>
    </row>
    <row r="717" spans="2:9" s="1307" customFormat="1" ht="13.5" customHeight="1" collapsed="1" x14ac:dyDescent="0.25"/>
    <row r="718" spans="2:9" hidden="1" x14ac:dyDescent="0.25">
      <c r="B718" s="839" t="s">
        <v>1007</v>
      </c>
      <c r="C718" s="899" t="s">
        <v>1365</v>
      </c>
      <c r="F718" s="329" t="s">
        <v>367</v>
      </c>
      <c r="G718" s="1293" t="s">
        <v>940</v>
      </c>
      <c r="H718" s="1293"/>
      <c r="I718" s="752"/>
    </row>
    <row r="719" spans="2:9" ht="44.25" hidden="1" customHeight="1" outlineLevel="1" x14ac:dyDescent="0.25">
      <c r="B719" s="643" t="s">
        <v>358</v>
      </c>
      <c r="C719" s="1308" t="s">
        <v>558</v>
      </c>
      <c r="D719" s="1308"/>
      <c r="E719" s="1308"/>
    </row>
    <row r="720" spans="2:9" hidden="1" outlineLevel="1" x14ac:dyDescent="0.25">
      <c r="B720" s="643" t="s">
        <v>760</v>
      </c>
      <c r="C720" s="641" t="s">
        <v>1002</v>
      </c>
      <c r="D720" s="174"/>
      <c r="E720" s="174"/>
    </row>
    <row r="721" spans="2:8" hidden="1" outlineLevel="1" x14ac:dyDescent="0.25">
      <c r="B721" s="643" t="s">
        <v>759</v>
      </c>
      <c r="C721" s="644" t="s">
        <v>439</v>
      </c>
    </row>
    <row r="722" spans="2:8" hidden="1" outlineLevel="1" x14ac:dyDescent="0.25">
      <c r="B722" t="s">
        <v>100</v>
      </c>
      <c r="C722" t="s">
        <v>101</v>
      </c>
      <c r="D722" t="s">
        <v>102</v>
      </c>
      <c r="E722" t="s">
        <v>103</v>
      </c>
      <c r="F722" s="200" t="s">
        <v>332</v>
      </c>
      <c r="G722" s="1291"/>
      <c r="H722" s="1291"/>
    </row>
    <row r="723" spans="2:8" hidden="1" outlineLevel="1" x14ac:dyDescent="0.25">
      <c r="B723" s="175" t="s">
        <v>1004</v>
      </c>
      <c r="C723" s="174" t="str">
        <f>B723</f>
        <v>TWIA</v>
      </c>
      <c r="D723" s="175"/>
      <c r="E723" s="175"/>
      <c r="G723" s="1277"/>
      <c r="H723" s="1277"/>
    </row>
    <row r="724" spans="2:8" hidden="1" outlineLevel="1" x14ac:dyDescent="0.25">
      <c r="B724" t="s">
        <v>818</v>
      </c>
      <c r="C724" s="157" t="s">
        <v>819</v>
      </c>
      <c r="D724" t="s">
        <v>820</v>
      </c>
      <c r="E724" t="s">
        <v>821</v>
      </c>
      <c r="G724" s="2"/>
      <c r="H724" s="2"/>
    </row>
    <row r="725" spans="2:8" ht="30" hidden="1" outlineLevel="1" x14ac:dyDescent="0.25">
      <c r="B725" s="175" t="s">
        <v>1003</v>
      </c>
      <c r="C725" s="174" t="str">
        <f>B725</f>
        <v>Texas Windstorm Insurance Association</v>
      </c>
      <c r="D725" s="175"/>
      <c r="E725" s="175"/>
      <c r="G725" s="2"/>
      <c r="H725" s="2"/>
    </row>
    <row r="726" spans="2:8" hidden="1" outlineLevel="1" x14ac:dyDescent="0.25">
      <c r="B726" t="s">
        <v>104</v>
      </c>
      <c r="C726" s="157" t="s">
        <v>105</v>
      </c>
      <c r="D726" t="s">
        <v>106</v>
      </c>
      <c r="E726" t="s">
        <v>109</v>
      </c>
    </row>
    <row r="727" spans="2:8" hidden="1" outlineLevel="1" x14ac:dyDescent="0.25">
      <c r="B727" s="18"/>
      <c r="C727" s="157">
        <f>B727</f>
        <v>0</v>
      </c>
      <c r="D727" s="18"/>
      <c r="E727" s="18"/>
    </row>
    <row r="728" spans="2:8" hidden="1" outlineLevel="1" x14ac:dyDescent="0.25">
      <c r="B728" t="s">
        <v>2</v>
      </c>
      <c r="C728" t="s">
        <v>3</v>
      </c>
      <c r="D728" t="s">
        <v>110</v>
      </c>
      <c r="E728" t="s">
        <v>111</v>
      </c>
    </row>
    <row r="729" spans="2:8" hidden="1" outlineLevel="1" x14ac:dyDescent="0.25">
      <c r="B729" s="121">
        <v>4717</v>
      </c>
      <c r="C729" s="4">
        <f>B729+B729*E746</f>
        <v>3000.6091530300309</v>
      </c>
      <c r="D729" s="121"/>
      <c r="E729" s="121"/>
      <c r="F729" s="4"/>
    </row>
    <row r="730" spans="2:8" hidden="1" outlineLevel="1" x14ac:dyDescent="0.25">
      <c r="B730" s="194" t="s">
        <v>403</v>
      </c>
      <c r="C730" s="194" t="str">
        <f>B730</f>
        <v>Blended Rate per $100 of Exposure</v>
      </c>
      <c r="D730" s="194" t="str">
        <f>B730</f>
        <v>Blended Rate per $100 of Exposure</v>
      </c>
      <c r="E730" s="194" t="str">
        <f>B730</f>
        <v>Blended Rate per $100 of Exposure</v>
      </c>
      <c r="F730" s="4"/>
    </row>
    <row r="731" spans="2:8" hidden="1" outlineLevel="1" x14ac:dyDescent="0.25">
      <c r="B731" s="178">
        <f>B729/(C745/100)</f>
        <v>2.6507147994964935E-2</v>
      </c>
      <c r="C731" s="178">
        <f>C729/(E745/100)</f>
        <v>2.6507147994964939E-2</v>
      </c>
      <c r="D731" s="178">
        <f>D729/(E745/100)</f>
        <v>0</v>
      </c>
      <c r="E731" s="178">
        <f>E729/(E745/100)</f>
        <v>0</v>
      </c>
      <c r="F731" s="4"/>
    </row>
    <row r="732" spans="2:8" hidden="1" outlineLevel="1" x14ac:dyDescent="0.25">
      <c r="D732" t="s">
        <v>5</v>
      </c>
      <c r="E732" t="s">
        <v>6</v>
      </c>
    </row>
    <row r="733" spans="2:8" hidden="1" outlineLevel="1" x14ac:dyDescent="0.25">
      <c r="D733" s="3">
        <f>-(C729-D729)/C729</f>
        <v>-1</v>
      </c>
      <c r="E733" s="3">
        <f>-(C729-E729)/C729</f>
        <v>-1</v>
      </c>
    </row>
    <row r="734" spans="2:8" hidden="1" outlineLevel="1" x14ac:dyDescent="0.25">
      <c r="B734" s="3" t="s">
        <v>471</v>
      </c>
      <c r="C734" s="3" t="s">
        <v>472</v>
      </c>
      <c r="D734" s="3" t="s">
        <v>473</v>
      </c>
      <c r="E734" s="3" t="s">
        <v>474</v>
      </c>
    </row>
    <row r="735" spans="2:8" hidden="1" outlineLevel="1" x14ac:dyDescent="0.25">
      <c r="B735" s="177"/>
      <c r="C735" s="178">
        <f>B735</f>
        <v>0</v>
      </c>
      <c r="D735" s="177"/>
      <c r="E735" s="177"/>
    </row>
    <row r="736" spans="2:8" hidden="1" outlineLevel="1" x14ac:dyDescent="0.25">
      <c r="B736" s="3" t="s">
        <v>170</v>
      </c>
      <c r="C736" s="3" t="s">
        <v>171</v>
      </c>
      <c r="D736" s="3" t="s">
        <v>172</v>
      </c>
      <c r="E736" s="3" t="s">
        <v>173</v>
      </c>
    </row>
    <row r="737" spans="2:9" hidden="1" outlineLevel="1" x14ac:dyDescent="0.25">
      <c r="B737" s="177"/>
      <c r="C737" s="178">
        <f>B737+B737*E746</f>
        <v>0</v>
      </c>
      <c r="D737" s="177"/>
      <c r="E737" s="177"/>
    </row>
    <row r="738" spans="2:9" hidden="1" outlineLevel="1" x14ac:dyDescent="0.25">
      <c r="B738" s="3" t="s">
        <v>15</v>
      </c>
      <c r="C738" s="4" t="s">
        <v>16</v>
      </c>
      <c r="D738" s="4" t="s">
        <v>112</v>
      </c>
      <c r="E738" t="s">
        <v>113</v>
      </c>
    </row>
    <row r="739" spans="2:9" hidden="1" outlineLevel="1" x14ac:dyDescent="0.25">
      <c r="B739" s="4">
        <f>B729+B735+B737</f>
        <v>4717</v>
      </c>
      <c r="C739" s="4">
        <f t="shared" ref="C739:E739" si="41">C729+C735+C737</f>
        <v>3000.6091530300309</v>
      </c>
      <c r="D739" s="4">
        <f t="shared" si="41"/>
        <v>0</v>
      </c>
      <c r="E739" s="4">
        <f t="shared" si="41"/>
        <v>0</v>
      </c>
      <c r="F739" s="4"/>
    </row>
    <row r="740" spans="2:9" hidden="1" outlineLevel="1" x14ac:dyDescent="0.25">
      <c r="B740" s="3" t="s">
        <v>724</v>
      </c>
      <c r="C740" s="3" t="s">
        <v>725</v>
      </c>
      <c r="D740" s="3" t="s">
        <v>726</v>
      </c>
      <c r="E740" s="3" t="s">
        <v>727</v>
      </c>
      <c r="F740" s="4"/>
    </row>
    <row r="741" spans="2:9" hidden="1" outlineLevel="1" x14ac:dyDescent="0.25">
      <c r="B741" s="595"/>
      <c r="C741" s="158" t="s">
        <v>237</v>
      </c>
      <c r="D741" s="595"/>
      <c r="E741" s="595"/>
      <c r="F741" s="4"/>
    </row>
    <row r="742" spans="2:9" hidden="1" outlineLevel="1" x14ac:dyDescent="0.25">
      <c r="B742" s="4"/>
      <c r="C742" s="4"/>
      <c r="D742" s="4"/>
      <c r="E742" s="4"/>
      <c r="F742" s="4"/>
    </row>
    <row r="743" spans="2:9" hidden="1" outlineLevel="1" x14ac:dyDescent="0.25">
      <c r="B743" s="38" t="s">
        <v>618</v>
      </c>
      <c r="F743" s="35"/>
      <c r="G743" s="1215"/>
      <c r="H743" s="1215"/>
      <c r="I743" s="2"/>
    </row>
    <row r="744" spans="2:9" hidden="1" outlineLevel="1" x14ac:dyDescent="0.25">
      <c r="B744" s="1260" t="s">
        <v>40</v>
      </c>
      <c r="C744" s="1294"/>
      <c r="D744" s="1294" t="s">
        <v>41</v>
      </c>
      <c r="E744" s="1275"/>
      <c r="F744" s="498"/>
      <c r="G744" s="1273" t="s">
        <v>10</v>
      </c>
      <c r="H744" s="1274"/>
      <c r="I744" s="566" t="s">
        <v>24</v>
      </c>
    </row>
    <row r="745" spans="2:9" hidden="1" outlineLevel="1" x14ac:dyDescent="0.25">
      <c r="B745" s="39" t="s">
        <v>617</v>
      </c>
      <c r="C745" s="179">
        <f>C579</f>
        <v>17795200</v>
      </c>
      <c r="D745" s="7" t="s">
        <v>617</v>
      </c>
      <c r="E745" s="60">
        <f>E579</f>
        <v>11320000</v>
      </c>
      <c r="F745" s="56"/>
      <c r="G745" s="1" t="s">
        <v>98</v>
      </c>
      <c r="H745" s="1" t="s">
        <v>13</v>
      </c>
      <c r="I745" s="567" t="s">
        <v>98</v>
      </c>
    </row>
    <row r="746" spans="2:9" ht="30" hidden="1" outlineLevel="1" x14ac:dyDescent="0.25">
      <c r="B746" s="52"/>
      <c r="C746" s="54"/>
      <c r="D746" s="21" t="s">
        <v>14</v>
      </c>
      <c r="E746" s="61">
        <f>-(C745-E745)/C745</f>
        <v>-0.36387340406401725</v>
      </c>
      <c r="F746" s="57" t="s">
        <v>11</v>
      </c>
      <c r="G746" s="674" t="s">
        <v>1006</v>
      </c>
      <c r="H746" s="22"/>
      <c r="I746" s="568" t="s">
        <v>1005</v>
      </c>
    </row>
    <row r="747" spans="2:9" hidden="1" outlineLevel="1" x14ac:dyDescent="0.25">
      <c r="B747" s="51"/>
      <c r="C747" s="55"/>
      <c r="D747" s="55"/>
      <c r="E747" s="55"/>
      <c r="F747" s="57" t="s">
        <v>68</v>
      </c>
      <c r="G747" s="22"/>
      <c r="H747" s="22"/>
      <c r="I747" s="568"/>
    </row>
    <row r="748" spans="2:9" hidden="1" outlineLevel="1" x14ac:dyDescent="0.25">
      <c r="B748" s="51"/>
      <c r="C748" s="55"/>
      <c r="D748" s="55"/>
      <c r="E748" s="55"/>
      <c r="F748" s="57" t="s">
        <v>69</v>
      </c>
      <c r="G748" s="22"/>
      <c r="H748" s="22"/>
      <c r="I748" s="568"/>
    </row>
    <row r="749" spans="2:9" hidden="1" outlineLevel="1" x14ac:dyDescent="0.25">
      <c r="B749" s="118" t="s">
        <v>258</v>
      </c>
      <c r="C749" s="55"/>
      <c r="D749" s="51"/>
      <c r="E749" s="55"/>
      <c r="F749" s="2"/>
      <c r="G749" s="23"/>
      <c r="H749" s="23"/>
      <c r="I749" s="23"/>
    </row>
    <row r="750" spans="2:9" hidden="1" outlineLevel="1" x14ac:dyDescent="0.25">
      <c r="B750" s="51"/>
      <c r="C750" s="55"/>
      <c r="D750" s="51"/>
      <c r="E750" s="55"/>
      <c r="F750" s="2"/>
      <c r="G750" s="23"/>
      <c r="H750" s="23"/>
      <c r="I750" s="23"/>
    </row>
    <row r="751" spans="2:9" hidden="1" outlineLevel="1" x14ac:dyDescent="0.25">
      <c r="B751" s="274" t="s">
        <v>11</v>
      </c>
      <c r="C751" s="55"/>
      <c r="D751" s="51"/>
      <c r="E751" s="55"/>
      <c r="F751" s="2"/>
      <c r="G751" s="23"/>
      <c r="H751" s="23"/>
      <c r="I751" s="23"/>
    </row>
    <row r="752" spans="2:9" hidden="1" outlineLevel="1" x14ac:dyDescent="0.25">
      <c r="D752" s="1312" t="s">
        <v>257</v>
      </c>
      <c r="E752" s="1313"/>
      <c r="F752" s="2"/>
      <c r="G752" s="23"/>
      <c r="H752" s="23"/>
      <c r="I752" s="23"/>
    </row>
    <row r="753" spans="2:11" hidden="1" outlineLevel="1" x14ac:dyDescent="0.25">
      <c r="B753" s="163" t="s">
        <v>60</v>
      </c>
      <c r="C753" s="167" t="s">
        <v>1</v>
      </c>
      <c r="D753" s="183" t="str">
        <f>G745</f>
        <v>Each Occurrence</v>
      </c>
      <c r="E753" s="183" t="str">
        <f>H745</f>
        <v>Aggregate</v>
      </c>
      <c r="F753" s="182" t="s">
        <v>845</v>
      </c>
      <c r="G753" s="168" t="s">
        <v>61</v>
      </c>
      <c r="H753" s="168" t="s">
        <v>271</v>
      </c>
      <c r="I753" s="23"/>
    </row>
    <row r="754" spans="2:11" hidden="1" outlineLevel="1" x14ac:dyDescent="0.25">
      <c r="B754" s="164" t="str">
        <f>B546</f>
        <v>Property</v>
      </c>
      <c r="C754" s="171" t="str">
        <f>C548</f>
        <v>20 UUN OZ0035</v>
      </c>
      <c r="D754" s="172" t="s">
        <v>846</v>
      </c>
      <c r="E754" s="172" t="s">
        <v>846</v>
      </c>
      <c r="F754" s="206">
        <f>C603</f>
        <v>5000</v>
      </c>
      <c r="G754" s="173" t="str">
        <f>B551</f>
        <v>Hartford</v>
      </c>
      <c r="H754" s="527" t="str">
        <f>C5</f>
        <v>9/1/2022-8/1/2023</v>
      </c>
      <c r="I754" s="23"/>
    </row>
    <row r="755" spans="2:11" hidden="1" outlineLevel="1" x14ac:dyDescent="0.25">
      <c r="C755" s="157"/>
      <c r="D755" s="273"/>
      <c r="E755" s="273"/>
      <c r="F755" s="273"/>
      <c r="G755" s="157"/>
      <c r="H755" s="157"/>
      <c r="I755" s="23"/>
    </row>
    <row r="756" spans="2:11" hidden="1" outlineLevel="1" x14ac:dyDescent="0.25">
      <c r="B756" s="37" t="s">
        <v>4</v>
      </c>
      <c r="C756" s="55"/>
      <c r="D756" s="51"/>
      <c r="E756" s="55"/>
      <c r="F756" s="2"/>
      <c r="G756" s="23"/>
      <c r="H756" s="23"/>
      <c r="I756" s="23"/>
    </row>
    <row r="757" spans="2:11" hidden="1" outlineLevel="1" x14ac:dyDescent="0.25">
      <c r="D757" s="1312" t="s">
        <v>257</v>
      </c>
      <c r="E757" s="1313"/>
      <c r="F757" s="2"/>
      <c r="G757" s="23"/>
      <c r="H757" s="23"/>
      <c r="I757" s="23"/>
    </row>
    <row r="758" spans="2:11" hidden="1" outlineLevel="1" x14ac:dyDescent="0.25">
      <c r="B758" s="163" t="s">
        <v>60</v>
      </c>
      <c r="C758" s="167" t="s">
        <v>1</v>
      </c>
      <c r="D758" s="183" t="str">
        <f>G745</f>
        <v>Each Occurrence</v>
      </c>
      <c r="E758" s="183" t="str">
        <f>H745</f>
        <v>Aggregate</v>
      </c>
      <c r="F758" s="182" t="str">
        <f>F753</f>
        <v>All Other Perils Deductible</v>
      </c>
      <c r="G758" s="168" t="s">
        <v>61</v>
      </c>
      <c r="H758" s="168" t="s">
        <v>271</v>
      </c>
      <c r="I758" s="23"/>
      <c r="J758" s="23"/>
      <c r="K758" s="23"/>
    </row>
    <row r="759" spans="2:11" hidden="1" outlineLevel="1" x14ac:dyDescent="0.25">
      <c r="B759" s="164" t="str">
        <f>B546</f>
        <v>Property</v>
      </c>
      <c r="C759" s="171" t="str">
        <f>C549</f>
        <v>TBD</v>
      </c>
      <c r="D759" s="172" t="s">
        <v>846</v>
      </c>
      <c r="E759" s="172" t="s">
        <v>846</v>
      </c>
      <c r="F759" s="206">
        <f>IF(G550=D550,D603,IF(G550=D550,I470,E603))</f>
        <v>0</v>
      </c>
      <c r="G759" s="173">
        <f>D551</f>
        <v>0</v>
      </c>
      <c r="H759" s="527" t="str">
        <f>C6</f>
        <v>8/1/2023-8/1/2024</v>
      </c>
      <c r="I759" s="23"/>
      <c r="J759" s="23"/>
      <c r="K759" s="23"/>
    </row>
    <row r="760" spans="2:11" s="1280" customFormat="1" ht="13.5" hidden="1" customHeight="1" collapsed="1" x14ac:dyDescent="0.25"/>
    <row r="761" spans="2:11" ht="15" customHeight="1" x14ac:dyDescent="0.25">
      <c r="B761" s="969" t="s">
        <v>564</v>
      </c>
      <c r="C761" s="97"/>
      <c r="D761" s="97"/>
      <c r="E761" s="97"/>
      <c r="F761" s="329" t="s">
        <v>367</v>
      </c>
      <c r="G761" s="1293" t="s">
        <v>939</v>
      </c>
      <c r="H761" s="1293"/>
      <c r="I761" s="752" t="s">
        <v>1660</v>
      </c>
    </row>
    <row r="762" spans="2:11" ht="30" hidden="1" customHeight="1" outlineLevel="1" x14ac:dyDescent="0.25">
      <c r="B762" s="643" t="s">
        <v>358</v>
      </c>
      <c r="C762" s="1295" t="s">
        <v>847</v>
      </c>
      <c r="D762" s="1295"/>
      <c r="E762" s="497"/>
    </row>
    <row r="763" spans="2:11" ht="15" hidden="1" customHeight="1" outlineLevel="1" x14ac:dyDescent="0.25">
      <c r="B763" s="643" t="s">
        <v>760</v>
      </c>
      <c r="C763" s="705" t="s">
        <v>1505</v>
      </c>
      <c r="D763" s="97"/>
      <c r="E763" s="97"/>
    </row>
    <row r="764" spans="2:11" ht="15" hidden="1" customHeight="1" outlineLevel="1" x14ac:dyDescent="0.25">
      <c r="B764" s="643" t="s">
        <v>759</v>
      </c>
      <c r="C764" s="704" t="s">
        <v>439</v>
      </c>
      <c r="D764" s="97"/>
      <c r="E764" s="97"/>
      <c r="F764" s="97"/>
      <c r="G764" s="97"/>
      <c r="H764" s="97"/>
    </row>
    <row r="765" spans="2:11" ht="15" hidden="1" customHeight="1" outlineLevel="1" x14ac:dyDescent="0.25">
      <c r="B765" s="97" t="s">
        <v>100</v>
      </c>
      <c r="C765" s="97" t="s">
        <v>101</v>
      </c>
      <c r="D765" s="97" t="s">
        <v>102</v>
      </c>
      <c r="E765" s="97" t="s">
        <v>103</v>
      </c>
      <c r="F765" s="200" t="s">
        <v>332</v>
      </c>
      <c r="G765" s="1291"/>
      <c r="H765" s="1291"/>
    </row>
    <row r="766" spans="2:11" ht="15" hidden="1" customHeight="1" outlineLevel="1" x14ac:dyDescent="0.25">
      <c r="B766" s="176" t="s">
        <v>1009</v>
      </c>
      <c r="C766" s="751" t="str">
        <f>B766</f>
        <v>Great American</v>
      </c>
      <c r="D766" s="176" t="str">
        <f>B766</f>
        <v>Great American</v>
      </c>
      <c r="E766" s="176"/>
      <c r="G766" s="1277"/>
      <c r="H766" s="1277"/>
    </row>
    <row r="767" spans="2:11" ht="15" hidden="1" customHeight="1" outlineLevel="1" x14ac:dyDescent="0.25">
      <c r="B767" t="s">
        <v>818</v>
      </c>
      <c r="C767" s="157" t="s">
        <v>819</v>
      </c>
      <c r="D767" t="s">
        <v>820</v>
      </c>
      <c r="E767" t="s">
        <v>821</v>
      </c>
      <c r="G767" s="2"/>
      <c r="H767" s="2"/>
    </row>
    <row r="768" spans="2:11" ht="15" hidden="1" customHeight="1" outlineLevel="1" x14ac:dyDescent="0.25">
      <c r="B768" s="176" t="s">
        <v>983</v>
      </c>
      <c r="C768" s="751" t="str">
        <f>B768</f>
        <v>Great American Insurance Company</v>
      </c>
      <c r="D768" s="176" t="str">
        <f>B768</f>
        <v>Great American Insurance Company</v>
      </c>
      <c r="E768" s="176"/>
      <c r="G768" s="2"/>
      <c r="H768" s="2"/>
    </row>
    <row r="769" spans="2:8" ht="15" hidden="1" customHeight="1" outlineLevel="1" x14ac:dyDescent="0.25">
      <c r="B769" s="97" t="s">
        <v>104</v>
      </c>
      <c r="C769" s="763" t="s">
        <v>105</v>
      </c>
      <c r="D769" s="97" t="s">
        <v>106</v>
      </c>
      <c r="E769" s="97" t="s">
        <v>109</v>
      </c>
    </row>
    <row r="770" spans="2:8" ht="15" hidden="1" customHeight="1" outlineLevel="1" x14ac:dyDescent="0.25">
      <c r="B770" s="112" t="s">
        <v>1124</v>
      </c>
      <c r="C770" s="763" t="str">
        <f>B770</f>
        <v>A+: XV</v>
      </c>
      <c r="D770" s="112"/>
      <c r="E770" s="112"/>
      <c r="F770" s="97"/>
      <c r="G770" s="97"/>
      <c r="H770" s="97"/>
    </row>
    <row r="771" spans="2:8" ht="15" hidden="1" customHeight="1" outlineLevel="1" x14ac:dyDescent="0.25">
      <c r="B771" s="97" t="s">
        <v>2</v>
      </c>
      <c r="C771" s="97" t="s">
        <v>3</v>
      </c>
      <c r="D771" s="97" t="s">
        <v>110</v>
      </c>
      <c r="E771" s="97" t="s">
        <v>111</v>
      </c>
      <c r="F771" s="97"/>
      <c r="G771" s="97"/>
      <c r="H771" s="97"/>
    </row>
    <row r="772" spans="2:8" ht="15" hidden="1" customHeight="1" outlineLevel="1" x14ac:dyDescent="0.25">
      <c r="B772" s="95">
        <v>16785</v>
      </c>
      <c r="C772" s="94">
        <f>B772+B772*E789</f>
        <v>16785</v>
      </c>
      <c r="D772" s="95">
        <v>18467</v>
      </c>
      <c r="E772" s="95"/>
      <c r="F772" s="97"/>
      <c r="G772" s="97"/>
      <c r="H772" s="97"/>
    </row>
    <row r="773" spans="2:8" ht="15" hidden="1" customHeight="1" outlineLevel="1" x14ac:dyDescent="0.25">
      <c r="B773" s="4" t="s">
        <v>403</v>
      </c>
      <c r="C773" s="4" t="str">
        <f>B773</f>
        <v>Blended Rate per $100 of Exposure</v>
      </c>
      <c r="D773" s="4" t="str">
        <f>B773</f>
        <v>Blended Rate per $100 of Exposure</v>
      </c>
      <c r="E773" s="4" t="str">
        <f>B773</f>
        <v>Blended Rate per $100 of Exposure</v>
      </c>
      <c r="F773" s="97"/>
      <c r="G773" s="97"/>
      <c r="H773" s="97"/>
    </row>
    <row r="774" spans="2:8" ht="15" hidden="1" customHeight="1" outlineLevel="1" x14ac:dyDescent="0.25">
      <c r="B774" s="287">
        <f>B772/(C788/100)</f>
        <v>6.3578341319293195</v>
      </c>
      <c r="C774" s="287">
        <f>C772/(E788/100)</f>
        <v>6.3578341319293195</v>
      </c>
      <c r="D774" s="287">
        <f>D772/(E788/100)</f>
        <v>6.9949432775894387</v>
      </c>
      <c r="E774" s="287">
        <f>E772/(E788/100)</f>
        <v>0</v>
      </c>
      <c r="F774" s="94"/>
      <c r="G774" s="97"/>
      <c r="H774" s="97"/>
    </row>
    <row r="775" spans="2:8" ht="15" hidden="1" customHeight="1" outlineLevel="1" x14ac:dyDescent="0.25">
      <c r="D775" s="97" t="s">
        <v>5</v>
      </c>
      <c r="E775" s="97" t="s">
        <v>6</v>
      </c>
      <c r="F775" s="94"/>
      <c r="G775" s="97"/>
      <c r="H775" s="97"/>
    </row>
    <row r="776" spans="2:8" ht="15" hidden="1" customHeight="1" outlineLevel="1" x14ac:dyDescent="0.25">
      <c r="D776" s="83">
        <f>-(C772-D772)/C772</f>
        <v>0.10020851951146857</v>
      </c>
      <c r="E776" s="83">
        <f>-(C772-E772)/C772</f>
        <v>-1</v>
      </c>
      <c r="F776" s="94"/>
      <c r="G776" s="97"/>
      <c r="H776" s="97"/>
    </row>
    <row r="777" spans="2:8" ht="15" hidden="1" customHeight="1" outlineLevel="1" x14ac:dyDescent="0.25">
      <c r="B777" s="3" t="s">
        <v>471</v>
      </c>
      <c r="C777" s="3" t="s">
        <v>472</v>
      </c>
      <c r="D777" s="3" t="s">
        <v>473</v>
      </c>
      <c r="E777" s="3" t="s">
        <v>474</v>
      </c>
      <c r="F777" s="97"/>
      <c r="G777" s="97"/>
      <c r="H777" s="97"/>
    </row>
    <row r="778" spans="2:8" ht="15" hidden="1" customHeight="1" outlineLevel="1" x14ac:dyDescent="0.25">
      <c r="B778" s="187"/>
      <c r="C778" s="188">
        <f>B778</f>
        <v>0</v>
      </c>
      <c r="D778" s="187"/>
      <c r="E778" s="187"/>
      <c r="F778" s="97"/>
      <c r="G778" s="97"/>
      <c r="H778" s="97"/>
    </row>
    <row r="779" spans="2:8" ht="15" hidden="1" customHeight="1" outlineLevel="1" x14ac:dyDescent="0.25">
      <c r="B779" s="83" t="s">
        <v>170</v>
      </c>
      <c r="C779" s="83" t="s">
        <v>171</v>
      </c>
      <c r="D779" s="83" t="s">
        <v>172</v>
      </c>
      <c r="E779" s="83" t="s">
        <v>173</v>
      </c>
      <c r="F779" s="97"/>
      <c r="G779" s="97"/>
      <c r="H779" s="97"/>
    </row>
    <row r="780" spans="2:8" ht="15" hidden="1" customHeight="1" outlineLevel="1" x14ac:dyDescent="0.25">
      <c r="B780" s="187"/>
      <c r="C780" s="188">
        <f>B780+B780*E789</f>
        <v>0</v>
      </c>
      <c r="D780" s="187"/>
      <c r="E780" s="187"/>
      <c r="F780" s="97"/>
      <c r="G780" s="97"/>
      <c r="H780" s="97"/>
    </row>
    <row r="781" spans="2:8" ht="15" hidden="1" customHeight="1" outlineLevel="1" x14ac:dyDescent="0.25">
      <c r="B781" s="83" t="s">
        <v>15</v>
      </c>
      <c r="C781" s="94" t="s">
        <v>16</v>
      </c>
      <c r="D781" s="94" t="s">
        <v>112</v>
      </c>
      <c r="E781" s="97" t="s">
        <v>113</v>
      </c>
      <c r="F781" s="97"/>
      <c r="G781" s="97"/>
      <c r="H781" s="97"/>
    </row>
    <row r="782" spans="2:8" ht="15" hidden="1" customHeight="1" outlineLevel="1" x14ac:dyDescent="0.25">
      <c r="B782" s="94">
        <f>B772+B778+B780</f>
        <v>16785</v>
      </c>
      <c r="C782" s="94">
        <f>C772+C778+C780</f>
        <v>16785</v>
      </c>
      <c r="D782" s="94">
        <f>D772+D778+D780</f>
        <v>18467</v>
      </c>
      <c r="E782" s="94">
        <f>E772+E778+E780</f>
        <v>0</v>
      </c>
      <c r="F782" s="97"/>
      <c r="G782" s="97"/>
      <c r="H782" s="97"/>
    </row>
    <row r="783" spans="2:8" ht="15" hidden="1" customHeight="1" outlineLevel="1" x14ac:dyDescent="0.25">
      <c r="B783" s="3" t="s">
        <v>724</v>
      </c>
      <c r="C783" s="3" t="s">
        <v>725</v>
      </c>
      <c r="D783" s="3" t="s">
        <v>726</v>
      </c>
      <c r="E783" s="3" t="s">
        <v>727</v>
      </c>
      <c r="F783" s="97"/>
      <c r="G783" s="97"/>
      <c r="H783" s="97"/>
    </row>
    <row r="784" spans="2:8" ht="15" hidden="1" customHeight="1" outlineLevel="1" x14ac:dyDescent="0.25">
      <c r="B784" s="595">
        <v>0</v>
      </c>
      <c r="C784" s="158" t="s">
        <v>237</v>
      </c>
      <c r="D784" s="595">
        <v>0</v>
      </c>
      <c r="E784" s="595"/>
      <c r="F784" s="97"/>
      <c r="G784" s="97"/>
      <c r="H784" s="97"/>
    </row>
    <row r="785" spans="2:9" ht="15" hidden="1" customHeight="1" outlineLevel="1" x14ac:dyDescent="0.25">
      <c r="B785" s="94"/>
      <c r="C785" s="94"/>
      <c r="D785" s="94"/>
      <c r="E785" s="94"/>
      <c r="F785" s="97"/>
      <c r="G785" s="97"/>
      <c r="H785" s="97"/>
    </row>
    <row r="786" spans="2:9" ht="15" hidden="1" customHeight="1" outlineLevel="1" x14ac:dyDescent="0.25">
      <c r="B786" s="115" t="s">
        <v>324</v>
      </c>
      <c r="C786" s="97"/>
      <c r="D786" s="97"/>
      <c r="E786" s="97"/>
      <c r="F786" s="97"/>
      <c r="G786" s="97"/>
      <c r="H786" s="97"/>
    </row>
    <row r="787" spans="2:9" ht="15" hidden="1" customHeight="1" outlineLevel="1" x14ac:dyDescent="0.25">
      <c r="B787" s="1283" t="s">
        <v>40</v>
      </c>
      <c r="C787" s="1284"/>
      <c r="D787" s="1331" t="s">
        <v>41</v>
      </c>
      <c r="E787" s="1283"/>
      <c r="F787" s="94"/>
      <c r="G787" s="97"/>
      <c r="H787" s="97"/>
    </row>
    <row r="788" spans="2:9" ht="15" hidden="1" customHeight="1" outlineLevel="1" x14ac:dyDescent="0.25">
      <c r="B788" s="93" t="s">
        <v>256</v>
      </c>
      <c r="C788" s="152">
        <v>264005</v>
      </c>
      <c r="D788" s="109" t="str">
        <f>B788</f>
        <v>Values Insured</v>
      </c>
      <c r="E788" s="153">
        <v>264005</v>
      </c>
      <c r="F788" s="92"/>
      <c r="G788" s="1324"/>
      <c r="H788" s="1324"/>
    </row>
    <row r="789" spans="2:9" ht="15" hidden="1" customHeight="1" outlineLevel="1" x14ac:dyDescent="0.25">
      <c r="B789" s="108"/>
      <c r="C789" s="113"/>
      <c r="D789" s="96" t="s">
        <v>14</v>
      </c>
      <c r="E789" s="100">
        <f>-(C788-E788)/C788</f>
        <v>0</v>
      </c>
      <c r="F789" s="1324"/>
      <c r="G789" s="1324"/>
      <c r="H789" s="1324"/>
    </row>
    <row r="790" spans="2:9" ht="15" hidden="1" customHeight="1" outlineLevel="1" x14ac:dyDescent="0.25">
      <c r="B790" s="99" t="s">
        <v>161</v>
      </c>
      <c r="C790" s="84"/>
      <c r="D790" s="102"/>
      <c r="E790" s="103"/>
      <c r="F790" s="98"/>
      <c r="G790" s="89"/>
      <c r="H790" s="89"/>
    </row>
    <row r="791" spans="2:9" ht="15" hidden="1" customHeight="1" outlineLevel="1" x14ac:dyDescent="0.25">
      <c r="B791" s="101"/>
      <c r="C791" s="1285" t="s">
        <v>63</v>
      </c>
      <c r="D791" s="1286"/>
      <c r="E791" s="1326" t="s">
        <v>68</v>
      </c>
      <c r="F791" s="1327"/>
      <c r="G791" s="1305" t="s">
        <v>69</v>
      </c>
      <c r="H791" s="1306"/>
    </row>
    <row r="792" spans="2:9" ht="15" hidden="1" customHeight="1" outlineLevel="1" x14ac:dyDescent="0.25">
      <c r="B792" s="104" t="s">
        <v>60</v>
      </c>
      <c r="C792" s="114" t="s">
        <v>167</v>
      </c>
      <c r="D792" s="85" t="s">
        <v>24</v>
      </c>
      <c r="E792" s="110" t="s">
        <v>167</v>
      </c>
      <c r="F792" s="87" t="s">
        <v>24</v>
      </c>
      <c r="G792" s="90" t="s">
        <v>167</v>
      </c>
      <c r="H792" s="106" t="s">
        <v>24</v>
      </c>
    </row>
    <row r="793" spans="2:9" ht="30" hidden="1" outlineLevel="1" x14ac:dyDescent="0.25">
      <c r="B793" s="104" t="s">
        <v>191</v>
      </c>
      <c r="C793" s="105" t="s">
        <v>1010</v>
      </c>
      <c r="D793" s="105" t="s">
        <v>1732</v>
      </c>
      <c r="E793" s="82" t="str">
        <f>C793</f>
        <v>Agreed Value</v>
      </c>
      <c r="F793" s="1151" t="str">
        <f>D793</f>
        <v>Varies ($250,$500, $1,000 or $7,500)</v>
      </c>
      <c r="G793" s="82"/>
      <c r="H793" s="91"/>
    </row>
    <row r="794" spans="2:9" ht="15" hidden="1" customHeight="1" outlineLevel="1" x14ac:dyDescent="0.25">
      <c r="B794" s="107" t="s">
        <v>192</v>
      </c>
      <c r="C794" s="111">
        <v>1000000</v>
      </c>
      <c r="D794" s="111">
        <v>2500</v>
      </c>
      <c r="E794" s="88">
        <f>C794</f>
        <v>1000000</v>
      </c>
      <c r="F794" s="88">
        <f>D794</f>
        <v>2500</v>
      </c>
      <c r="G794" s="88"/>
      <c r="H794" s="86"/>
    </row>
    <row r="795" spans="2:9" s="1307" customFormat="1" ht="13.5" customHeight="1" collapsed="1" x14ac:dyDescent="0.25"/>
    <row r="796" spans="2:9" ht="15" hidden="1" customHeight="1" x14ac:dyDescent="0.25">
      <c r="B796" s="816" t="s">
        <v>194</v>
      </c>
      <c r="F796" s="329" t="s">
        <v>367</v>
      </c>
      <c r="G796" s="1293"/>
      <c r="H796" s="1293"/>
      <c r="I796" s="752" t="s">
        <v>1022</v>
      </c>
    </row>
    <row r="797" spans="2:9" ht="15" hidden="1" customHeight="1" outlineLevel="1" x14ac:dyDescent="0.25">
      <c r="B797" s="643" t="s">
        <v>358</v>
      </c>
      <c r="C797" t="s">
        <v>217</v>
      </c>
    </row>
    <row r="798" spans="2:9" ht="15" hidden="1" customHeight="1" outlineLevel="1" x14ac:dyDescent="0.25">
      <c r="B798" s="643" t="s">
        <v>760</v>
      </c>
      <c r="C798" s="654"/>
    </row>
    <row r="799" spans="2:9" ht="15" hidden="1" customHeight="1" outlineLevel="1" x14ac:dyDescent="0.25">
      <c r="B799" s="643" t="s">
        <v>759</v>
      </c>
      <c r="C799" s="644"/>
    </row>
    <row r="800" spans="2:9" ht="15" hidden="1" customHeight="1" outlineLevel="1" x14ac:dyDescent="0.25">
      <c r="B800" t="s">
        <v>100</v>
      </c>
      <c r="C800" t="s">
        <v>101</v>
      </c>
      <c r="D800" t="s">
        <v>102</v>
      </c>
      <c r="E800" t="s">
        <v>103</v>
      </c>
      <c r="F800" s="200" t="s">
        <v>332</v>
      </c>
      <c r="G800" s="1291"/>
      <c r="H800" s="1291"/>
    </row>
    <row r="801" spans="2:8" ht="15" hidden="1" customHeight="1" outlineLevel="1" x14ac:dyDescent="0.25">
      <c r="B801" s="175"/>
      <c r="C801" s="174">
        <f>B801</f>
        <v>0</v>
      </c>
      <c r="D801" s="175"/>
      <c r="E801" s="175"/>
      <c r="G801" s="1277"/>
      <c r="H801" s="1277"/>
    </row>
    <row r="802" spans="2:8" ht="15" hidden="1" customHeight="1" outlineLevel="1" x14ac:dyDescent="0.25">
      <c r="B802" t="s">
        <v>818</v>
      </c>
      <c r="C802" s="157" t="s">
        <v>819</v>
      </c>
      <c r="D802" t="s">
        <v>820</v>
      </c>
      <c r="E802" t="s">
        <v>821</v>
      </c>
      <c r="G802" s="2"/>
      <c r="H802" s="2"/>
    </row>
    <row r="803" spans="2:8" ht="15" hidden="1" customHeight="1" outlineLevel="1" x14ac:dyDescent="0.25">
      <c r="B803" s="175"/>
      <c r="C803" s="174">
        <f>B803</f>
        <v>0</v>
      </c>
      <c r="D803" s="175"/>
      <c r="E803" s="175"/>
      <c r="G803" s="2"/>
      <c r="H803" s="2"/>
    </row>
    <row r="804" spans="2:8" ht="15" hidden="1" customHeight="1" outlineLevel="1" x14ac:dyDescent="0.25">
      <c r="B804" t="s">
        <v>104</v>
      </c>
      <c r="C804" s="157" t="s">
        <v>105</v>
      </c>
      <c r="D804" t="s">
        <v>106</v>
      </c>
      <c r="E804" t="s">
        <v>109</v>
      </c>
    </row>
    <row r="805" spans="2:8" ht="15" hidden="1" customHeight="1" outlineLevel="1" x14ac:dyDescent="0.25">
      <c r="B805" s="18"/>
      <c r="C805" s="157">
        <f>B805</f>
        <v>0</v>
      </c>
      <c r="D805" s="18"/>
      <c r="E805" s="18"/>
    </row>
    <row r="806" spans="2:8" ht="15" hidden="1" customHeight="1" outlineLevel="1" x14ac:dyDescent="0.25">
      <c r="B806" t="s">
        <v>2</v>
      </c>
      <c r="C806" t="s">
        <v>3</v>
      </c>
      <c r="D806" t="s">
        <v>110</v>
      </c>
      <c r="E806" t="s">
        <v>111</v>
      </c>
    </row>
    <row r="807" spans="2:8" ht="15" hidden="1" customHeight="1" outlineLevel="1" x14ac:dyDescent="0.25">
      <c r="B807" s="121"/>
      <c r="C807" s="4" t="e">
        <f>B807+B807*F824</f>
        <v>#DIV/0!</v>
      </c>
      <c r="D807" s="121"/>
      <c r="E807" s="121"/>
      <c r="F807" s="4"/>
    </row>
    <row r="808" spans="2:8" ht="15" hidden="1" customHeight="1" outlineLevel="1" x14ac:dyDescent="0.25">
      <c r="D808" t="s">
        <v>5</v>
      </c>
      <c r="E808" t="s">
        <v>6</v>
      </c>
    </row>
    <row r="809" spans="2:8" ht="15" hidden="1" customHeight="1" outlineLevel="1" x14ac:dyDescent="0.25">
      <c r="D809" s="3" t="e">
        <f>-(C807-D807)/C807</f>
        <v>#DIV/0!</v>
      </c>
      <c r="E809" s="3" t="e">
        <f>-(C807-E807)/C807</f>
        <v>#DIV/0!</v>
      </c>
    </row>
    <row r="810" spans="2:8" ht="15" hidden="1" customHeight="1" outlineLevel="1" x14ac:dyDescent="0.25">
      <c r="B810" s="3" t="s">
        <v>471</v>
      </c>
      <c r="C810" s="3" t="s">
        <v>472</v>
      </c>
      <c r="D810" s="3" t="s">
        <v>473</v>
      </c>
      <c r="E810" s="3" t="s">
        <v>474</v>
      </c>
    </row>
    <row r="811" spans="2:8" ht="15" hidden="1" customHeight="1" outlineLevel="1" x14ac:dyDescent="0.25">
      <c r="B811" s="177"/>
      <c r="C811" s="178">
        <f>B811</f>
        <v>0</v>
      </c>
      <c r="D811" s="177"/>
      <c r="E811" s="177"/>
    </row>
    <row r="812" spans="2:8" ht="15" hidden="1" customHeight="1" outlineLevel="1" x14ac:dyDescent="0.25">
      <c r="B812" s="83" t="s">
        <v>170</v>
      </c>
      <c r="C812" s="83" t="s">
        <v>171</v>
      </c>
      <c r="D812" s="83" t="s">
        <v>172</v>
      </c>
      <c r="E812" s="83" t="s">
        <v>173</v>
      </c>
    </row>
    <row r="813" spans="2:8" ht="15" hidden="1" customHeight="1" outlineLevel="1" x14ac:dyDescent="0.25">
      <c r="B813" s="177"/>
      <c r="C813" s="178" t="e">
        <f>B813+B813*F824</f>
        <v>#DIV/0!</v>
      </c>
      <c r="D813" s="177"/>
      <c r="E813" s="177"/>
    </row>
    <row r="814" spans="2:8" ht="15" hidden="1" customHeight="1" outlineLevel="1" x14ac:dyDescent="0.25">
      <c r="B814" s="3" t="s">
        <v>15</v>
      </c>
      <c r="C814" s="4" t="s">
        <v>16</v>
      </c>
      <c r="D814" s="4" t="s">
        <v>112</v>
      </c>
      <c r="E814" t="s">
        <v>113</v>
      </c>
    </row>
    <row r="815" spans="2:8" ht="15" hidden="1" customHeight="1" outlineLevel="1" x14ac:dyDescent="0.25">
      <c r="B815" s="4">
        <f>B807+B811+B813</f>
        <v>0</v>
      </c>
      <c r="C815" s="4" t="e">
        <f t="shared" ref="C815:E815" si="42">C807+C811+C813</f>
        <v>#DIV/0!</v>
      </c>
      <c r="D815" s="4">
        <f t="shared" si="42"/>
        <v>0</v>
      </c>
      <c r="E815" s="4">
        <f t="shared" si="42"/>
        <v>0</v>
      </c>
      <c r="F815" s="4"/>
    </row>
    <row r="816" spans="2:8" ht="15" hidden="1" customHeight="1" outlineLevel="1" x14ac:dyDescent="0.25">
      <c r="B816" s="3" t="s">
        <v>724</v>
      </c>
      <c r="C816" s="3" t="s">
        <v>725</v>
      </c>
      <c r="D816" s="3" t="s">
        <v>726</v>
      </c>
      <c r="E816" s="3" t="s">
        <v>727</v>
      </c>
      <c r="F816" s="4"/>
    </row>
    <row r="817" spans="2:11" ht="15" hidden="1" customHeight="1" outlineLevel="1" x14ac:dyDescent="0.25">
      <c r="B817" s="595"/>
      <c r="C817" s="158" t="s">
        <v>237</v>
      </c>
      <c r="D817" s="595"/>
      <c r="E817" s="595"/>
      <c r="F817" s="4"/>
    </row>
    <row r="818" spans="2:11" ht="15" hidden="1" customHeight="1" outlineLevel="1" x14ac:dyDescent="0.25">
      <c r="B818" s="4"/>
      <c r="C818" s="4"/>
      <c r="D818" s="4"/>
      <c r="E818" s="4"/>
      <c r="F818" s="4"/>
    </row>
    <row r="819" spans="2:11" ht="15" hidden="1" customHeight="1" outlineLevel="1" x14ac:dyDescent="0.25">
      <c r="B819" s="38" t="s">
        <v>7</v>
      </c>
      <c r="F819" s="116"/>
      <c r="G819" s="1288"/>
      <c r="H819" s="1288"/>
    </row>
    <row r="820" spans="2:11" ht="15" hidden="1" customHeight="1" outlineLevel="1" x14ac:dyDescent="0.25">
      <c r="B820" s="1260" t="s">
        <v>40</v>
      </c>
      <c r="C820" s="1294"/>
      <c r="D820" s="1294" t="s">
        <v>41</v>
      </c>
      <c r="E820" s="1294"/>
      <c r="F820" s="117" t="s">
        <v>14</v>
      </c>
      <c r="G820" s="116"/>
      <c r="H820" s="116"/>
    </row>
    <row r="821" spans="2:11" ht="15" hidden="1" customHeight="1" outlineLevel="1" x14ac:dyDescent="0.25">
      <c r="B821" s="39" t="s">
        <v>204</v>
      </c>
      <c r="C821" s="32"/>
      <c r="D821" s="39" t="str">
        <f>B821</f>
        <v>Total Number of Employees</v>
      </c>
      <c r="E821" s="32"/>
      <c r="F821" s="120" t="e">
        <f>-(C821-E821)/C821</f>
        <v>#DIV/0!</v>
      </c>
      <c r="G821" s="116"/>
      <c r="H821" s="116"/>
    </row>
    <row r="822" spans="2:11" ht="15" hidden="1" customHeight="1" outlineLevel="1" x14ac:dyDescent="0.25">
      <c r="B822" s="39" t="s">
        <v>241</v>
      </c>
      <c r="C822" s="32"/>
      <c r="D822" s="39" t="str">
        <f>B822</f>
        <v># of Employees Who Travel 50+ Days</v>
      </c>
      <c r="E822" s="124"/>
      <c r="F822" s="120" t="e">
        <f>-(C822-E822)/C822</f>
        <v>#DIV/0!</v>
      </c>
      <c r="G822" s="116"/>
      <c r="H822" s="116"/>
    </row>
    <row r="823" spans="2:11" ht="15" hidden="1" customHeight="1" outlineLevel="1" x14ac:dyDescent="0.25">
      <c r="B823" s="39" t="s">
        <v>230</v>
      </c>
      <c r="C823" s="126"/>
      <c r="D823" s="39" t="str">
        <f>B823</f>
        <v>Total Aggregate Days</v>
      </c>
      <c r="E823" s="124"/>
      <c r="F823" s="120" t="e">
        <f>-(C823-E823)/C823</f>
        <v>#DIV/0!</v>
      </c>
      <c r="G823" s="116"/>
      <c r="H823" s="116"/>
    </row>
    <row r="824" spans="2:11" ht="15" hidden="1" customHeight="1" outlineLevel="1" x14ac:dyDescent="0.25">
      <c r="B824" s="52"/>
      <c r="C824" s="119"/>
      <c r="D824" s="52"/>
      <c r="E824" s="125" t="s">
        <v>176</v>
      </c>
      <c r="F824" s="61" t="e">
        <f>AVERAGE(F821:F823)</f>
        <v>#DIV/0!</v>
      </c>
      <c r="G824" s="116"/>
      <c r="H824" s="116"/>
    </row>
    <row r="825" spans="2:11" ht="15" hidden="1" customHeight="1" outlineLevel="1" x14ac:dyDescent="0.25">
      <c r="B825" s="64" t="s">
        <v>161</v>
      </c>
      <c r="F825" s="116"/>
      <c r="G825" s="116"/>
      <c r="H825" s="116"/>
    </row>
    <row r="826" spans="2:11" ht="30" hidden="1" outlineLevel="1" x14ac:dyDescent="0.25">
      <c r="B826" s="81"/>
      <c r="C826" s="80" t="s">
        <v>853</v>
      </c>
      <c r="D826" s="80" t="s">
        <v>63</v>
      </c>
      <c r="E826" s="80" t="s">
        <v>854</v>
      </c>
      <c r="F826" s="80" t="s">
        <v>68</v>
      </c>
      <c r="G826" s="710" t="s">
        <v>855</v>
      </c>
      <c r="H826" s="117" t="s">
        <v>69</v>
      </c>
      <c r="I826" s="35"/>
      <c r="J826" s="2"/>
      <c r="K826" s="2"/>
    </row>
    <row r="827" spans="2:11" ht="15" hidden="1" customHeight="1" outlineLevel="1" x14ac:dyDescent="0.25">
      <c r="B827" s="104" t="s">
        <v>195</v>
      </c>
      <c r="C827" s="713"/>
      <c r="D827" s="105"/>
      <c r="E827" s="711">
        <f>C827</f>
        <v>0</v>
      </c>
      <c r="F827" s="105">
        <f>D827</f>
        <v>0</v>
      </c>
      <c r="G827" s="712"/>
      <c r="H827" s="122"/>
      <c r="I827" s="35"/>
      <c r="J827" s="2"/>
      <c r="K827" s="2"/>
    </row>
    <row r="828" spans="2:11" ht="15" hidden="1" customHeight="1" outlineLevel="1" x14ac:dyDescent="0.25">
      <c r="B828" s="104" t="s">
        <v>196</v>
      </c>
      <c r="C828" s="713"/>
      <c r="D828" s="105"/>
      <c r="E828" s="711">
        <f t="shared" ref="E828:E833" si="43">C828</f>
        <v>0</v>
      </c>
      <c r="F828" s="105">
        <f t="shared" ref="F828:F833" si="44">D828</f>
        <v>0</v>
      </c>
      <c r="G828" s="712"/>
      <c r="H828" s="122"/>
      <c r="I828" s="35"/>
      <c r="J828" s="2"/>
      <c r="K828" s="2"/>
    </row>
    <row r="829" spans="2:11" ht="15" hidden="1" customHeight="1" outlineLevel="1" x14ac:dyDescent="0.25">
      <c r="B829" s="104" t="s">
        <v>565</v>
      </c>
      <c r="C829" s="713"/>
      <c r="D829" s="105"/>
      <c r="E829" s="711">
        <f t="shared" si="43"/>
        <v>0</v>
      </c>
      <c r="F829" s="105">
        <f t="shared" si="44"/>
        <v>0</v>
      </c>
      <c r="G829" s="712"/>
      <c r="H829" s="122"/>
      <c r="I829" s="35"/>
      <c r="J829" s="2"/>
      <c r="K829" s="2"/>
    </row>
    <row r="830" spans="2:11" ht="15" hidden="1" customHeight="1" outlineLevel="1" x14ac:dyDescent="0.25">
      <c r="B830" s="104" t="s">
        <v>566</v>
      </c>
      <c r="C830" s="713"/>
      <c r="D830" s="105"/>
      <c r="E830" s="711">
        <f t="shared" si="43"/>
        <v>0</v>
      </c>
      <c r="F830" s="105">
        <f t="shared" si="44"/>
        <v>0</v>
      </c>
      <c r="G830" s="712"/>
      <c r="H830" s="122"/>
      <c r="I830" s="35"/>
      <c r="J830" s="2"/>
      <c r="K830" s="2"/>
    </row>
    <row r="831" spans="2:11" ht="15" hidden="1" customHeight="1" outlineLevel="1" x14ac:dyDescent="0.25">
      <c r="B831" s="104" t="s">
        <v>567</v>
      </c>
      <c r="C831" s="713"/>
      <c r="D831" s="105"/>
      <c r="E831" s="711">
        <f t="shared" si="43"/>
        <v>0</v>
      </c>
      <c r="F831" s="105">
        <f t="shared" si="44"/>
        <v>0</v>
      </c>
      <c r="G831" s="712"/>
      <c r="H831" s="122"/>
      <c r="I831" s="35"/>
      <c r="J831" s="2"/>
      <c r="K831" s="2"/>
    </row>
    <row r="832" spans="2:11" ht="15" hidden="1" customHeight="1" outlineLevel="1" x14ac:dyDescent="0.25">
      <c r="B832" s="104" t="s">
        <v>857</v>
      </c>
      <c r="C832" s="708" t="s">
        <v>237</v>
      </c>
      <c r="D832" s="105"/>
      <c r="E832" s="764" t="str">
        <f t="shared" si="43"/>
        <v>N/A</v>
      </c>
      <c r="F832" s="105">
        <f t="shared" si="44"/>
        <v>0</v>
      </c>
      <c r="G832" s="765" t="s">
        <v>237</v>
      </c>
      <c r="H832" s="122"/>
      <c r="I832" s="35"/>
      <c r="J832" s="2"/>
      <c r="K832" s="2"/>
    </row>
    <row r="833" spans="2:11" ht="15" hidden="1" customHeight="1" outlineLevel="1" x14ac:dyDescent="0.25">
      <c r="B833" s="107" t="s">
        <v>24</v>
      </c>
      <c r="C833" s="709" t="s">
        <v>237</v>
      </c>
      <c r="D833" s="151"/>
      <c r="E833" s="764" t="str">
        <f t="shared" si="43"/>
        <v>N/A</v>
      </c>
      <c r="F833" s="111">
        <f t="shared" si="44"/>
        <v>0</v>
      </c>
      <c r="G833" s="766" t="s">
        <v>237</v>
      </c>
      <c r="H833" s="123"/>
      <c r="I833" s="35"/>
      <c r="J833" s="2"/>
      <c r="K833" s="2"/>
    </row>
    <row r="834" spans="2:11" s="1307" customFormat="1" ht="13.5" hidden="1" customHeight="1" collapsed="1" x14ac:dyDescent="0.25"/>
    <row r="835" spans="2:11" ht="15" customHeight="1" x14ac:dyDescent="0.25">
      <c r="B835" s="37" t="s">
        <v>197</v>
      </c>
      <c r="F835" s="329" t="s">
        <v>367</v>
      </c>
      <c r="G835" s="1293" t="s">
        <v>939</v>
      </c>
      <c r="H835" s="1293"/>
      <c r="I835" s="752" t="s">
        <v>1653</v>
      </c>
    </row>
    <row r="836" spans="2:11" ht="15" hidden="1" customHeight="1" outlineLevel="1" x14ac:dyDescent="0.25">
      <c r="B836" s="643" t="s">
        <v>358</v>
      </c>
      <c r="C836" t="s">
        <v>203</v>
      </c>
    </row>
    <row r="837" spans="2:11" ht="15" hidden="1" customHeight="1" outlineLevel="1" x14ac:dyDescent="0.25">
      <c r="B837" s="643" t="s">
        <v>760</v>
      </c>
      <c r="C837" s="654" t="s">
        <v>1554</v>
      </c>
    </row>
    <row r="838" spans="2:11" ht="15" hidden="1" customHeight="1" outlineLevel="1" x14ac:dyDescent="0.25">
      <c r="B838" s="643" t="s">
        <v>759</v>
      </c>
      <c r="C838" s="644" t="s">
        <v>439</v>
      </c>
    </row>
    <row r="839" spans="2:11" ht="15" hidden="1" customHeight="1" outlineLevel="1" x14ac:dyDescent="0.25">
      <c r="B839" t="s">
        <v>100</v>
      </c>
      <c r="C839" t="s">
        <v>101</v>
      </c>
      <c r="D839" t="s">
        <v>102</v>
      </c>
      <c r="E839" t="s">
        <v>103</v>
      </c>
      <c r="F839" s="200" t="s">
        <v>332</v>
      </c>
      <c r="G839" s="1291"/>
      <c r="H839" s="1291"/>
    </row>
    <row r="840" spans="2:11" ht="15" hidden="1" customHeight="1" outlineLevel="1" x14ac:dyDescent="0.25">
      <c r="B840" s="175" t="s">
        <v>684</v>
      </c>
      <c r="C840" s="174" t="str">
        <f>B840</f>
        <v>Hartford</v>
      </c>
      <c r="D840" s="175" t="s">
        <v>684</v>
      </c>
      <c r="E840" s="175"/>
      <c r="G840" s="1277"/>
      <c r="H840" s="1277"/>
    </row>
    <row r="841" spans="2:11" ht="15" hidden="1" customHeight="1" outlineLevel="1" x14ac:dyDescent="0.25">
      <c r="B841" t="s">
        <v>818</v>
      </c>
      <c r="C841" s="157" t="s">
        <v>819</v>
      </c>
      <c r="D841" t="s">
        <v>820</v>
      </c>
      <c r="E841" t="s">
        <v>821</v>
      </c>
      <c r="G841" s="2"/>
      <c r="H841" s="2"/>
    </row>
    <row r="842" spans="2:11" ht="15" hidden="1" customHeight="1" outlineLevel="1" x14ac:dyDescent="0.25">
      <c r="B842" s="175" t="s">
        <v>1000</v>
      </c>
      <c r="C842" s="174" t="str">
        <f>B842</f>
        <v>Hartford Fire Insurance Company</v>
      </c>
      <c r="D842" s="175" t="s">
        <v>1000</v>
      </c>
      <c r="E842" s="175"/>
      <c r="G842" s="2"/>
      <c r="H842" s="2"/>
    </row>
    <row r="843" spans="2:11" ht="15" hidden="1" customHeight="1" outlineLevel="1" x14ac:dyDescent="0.25">
      <c r="B843" t="s">
        <v>104</v>
      </c>
      <c r="C843" s="157" t="s">
        <v>105</v>
      </c>
      <c r="D843" t="s">
        <v>106</v>
      </c>
      <c r="E843" t="s">
        <v>109</v>
      </c>
    </row>
    <row r="844" spans="2:11" ht="15" hidden="1" customHeight="1" outlineLevel="1" x14ac:dyDescent="0.25">
      <c r="B844" s="18" t="s">
        <v>1124</v>
      </c>
      <c r="C844" s="157" t="str">
        <f>B844</f>
        <v>A+: XV</v>
      </c>
      <c r="D844" s="18" t="s">
        <v>1124</v>
      </c>
      <c r="E844" s="18"/>
    </row>
    <row r="845" spans="2:11" ht="15" hidden="1" customHeight="1" outlineLevel="1" x14ac:dyDescent="0.25">
      <c r="B845" t="s">
        <v>2</v>
      </c>
      <c r="C845" t="s">
        <v>3</v>
      </c>
      <c r="D845" t="s">
        <v>110</v>
      </c>
      <c r="E845" t="s">
        <v>111</v>
      </c>
    </row>
    <row r="846" spans="2:11" ht="15" hidden="1" customHeight="1" outlineLevel="1" x14ac:dyDescent="0.25">
      <c r="B846" s="121">
        <v>4310</v>
      </c>
      <c r="C846" s="941">
        <f>B846+B846*F861</f>
        <v>4310</v>
      </c>
      <c r="D846" s="121">
        <v>4273</v>
      </c>
      <c r="E846" s="121"/>
      <c r="F846" s="4"/>
    </row>
    <row r="847" spans="2:11" ht="15" hidden="1" customHeight="1" outlineLevel="1" x14ac:dyDescent="0.25">
      <c r="D847" t="s">
        <v>5</v>
      </c>
      <c r="E847" t="s">
        <v>6</v>
      </c>
    </row>
    <row r="848" spans="2:11" ht="15" hidden="1" customHeight="1" outlineLevel="1" x14ac:dyDescent="0.25">
      <c r="D848" s="3">
        <f>-(C846-D846)/C846</f>
        <v>-8.5846867749419953E-3</v>
      </c>
      <c r="E848" s="3">
        <f>-(C846-E846)/C846</f>
        <v>-1</v>
      </c>
    </row>
    <row r="849" spans="2:9" ht="30" hidden="1" outlineLevel="1" x14ac:dyDescent="0.25">
      <c r="B849" s="496" t="s">
        <v>875</v>
      </c>
      <c r="C849" s="496" t="s">
        <v>876</v>
      </c>
      <c r="D849" s="496" t="s">
        <v>877</v>
      </c>
      <c r="E849" s="496" t="s">
        <v>918</v>
      </c>
      <c r="F849" s="767" t="s">
        <v>920</v>
      </c>
    </row>
    <row r="850" spans="2:9" ht="15" hidden="1" customHeight="1" outlineLevel="1" x14ac:dyDescent="0.25">
      <c r="B850" s="121"/>
      <c r="C850" s="4">
        <f>B850</f>
        <v>0</v>
      </c>
      <c r="D850" s="121"/>
      <c r="E850" s="121"/>
    </row>
    <row r="851" spans="2:9" ht="15" hidden="1" customHeight="1" outlineLevel="1" x14ac:dyDescent="0.25">
      <c r="B851" s="726" t="s">
        <v>869</v>
      </c>
      <c r="C851" s="726" t="s">
        <v>870</v>
      </c>
      <c r="D851" s="726" t="s">
        <v>871</v>
      </c>
      <c r="E851" s="726" t="s">
        <v>872</v>
      </c>
    </row>
    <row r="852" spans="2:9" ht="15" hidden="1" customHeight="1" outlineLevel="1" x14ac:dyDescent="0.25">
      <c r="B852" s="4">
        <f t="shared" ref="B852:E852" si="45">B846+B850</f>
        <v>4310</v>
      </c>
      <c r="C852" s="4">
        <f t="shared" si="45"/>
        <v>4310</v>
      </c>
      <c r="D852" s="4">
        <f t="shared" si="45"/>
        <v>4273</v>
      </c>
      <c r="E852" s="4">
        <f t="shared" si="45"/>
        <v>0</v>
      </c>
    </row>
    <row r="853" spans="2:9" ht="15" hidden="1" customHeight="1" outlineLevel="1" x14ac:dyDescent="0.25">
      <c r="B853" s="3" t="s">
        <v>724</v>
      </c>
      <c r="C853" s="3" t="s">
        <v>725</v>
      </c>
      <c r="D853" s="3" t="s">
        <v>726</v>
      </c>
      <c r="E853" s="3" t="s">
        <v>727</v>
      </c>
    </row>
    <row r="854" spans="2:9" ht="15" hidden="1" customHeight="1" outlineLevel="1" x14ac:dyDescent="0.25">
      <c r="B854" s="595"/>
      <c r="C854" s="158" t="s">
        <v>237</v>
      </c>
      <c r="D854" s="595">
        <v>0</v>
      </c>
      <c r="E854" s="595"/>
    </row>
    <row r="855" spans="2:9" ht="15" hidden="1" customHeight="1" outlineLevel="1" x14ac:dyDescent="0.25">
      <c r="D855" s="3"/>
      <c r="E855" s="3"/>
    </row>
    <row r="856" spans="2:9" ht="15" hidden="1" customHeight="1" outlineLevel="1" x14ac:dyDescent="0.25">
      <c r="B856" s="38" t="s">
        <v>7</v>
      </c>
      <c r="F856" s="116"/>
      <c r="G856" s="1288"/>
      <c r="H856" s="1288"/>
    </row>
    <row r="857" spans="2:9" ht="15" hidden="1" customHeight="1" outlineLevel="1" x14ac:dyDescent="0.25">
      <c r="B857" s="1259" t="s">
        <v>40</v>
      </c>
      <c r="C857" s="1260"/>
      <c r="D857" s="1294" t="s">
        <v>41</v>
      </c>
      <c r="E857" s="1294"/>
      <c r="F857" s="117" t="s">
        <v>14</v>
      </c>
      <c r="G857" s="118"/>
      <c r="H857" s="118"/>
    </row>
    <row r="858" spans="2:9" ht="15" hidden="1" customHeight="1" outlineLevel="1" x14ac:dyDescent="0.25">
      <c r="B858" s="39" t="s">
        <v>255</v>
      </c>
      <c r="C858" s="19">
        <v>0</v>
      </c>
      <c r="D858" s="39" t="str">
        <f>B858</f>
        <v>Property Values</v>
      </c>
      <c r="E858" s="19">
        <v>0</v>
      </c>
      <c r="F858" s="120" t="e">
        <f>-(C858-E858)/C858</f>
        <v>#DIV/0!</v>
      </c>
      <c r="G858" s="2"/>
      <c r="H858" s="2"/>
    </row>
    <row r="859" spans="2:9" ht="15" hidden="1" customHeight="1" outlineLevel="1" x14ac:dyDescent="0.25">
      <c r="B859" s="39" t="s">
        <v>559</v>
      </c>
      <c r="C859" s="32">
        <v>0</v>
      </c>
      <c r="D859" s="39" t="str">
        <f>B859</f>
        <v>Number of Auto Rentals</v>
      </c>
      <c r="E859" s="124">
        <v>0</v>
      </c>
      <c r="F859" s="120" t="e">
        <f>-(C859-E859)/C859</f>
        <v>#DIV/0!</v>
      </c>
      <c r="G859" s="2"/>
      <c r="H859" s="2"/>
    </row>
    <row r="860" spans="2:9" ht="15" hidden="1" customHeight="1" outlineLevel="1" x14ac:dyDescent="0.25">
      <c r="B860" s="39" t="s">
        <v>205</v>
      </c>
      <c r="C860" s="19">
        <v>500000</v>
      </c>
      <c r="D860" s="39" t="str">
        <f>B860</f>
        <v>Foreign Revenues</v>
      </c>
      <c r="E860" s="73">
        <v>500000</v>
      </c>
      <c r="F860" s="120">
        <f>-(C860-E860)/C860</f>
        <v>0</v>
      </c>
      <c r="G860" s="2"/>
      <c r="H860" s="2"/>
    </row>
    <row r="861" spans="2:9" ht="15" hidden="1" customHeight="1" outlineLevel="1" x14ac:dyDescent="0.25">
      <c r="B861" s="39" t="s">
        <v>206</v>
      </c>
      <c r="C861" s="32">
        <v>4</v>
      </c>
      <c r="D861" s="39" t="str">
        <f>B861</f>
        <v>Number of Trips</v>
      </c>
      <c r="E861" s="124">
        <v>4</v>
      </c>
      <c r="F861" s="120">
        <f>-(C861-E861)/C861</f>
        <v>0</v>
      </c>
      <c r="G861" s="2"/>
      <c r="H861" s="2"/>
    </row>
    <row r="862" spans="2:9" ht="15" hidden="1" customHeight="1" outlineLevel="1" x14ac:dyDescent="0.25">
      <c r="B862" s="39" t="s">
        <v>207</v>
      </c>
      <c r="C862" s="19">
        <v>0</v>
      </c>
      <c r="D862" s="39" t="str">
        <f>B862</f>
        <v>Foreign Payroll</v>
      </c>
      <c r="E862" s="73">
        <v>0</v>
      </c>
      <c r="F862" s="120" t="e">
        <f>-(C862-E862)/C862</f>
        <v>#DIV/0!</v>
      </c>
      <c r="G862" s="2"/>
      <c r="H862" s="2"/>
    </row>
    <row r="863" spans="2:9" ht="15" hidden="1" customHeight="1" outlineLevel="1" x14ac:dyDescent="0.25">
      <c r="B863" s="52"/>
      <c r="C863" s="119"/>
      <c r="D863" s="52"/>
      <c r="E863" s="125" t="s">
        <v>176</v>
      </c>
      <c r="F863" s="61" t="e">
        <f>SUM(IFERROR(F858:F862,0)) /(SUM(--NOT(ISERROR(F858:F862))))</f>
        <v>#DIV/0!</v>
      </c>
      <c r="G863" s="23"/>
      <c r="H863" s="23"/>
      <c r="I863" s="569"/>
    </row>
    <row r="864" spans="2:9" ht="15" hidden="1" customHeight="1" outlineLevel="1" x14ac:dyDescent="0.25">
      <c r="B864" s="64" t="s">
        <v>161</v>
      </c>
      <c r="C864" s="55"/>
      <c r="D864" s="51"/>
      <c r="E864" s="14"/>
      <c r="F864" s="2"/>
      <c r="G864" s="23"/>
      <c r="H864" s="23"/>
    </row>
    <row r="865" spans="2:9" ht="15" hidden="1" customHeight="1" outlineLevel="1" x14ac:dyDescent="0.25">
      <c r="B865" s="65"/>
      <c r="C865" s="1298" t="s">
        <v>63</v>
      </c>
      <c r="D865" s="1298"/>
      <c r="E865" s="1271" t="s">
        <v>68</v>
      </c>
      <c r="F865" s="1297"/>
      <c r="G865" s="1281" t="s">
        <v>69</v>
      </c>
      <c r="H865" s="1282"/>
    </row>
    <row r="866" spans="2:9" ht="15" hidden="1" customHeight="1" outlineLevel="1" x14ac:dyDescent="0.25">
      <c r="B866" s="66" t="s">
        <v>60</v>
      </c>
      <c r="C866" s="53" t="s">
        <v>167</v>
      </c>
      <c r="D866" s="69" t="s">
        <v>24</v>
      </c>
      <c r="E866" s="70" t="s">
        <v>167</v>
      </c>
      <c r="F866" s="1" t="s">
        <v>24</v>
      </c>
      <c r="G866" s="71" t="s">
        <v>167</v>
      </c>
      <c r="H866" s="67" t="s">
        <v>24</v>
      </c>
    </row>
    <row r="867" spans="2:9" ht="15" hidden="1" customHeight="1" outlineLevel="1" x14ac:dyDescent="0.25">
      <c r="B867" s="66" t="s">
        <v>152</v>
      </c>
      <c r="C867" s="19" t="s">
        <v>296</v>
      </c>
      <c r="D867" s="19" t="s">
        <v>975</v>
      </c>
      <c r="E867" s="19" t="str">
        <f t="shared" ref="E867:E876" si="46">C867</f>
        <v>Not Covered</v>
      </c>
      <c r="F867" s="19" t="str">
        <f t="shared" ref="F867:F876" si="47">D867</f>
        <v>n/a</v>
      </c>
      <c r="G867" s="19"/>
      <c r="H867" s="310"/>
    </row>
    <row r="868" spans="2:9" ht="15" hidden="1" customHeight="1" outlineLevel="1" x14ac:dyDescent="0.25">
      <c r="B868" s="66" t="s">
        <v>17</v>
      </c>
      <c r="C868" s="19">
        <v>1000000</v>
      </c>
      <c r="D868" s="19">
        <v>0</v>
      </c>
      <c r="E868" s="19">
        <f t="shared" si="46"/>
        <v>1000000</v>
      </c>
      <c r="F868" s="19">
        <f t="shared" si="47"/>
        <v>0</v>
      </c>
      <c r="G868" s="19"/>
      <c r="H868" s="310"/>
    </row>
    <row r="869" spans="2:9" ht="15" hidden="1" customHeight="1" outlineLevel="1" x14ac:dyDescent="0.25">
      <c r="B869" s="66" t="s">
        <v>219</v>
      </c>
      <c r="C869" s="19">
        <v>1000000</v>
      </c>
      <c r="D869" s="19">
        <v>0</v>
      </c>
      <c r="E869" s="19">
        <f t="shared" si="46"/>
        <v>1000000</v>
      </c>
      <c r="F869" s="19">
        <f t="shared" si="47"/>
        <v>0</v>
      </c>
      <c r="G869" s="19"/>
      <c r="H869" s="310"/>
    </row>
    <row r="870" spans="2:9" ht="15" hidden="1" customHeight="1" outlineLevel="1" x14ac:dyDescent="0.25">
      <c r="B870" s="66" t="s">
        <v>198</v>
      </c>
      <c r="C870" s="19">
        <v>1000000</v>
      </c>
      <c r="D870" s="19">
        <v>0</v>
      </c>
      <c r="E870" s="19">
        <f t="shared" si="46"/>
        <v>1000000</v>
      </c>
      <c r="F870" s="19">
        <f t="shared" si="47"/>
        <v>0</v>
      </c>
      <c r="G870" s="19"/>
      <c r="H870" s="310"/>
    </row>
    <row r="871" spans="2:9" ht="15" hidden="1" customHeight="1" outlineLevel="1" x14ac:dyDescent="0.25">
      <c r="B871" s="308" t="s">
        <v>383</v>
      </c>
      <c r="C871" s="309">
        <v>60000</v>
      </c>
      <c r="D871" s="309">
        <v>1000</v>
      </c>
      <c r="E871" s="309">
        <f t="shared" si="46"/>
        <v>60000</v>
      </c>
      <c r="F871" s="309">
        <f t="shared" si="47"/>
        <v>1000</v>
      </c>
      <c r="G871" s="309"/>
      <c r="H871" s="310"/>
    </row>
    <row r="872" spans="2:9" ht="15" hidden="1" customHeight="1" outlineLevel="1" x14ac:dyDescent="0.25">
      <c r="B872" s="66" t="s">
        <v>199</v>
      </c>
      <c r="C872" s="53" t="s">
        <v>560</v>
      </c>
      <c r="D872" s="19">
        <v>0</v>
      </c>
      <c r="E872" s="53" t="str">
        <f t="shared" si="46"/>
        <v>Statutory Limits</v>
      </c>
      <c r="F872" s="19">
        <f t="shared" si="47"/>
        <v>0</v>
      </c>
      <c r="G872" s="53" t="str">
        <f>C872</f>
        <v>Statutory Limits</v>
      </c>
      <c r="H872" s="310"/>
    </row>
    <row r="873" spans="2:9" ht="15" hidden="1" customHeight="1" outlineLevel="1" x14ac:dyDescent="0.25">
      <c r="B873" s="66" t="s">
        <v>200</v>
      </c>
      <c r="C873" s="19">
        <v>1000000</v>
      </c>
      <c r="D873" s="19">
        <v>0</v>
      </c>
      <c r="E873" s="19">
        <f t="shared" si="46"/>
        <v>1000000</v>
      </c>
      <c r="F873" s="19">
        <f t="shared" si="47"/>
        <v>0</v>
      </c>
      <c r="G873" s="19"/>
      <c r="H873" s="310"/>
    </row>
    <row r="874" spans="2:9" ht="15" hidden="1" customHeight="1" outlineLevel="1" x14ac:dyDescent="0.25">
      <c r="B874" s="66" t="s">
        <v>202</v>
      </c>
      <c r="C874" s="19">
        <v>1000000</v>
      </c>
      <c r="D874" s="19">
        <v>0</v>
      </c>
      <c r="E874" s="19">
        <f t="shared" si="46"/>
        <v>1000000</v>
      </c>
      <c r="F874" s="19">
        <f t="shared" si="47"/>
        <v>0</v>
      </c>
      <c r="G874" s="19"/>
      <c r="H874" s="310"/>
    </row>
    <row r="875" spans="2:9" ht="30" hidden="1" outlineLevel="1" x14ac:dyDescent="0.25">
      <c r="B875" s="66" t="s">
        <v>438</v>
      </c>
      <c r="C875" s="19" t="s">
        <v>1001</v>
      </c>
      <c r="D875" s="19">
        <v>0</v>
      </c>
      <c r="E875" s="19" t="str">
        <f t="shared" si="46"/>
        <v>$50,000 / $100,000 / $1,500,000</v>
      </c>
      <c r="F875" s="19">
        <f t="shared" si="47"/>
        <v>0</v>
      </c>
      <c r="G875" s="19"/>
      <c r="H875" s="310"/>
    </row>
    <row r="876" spans="2:9" ht="15" hidden="1" customHeight="1" outlineLevel="1" x14ac:dyDescent="0.25">
      <c r="B876" s="66" t="s">
        <v>201</v>
      </c>
      <c r="C876" s="19" t="s">
        <v>296</v>
      </c>
      <c r="D876" s="19" t="s">
        <v>237</v>
      </c>
      <c r="E876" s="19" t="str">
        <f t="shared" si="46"/>
        <v>Not Covered</v>
      </c>
      <c r="F876" s="19" t="str">
        <f t="shared" si="47"/>
        <v>N/A</v>
      </c>
      <c r="G876" s="19"/>
      <c r="H876" s="310"/>
    </row>
    <row r="877" spans="2:9" s="1280" customFormat="1" ht="13.5" customHeight="1" collapsed="1" x14ac:dyDescent="0.25"/>
    <row r="878" spans="2:9" ht="15" hidden="1" customHeight="1" x14ac:dyDescent="0.25">
      <c r="B878" s="816" t="s">
        <v>250</v>
      </c>
      <c r="F878" s="329" t="s">
        <v>367</v>
      </c>
      <c r="G878" s="1293"/>
      <c r="H878" s="1293"/>
      <c r="I878" s="752" t="s">
        <v>1022</v>
      </c>
    </row>
    <row r="879" spans="2:9" ht="15" hidden="1" customHeight="1" outlineLevel="1" x14ac:dyDescent="0.25">
      <c r="B879" s="643" t="s">
        <v>358</v>
      </c>
      <c r="C879" t="s">
        <v>251</v>
      </c>
    </row>
    <row r="880" spans="2:9" ht="15" hidden="1" customHeight="1" outlineLevel="1" x14ac:dyDescent="0.25">
      <c r="B880" s="643" t="s">
        <v>760</v>
      </c>
      <c r="C880" s="654"/>
    </row>
    <row r="881" spans="2:8" ht="15" hidden="1" customHeight="1" outlineLevel="1" x14ac:dyDescent="0.25">
      <c r="B881" s="643" t="s">
        <v>759</v>
      </c>
      <c r="C881" s="654"/>
    </row>
    <row r="882" spans="2:8" ht="15" hidden="1" customHeight="1" outlineLevel="1" x14ac:dyDescent="0.25">
      <c r="B882" t="s">
        <v>100</v>
      </c>
      <c r="C882" t="s">
        <v>101</v>
      </c>
      <c r="D882" t="s">
        <v>102</v>
      </c>
      <c r="E882" t="s">
        <v>103</v>
      </c>
      <c r="F882" s="200" t="s">
        <v>332</v>
      </c>
      <c r="G882" s="1291"/>
      <c r="H882" s="1291"/>
    </row>
    <row r="883" spans="2:8" ht="15" hidden="1" customHeight="1" outlineLevel="1" x14ac:dyDescent="0.25">
      <c r="B883" s="175"/>
      <c r="C883" s="174">
        <f>B883</f>
        <v>0</v>
      </c>
      <c r="D883" s="175"/>
      <c r="E883" s="175"/>
      <c r="G883" s="1277"/>
      <c r="H883" s="1277"/>
    </row>
    <row r="884" spans="2:8" ht="15" hidden="1" customHeight="1" outlineLevel="1" x14ac:dyDescent="0.25">
      <c r="B884" t="s">
        <v>818</v>
      </c>
      <c r="C884" s="157" t="s">
        <v>819</v>
      </c>
      <c r="D884" t="s">
        <v>820</v>
      </c>
      <c r="E884" t="s">
        <v>821</v>
      </c>
      <c r="G884" s="2"/>
      <c r="H884" s="2"/>
    </row>
    <row r="885" spans="2:8" ht="15" hidden="1" customHeight="1" outlineLevel="1" x14ac:dyDescent="0.25">
      <c r="B885" s="175"/>
      <c r="C885" s="174">
        <f>B885</f>
        <v>0</v>
      </c>
      <c r="D885" s="175"/>
      <c r="E885" s="175"/>
      <c r="G885" s="2"/>
      <c r="H885" s="2"/>
    </row>
    <row r="886" spans="2:8" ht="15" hidden="1" customHeight="1" outlineLevel="1" x14ac:dyDescent="0.25">
      <c r="B886" t="s">
        <v>104</v>
      </c>
      <c r="C886" s="157" t="s">
        <v>105</v>
      </c>
      <c r="D886" t="s">
        <v>106</v>
      </c>
      <c r="E886" t="s">
        <v>109</v>
      </c>
    </row>
    <row r="887" spans="2:8" ht="15" hidden="1" customHeight="1" outlineLevel="1" x14ac:dyDescent="0.25">
      <c r="B887" s="18"/>
      <c r="C887" s="157">
        <f>B887</f>
        <v>0</v>
      </c>
      <c r="D887" s="18"/>
      <c r="E887" s="18"/>
    </row>
    <row r="888" spans="2:8" ht="15" hidden="1" customHeight="1" outlineLevel="1" x14ac:dyDescent="0.25">
      <c r="B888" t="s">
        <v>2</v>
      </c>
      <c r="C888" t="s">
        <v>3</v>
      </c>
      <c r="D888" t="s">
        <v>110</v>
      </c>
      <c r="E888" t="s">
        <v>111</v>
      </c>
    </row>
    <row r="889" spans="2:8" ht="15" hidden="1" customHeight="1" outlineLevel="1" x14ac:dyDescent="0.25">
      <c r="B889" s="121"/>
      <c r="C889" s="4" t="e">
        <f>B889+B889*E903</f>
        <v>#DIV/0!</v>
      </c>
      <c r="D889" s="121"/>
      <c r="E889" s="121"/>
    </row>
    <row r="890" spans="2:8" ht="15" hidden="1" customHeight="1" outlineLevel="1" x14ac:dyDescent="0.25">
      <c r="D890" t="s">
        <v>5</v>
      </c>
      <c r="E890" t="s">
        <v>6</v>
      </c>
    </row>
    <row r="891" spans="2:8" ht="15" hidden="1" customHeight="1" outlineLevel="1" x14ac:dyDescent="0.25">
      <c r="D891" s="3" t="e">
        <f>-(C889-D889)/C889</f>
        <v>#DIV/0!</v>
      </c>
      <c r="E891" s="3" t="e">
        <f>-(C889-E889)/C889</f>
        <v>#DIV/0!</v>
      </c>
    </row>
    <row r="892" spans="2:8" ht="15" hidden="1" customHeight="1" outlineLevel="1" x14ac:dyDescent="0.25">
      <c r="B892" s="3" t="s">
        <v>471</v>
      </c>
      <c r="C892" s="3" t="s">
        <v>472</v>
      </c>
      <c r="D892" s="3" t="s">
        <v>473</v>
      </c>
      <c r="E892" s="3" t="s">
        <v>474</v>
      </c>
    </row>
    <row r="893" spans="2:8" ht="15" hidden="1" customHeight="1" outlineLevel="1" x14ac:dyDescent="0.25">
      <c r="B893" s="177"/>
      <c r="C893" s="178" t="e">
        <f>B893+B893*E903</f>
        <v>#DIV/0!</v>
      </c>
      <c r="D893" s="177"/>
      <c r="E893" s="177"/>
    </row>
    <row r="894" spans="2:8" ht="15" hidden="1" customHeight="1" outlineLevel="1" x14ac:dyDescent="0.25">
      <c r="B894" s="3" t="s">
        <v>170</v>
      </c>
      <c r="C894" s="3" t="s">
        <v>171</v>
      </c>
      <c r="D894" s="3" t="s">
        <v>172</v>
      </c>
      <c r="E894" s="3" t="s">
        <v>173</v>
      </c>
    </row>
    <row r="895" spans="2:8" ht="15" hidden="1" customHeight="1" outlineLevel="1" x14ac:dyDescent="0.25">
      <c r="B895" s="177"/>
      <c r="C895" s="178" t="e">
        <f>B895+B895*E903</f>
        <v>#DIV/0!</v>
      </c>
      <c r="D895" s="177"/>
      <c r="E895" s="177"/>
    </row>
    <row r="896" spans="2:8" ht="15" hidden="1" customHeight="1" outlineLevel="1" x14ac:dyDescent="0.25">
      <c r="B896" s="3" t="s">
        <v>15</v>
      </c>
      <c r="C896" s="4" t="s">
        <v>16</v>
      </c>
      <c r="D896" s="4" t="s">
        <v>112</v>
      </c>
      <c r="E896" t="s">
        <v>113</v>
      </c>
    </row>
    <row r="897" spans="2:8" ht="15" hidden="1" customHeight="1" outlineLevel="1" x14ac:dyDescent="0.25">
      <c r="B897" s="4">
        <f>B889+B893+B895</f>
        <v>0</v>
      </c>
      <c r="C897" s="4" t="e">
        <f>C889+C893+C895</f>
        <v>#DIV/0!</v>
      </c>
      <c r="D897" s="4">
        <f>D889+D893+D895</f>
        <v>0</v>
      </c>
      <c r="E897" s="4">
        <f>E889+E893+E895</f>
        <v>0</v>
      </c>
    </row>
    <row r="898" spans="2:8" ht="15" hidden="1" customHeight="1" outlineLevel="1" x14ac:dyDescent="0.25">
      <c r="B898" s="3" t="s">
        <v>724</v>
      </c>
      <c r="C898" s="3" t="s">
        <v>725</v>
      </c>
      <c r="D898" s="3" t="s">
        <v>726</v>
      </c>
      <c r="E898" s="3" t="s">
        <v>727</v>
      </c>
    </row>
    <row r="899" spans="2:8" ht="15" hidden="1" customHeight="1" outlineLevel="1" x14ac:dyDescent="0.25">
      <c r="B899" s="595"/>
      <c r="C899" s="158" t="s">
        <v>237</v>
      </c>
      <c r="D899" s="595"/>
      <c r="E899" s="595"/>
    </row>
    <row r="900" spans="2:8" ht="15" hidden="1" customHeight="1" outlineLevel="1" x14ac:dyDescent="0.25">
      <c r="B900" s="4"/>
      <c r="C900" s="4"/>
      <c r="D900" s="4"/>
      <c r="E900" s="4"/>
    </row>
    <row r="901" spans="2:8" ht="15" hidden="1" customHeight="1" outlineLevel="1" x14ac:dyDescent="0.25">
      <c r="B901" s="38" t="s">
        <v>7</v>
      </c>
    </row>
    <row r="902" spans="2:8" ht="15" hidden="1" customHeight="1" outlineLevel="1" x14ac:dyDescent="0.25">
      <c r="B902" s="77"/>
      <c r="C902" s="77" t="s">
        <v>174</v>
      </c>
      <c r="D902" s="78" t="s">
        <v>175</v>
      </c>
      <c r="E902" s="79" t="s">
        <v>14</v>
      </c>
    </row>
    <row r="903" spans="2:8" ht="15" hidden="1" customHeight="1" outlineLevel="1" x14ac:dyDescent="0.25">
      <c r="B903" s="39" t="s">
        <v>562</v>
      </c>
      <c r="C903" s="32"/>
      <c r="D903" s="33"/>
      <c r="E903" s="159" t="e">
        <f>-(C903-D903)/C903</f>
        <v>#DIV/0!</v>
      </c>
    </row>
    <row r="904" spans="2:8" ht="15" hidden="1" customHeight="1" outlineLevel="1" x14ac:dyDescent="0.25">
      <c r="B904" s="536" t="s">
        <v>563</v>
      </c>
      <c r="C904" s="309"/>
      <c r="D904" s="309"/>
      <c r="E904" s="159" t="e">
        <f>-(C904-D904)/C904</f>
        <v>#DIV/0!</v>
      </c>
    </row>
    <row r="905" spans="2:8" ht="15" hidden="1" customHeight="1" outlineLevel="1" x14ac:dyDescent="0.25">
      <c r="D905" s="51"/>
      <c r="E905" s="72"/>
    </row>
    <row r="906" spans="2:8" ht="15" hidden="1" customHeight="1" outlineLevel="1" x14ac:dyDescent="0.25">
      <c r="B906" s="64" t="s">
        <v>161</v>
      </c>
      <c r="C906" s="55"/>
      <c r="D906" s="51"/>
      <c r="E906" s="14"/>
      <c r="F906" s="2"/>
      <c r="G906" s="23"/>
      <c r="H906" s="23"/>
    </row>
    <row r="907" spans="2:8" ht="15" hidden="1" customHeight="1" outlineLevel="1" x14ac:dyDescent="0.25">
      <c r="B907" s="65"/>
      <c r="C907" s="1298" t="s">
        <v>63</v>
      </c>
      <c r="D907" s="1298"/>
      <c r="E907" s="1271" t="s">
        <v>68</v>
      </c>
      <c r="F907" s="1297"/>
      <c r="G907" s="1281" t="s">
        <v>69</v>
      </c>
      <c r="H907" s="1282"/>
    </row>
    <row r="908" spans="2:8" ht="15" hidden="1" customHeight="1" outlineLevel="1" x14ac:dyDescent="0.25">
      <c r="B908" s="66" t="s">
        <v>60</v>
      </c>
      <c r="C908" s="53" t="s">
        <v>167</v>
      </c>
      <c r="D908" s="69" t="s">
        <v>24</v>
      </c>
      <c r="E908" s="70" t="s">
        <v>167</v>
      </c>
      <c r="F908" s="1" t="s">
        <v>24</v>
      </c>
      <c r="G908" s="71" t="s">
        <v>167</v>
      </c>
      <c r="H908" s="67" t="s">
        <v>24</v>
      </c>
    </row>
    <row r="909" spans="2:8" ht="15" hidden="1" customHeight="1" outlineLevel="1" x14ac:dyDescent="0.25">
      <c r="B909" s="66" t="s">
        <v>25</v>
      </c>
      <c r="C909" s="53" t="s">
        <v>560</v>
      </c>
      <c r="D909" s="19"/>
      <c r="E909" s="53" t="str">
        <f t="shared" ref="E909:F913" si="48">C909</f>
        <v>Statutory Limits</v>
      </c>
      <c r="F909" s="19">
        <f t="shared" si="48"/>
        <v>0</v>
      </c>
      <c r="G909" s="71" t="str">
        <f>E909</f>
        <v>Statutory Limits</v>
      </c>
      <c r="H909" s="41"/>
    </row>
    <row r="910" spans="2:8" ht="15" hidden="1" customHeight="1" outlineLevel="1" x14ac:dyDescent="0.25">
      <c r="B910" s="66" t="s">
        <v>200</v>
      </c>
      <c r="C910" s="19"/>
      <c r="D910" s="19"/>
      <c r="E910" s="19">
        <f t="shared" si="48"/>
        <v>0</v>
      </c>
      <c r="F910" s="19">
        <f t="shared" si="48"/>
        <v>0</v>
      </c>
      <c r="G910" s="22"/>
      <c r="H910" s="41"/>
    </row>
    <row r="911" spans="2:8" ht="15" hidden="1" customHeight="1" outlineLevel="1" x14ac:dyDescent="0.25">
      <c r="B911" s="66" t="s">
        <v>252</v>
      </c>
      <c r="C911" s="19"/>
      <c r="D911" s="19"/>
      <c r="E911" s="19">
        <f t="shared" si="48"/>
        <v>0</v>
      </c>
      <c r="F911" s="19">
        <f t="shared" si="48"/>
        <v>0</v>
      </c>
      <c r="G911" s="22"/>
      <c r="H911" s="41"/>
    </row>
    <row r="912" spans="2:8" ht="15" hidden="1" customHeight="1" outlineLevel="1" x14ac:dyDescent="0.25">
      <c r="B912" s="66" t="s">
        <v>882</v>
      </c>
      <c r="C912" s="19"/>
      <c r="D912" s="19"/>
      <c r="E912" s="19">
        <f t="shared" si="48"/>
        <v>0</v>
      </c>
      <c r="F912" s="19">
        <f t="shared" si="48"/>
        <v>0</v>
      </c>
      <c r="G912" s="22"/>
      <c r="H912" s="41"/>
    </row>
    <row r="913" spans="2:9" ht="15" hidden="1" customHeight="1" outlineLevel="1" x14ac:dyDescent="0.25">
      <c r="B913" s="66" t="s">
        <v>335</v>
      </c>
      <c r="C913" s="19"/>
      <c r="D913" s="19"/>
      <c r="E913" s="19">
        <f t="shared" si="48"/>
        <v>0</v>
      </c>
      <c r="F913" s="19">
        <f t="shared" si="48"/>
        <v>0</v>
      </c>
      <c r="G913" s="22"/>
      <c r="H913" s="41"/>
    </row>
    <row r="914" spans="2:9" s="1280" customFormat="1" ht="13.5" hidden="1" customHeight="1" collapsed="1" x14ac:dyDescent="0.25"/>
    <row r="915" spans="2:9" ht="14.25" customHeight="1" x14ac:dyDescent="0.25">
      <c r="B915" s="950" t="s">
        <v>984</v>
      </c>
      <c r="F915" s="329" t="s">
        <v>367</v>
      </c>
      <c r="G915" s="1293" t="s">
        <v>938</v>
      </c>
      <c r="H915" s="1293"/>
      <c r="I915" s="752" t="s">
        <v>1654</v>
      </c>
    </row>
    <row r="916" spans="2:9" ht="93" hidden="1" customHeight="1" outlineLevel="1" x14ac:dyDescent="0.25">
      <c r="B916" s="643" t="s">
        <v>358</v>
      </c>
      <c r="C916" s="1308" t="s">
        <v>1437</v>
      </c>
      <c r="D916" s="1308"/>
      <c r="E916" s="1308"/>
      <c r="F916" s="1308"/>
    </row>
    <row r="917" spans="2:9" hidden="1" outlineLevel="1" x14ac:dyDescent="0.25">
      <c r="B917" s="643" t="s">
        <v>760</v>
      </c>
      <c r="C917" s="641" t="s">
        <v>1479</v>
      </c>
      <c r="D917" s="174"/>
      <c r="E917" s="174"/>
      <c r="F917" s="174"/>
    </row>
    <row r="918" spans="2:9" ht="15" hidden="1" customHeight="1" outlineLevel="1" x14ac:dyDescent="0.25">
      <c r="B918" s="643" t="s">
        <v>759</v>
      </c>
      <c r="C918" s="654" t="s">
        <v>439</v>
      </c>
    </row>
    <row r="919" spans="2:9" ht="15" hidden="1" customHeight="1" outlineLevel="1" x14ac:dyDescent="0.25">
      <c r="B919" t="s">
        <v>100</v>
      </c>
      <c r="C919" t="s">
        <v>101</v>
      </c>
      <c r="D919" t="s">
        <v>102</v>
      </c>
      <c r="E919" t="s">
        <v>103</v>
      </c>
      <c r="F919" s="200" t="s">
        <v>332</v>
      </c>
      <c r="G919" s="1291"/>
      <c r="H919" s="1291"/>
    </row>
    <row r="920" spans="2:9" ht="15" hidden="1" customHeight="1" outlineLevel="1" x14ac:dyDescent="0.25">
      <c r="B920" s="175" t="s">
        <v>684</v>
      </c>
      <c r="C920" s="174" t="str">
        <f>B920</f>
        <v>Hartford</v>
      </c>
      <c r="D920" s="175"/>
      <c r="E920" s="175"/>
      <c r="G920" s="1277"/>
      <c r="H920" s="1277"/>
    </row>
    <row r="921" spans="2:9" ht="15" hidden="1" customHeight="1" outlineLevel="1" x14ac:dyDescent="0.25">
      <c r="B921" t="s">
        <v>818</v>
      </c>
      <c r="C921" s="157" t="s">
        <v>819</v>
      </c>
      <c r="D921" t="s">
        <v>820</v>
      </c>
      <c r="E921" t="s">
        <v>821</v>
      </c>
      <c r="G921" s="2"/>
      <c r="H921" s="2"/>
    </row>
    <row r="922" spans="2:9" ht="15" hidden="1" customHeight="1" outlineLevel="1" x14ac:dyDescent="0.25">
      <c r="B922" s="175" t="s">
        <v>1408</v>
      </c>
      <c r="C922" s="174" t="str">
        <f>B922</f>
        <v xml:space="preserve">Navigators Specialty Insurance Company </v>
      </c>
      <c r="D922" s="175"/>
      <c r="E922" s="175"/>
      <c r="G922" s="2"/>
      <c r="H922" s="2"/>
    </row>
    <row r="923" spans="2:9" ht="15" hidden="1" customHeight="1" outlineLevel="1" x14ac:dyDescent="0.25">
      <c r="B923" t="s">
        <v>104</v>
      </c>
      <c r="C923" s="157" t="s">
        <v>105</v>
      </c>
      <c r="D923" t="s">
        <v>106</v>
      </c>
      <c r="E923" t="s">
        <v>109</v>
      </c>
    </row>
    <row r="924" spans="2:9" ht="15" hidden="1" customHeight="1" outlineLevel="1" x14ac:dyDescent="0.25">
      <c r="B924" s="18" t="s">
        <v>1124</v>
      </c>
      <c r="C924" s="157" t="str">
        <f>B924</f>
        <v>A+: XV</v>
      </c>
      <c r="D924" s="18"/>
      <c r="E924" s="18"/>
    </row>
    <row r="925" spans="2:9" ht="15" hidden="1" customHeight="1" outlineLevel="1" x14ac:dyDescent="0.25">
      <c r="B925" t="s">
        <v>2</v>
      </c>
      <c r="C925" t="s">
        <v>3</v>
      </c>
      <c r="D925" t="s">
        <v>110</v>
      </c>
      <c r="E925" t="s">
        <v>111</v>
      </c>
    </row>
    <row r="926" spans="2:9" ht="15" hidden="1" customHeight="1" outlineLevel="1" x14ac:dyDescent="0.25">
      <c r="B926" s="121">
        <v>97685</v>
      </c>
      <c r="C926" s="4">
        <f>B926+B926*E944</f>
        <v>119299.52213742486</v>
      </c>
      <c r="D926" s="121"/>
      <c r="E926" s="121"/>
    </row>
    <row r="927" spans="2:9" ht="15" hidden="1" customHeight="1" outlineLevel="1" x14ac:dyDescent="0.25">
      <c r="D927" t="s">
        <v>5</v>
      </c>
      <c r="E927" t="s">
        <v>6</v>
      </c>
    </row>
    <row r="928" spans="2:9" ht="15" hidden="1" customHeight="1" outlineLevel="1" x14ac:dyDescent="0.25">
      <c r="D928" s="3">
        <f>-(C926-D926)/C926</f>
        <v>-1</v>
      </c>
      <c r="E928" s="3">
        <f>-(C926-E926)/C926</f>
        <v>-1</v>
      </c>
    </row>
    <row r="929" spans="2:5" ht="15" hidden="1" customHeight="1" outlineLevel="1" x14ac:dyDescent="0.25">
      <c r="B929" s="3" t="s">
        <v>471</v>
      </c>
      <c r="C929" s="3" t="s">
        <v>472</v>
      </c>
      <c r="D929" s="3" t="s">
        <v>547</v>
      </c>
      <c r="E929" s="3" t="s">
        <v>474</v>
      </c>
    </row>
    <row r="930" spans="2:5" ht="15" hidden="1" customHeight="1" outlineLevel="1" x14ac:dyDescent="0.25">
      <c r="B930" s="177">
        <f>B926*4.85%</f>
        <v>4737.7224999999999</v>
      </c>
      <c r="C930" s="178">
        <f>B930+B930*E944</f>
        <v>5786.0268236651063</v>
      </c>
      <c r="D930" s="177"/>
      <c r="E930" s="127"/>
    </row>
    <row r="931" spans="2:5" ht="15" hidden="1" customHeight="1" outlineLevel="1" x14ac:dyDescent="0.25">
      <c r="B931" s="3" t="s">
        <v>170</v>
      </c>
      <c r="C931" s="3" t="s">
        <v>171</v>
      </c>
      <c r="D931" s="3" t="s">
        <v>551</v>
      </c>
      <c r="E931" s="3" t="s">
        <v>173</v>
      </c>
    </row>
    <row r="932" spans="2:5" ht="15" hidden="1" customHeight="1" outlineLevel="1" x14ac:dyDescent="0.25">
      <c r="B932" s="177">
        <f>B926*0.075%</f>
        <v>73.263750000000002</v>
      </c>
      <c r="C932" s="178">
        <f>B932+B932*E944</f>
        <v>89.474641603068648</v>
      </c>
      <c r="D932" s="177"/>
      <c r="E932" s="936"/>
    </row>
    <row r="933" spans="2:5" ht="15" hidden="1" customHeight="1" outlineLevel="1" x14ac:dyDescent="0.25">
      <c r="B933" s="3" t="s">
        <v>15</v>
      </c>
      <c r="C933" s="4" t="s">
        <v>16</v>
      </c>
      <c r="D933" s="4" t="s">
        <v>112</v>
      </c>
      <c r="E933" t="s">
        <v>113</v>
      </c>
    </row>
    <row r="934" spans="2:5" ht="15" hidden="1" customHeight="1" outlineLevel="1" x14ac:dyDescent="0.25">
      <c r="B934" s="4">
        <f>B926+B930+B932</f>
        <v>102495.98625</v>
      </c>
      <c r="C934" s="4">
        <f>C926+C930+C932</f>
        <v>125175.02360269304</v>
      </c>
      <c r="D934" s="178">
        <f>D926+D930+D932</f>
        <v>0</v>
      </c>
      <c r="E934" s="178">
        <f>E926*(1+E930+E932)</f>
        <v>0</v>
      </c>
    </row>
    <row r="935" spans="2:5" ht="15" hidden="1" customHeight="1" outlineLevel="1" x14ac:dyDescent="0.25">
      <c r="B935" s="3" t="s">
        <v>724</v>
      </c>
      <c r="C935" s="3" t="s">
        <v>725</v>
      </c>
      <c r="D935" s="3" t="s">
        <v>726</v>
      </c>
      <c r="E935" s="3" t="s">
        <v>727</v>
      </c>
    </row>
    <row r="936" spans="2:5" ht="15" hidden="1" customHeight="1" outlineLevel="1" x14ac:dyDescent="0.25">
      <c r="B936" s="595">
        <v>0.17499999999999999</v>
      </c>
      <c r="C936" s="158" t="s">
        <v>237</v>
      </c>
      <c r="D936" s="595"/>
      <c r="E936" s="595"/>
    </row>
    <row r="937" spans="2:5" ht="15" hidden="1" customHeight="1" outlineLevel="1" x14ac:dyDescent="0.25">
      <c r="B937" s="4"/>
      <c r="C937" s="4"/>
      <c r="D937" s="4"/>
      <c r="E937" s="4"/>
    </row>
    <row r="938" spans="2:5" ht="15" hidden="1" customHeight="1" outlineLevel="1" x14ac:dyDescent="0.25">
      <c r="B938" s="38" t="s">
        <v>7</v>
      </c>
    </row>
    <row r="939" spans="2:5" ht="15" hidden="1" customHeight="1" outlineLevel="1" x14ac:dyDescent="0.25">
      <c r="B939" s="77"/>
      <c r="C939" s="77" t="s">
        <v>174</v>
      </c>
      <c r="D939" s="78" t="s">
        <v>175</v>
      </c>
      <c r="E939" s="79" t="s">
        <v>14</v>
      </c>
    </row>
    <row r="940" spans="2:5" ht="15" hidden="1" customHeight="1" outlineLevel="1" x14ac:dyDescent="0.25">
      <c r="B940" s="39" t="s">
        <v>209</v>
      </c>
      <c r="C940" s="156">
        <v>1375</v>
      </c>
      <c r="D940" s="156">
        <v>1500</v>
      </c>
      <c r="E940" s="159">
        <f>D940/C940-1</f>
        <v>9.0909090909090828E-2</v>
      </c>
    </row>
    <row r="941" spans="2:5" ht="15" hidden="1" customHeight="1" outlineLevel="1" x14ac:dyDescent="0.25">
      <c r="B941" s="39" t="s">
        <v>282</v>
      </c>
      <c r="C941" s="19">
        <v>283735443</v>
      </c>
      <c r="D941" s="24">
        <v>324667000</v>
      </c>
      <c r="E941" s="159">
        <f>D941/C941-1</f>
        <v>0.14425958409432837</v>
      </c>
    </row>
    <row r="942" spans="2:5" ht="15" hidden="1" customHeight="1" outlineLevel="1" x14ac:dyDescent="0.25">
      <c r="B942" s="39" t="s">
        <v>208</v>
      </c>
      <c r="C942" s="19">
        <v>195624691</v>
      </c>
      <c r="D942" s="19">
        <v>286482000</v>
      </c>
      <c r="E942" s="159">
        <f>D942/C942-1</f>
        <v>0.46444704160580619</v>
      </c>
    </row>
    <row r="943" spans="2:5" ht="15" hidden="1" customHeight="1" outlineLevel="1" x14ac:dyDescent="0.25">
      <c r="B943" s="39" t="s">
        <v>210</v>
      </c>
      <c r="C943" s="19">
        <v>330000000</v>
      </c>
      <c r="D943" s="24">
        <v>391200000</v>
      </c>
      <c r="E943" s="159">
        <f>D943/C943-1</f>
        <v>0.18545454545454554</v>
      </c>
    </row>
    <row r="944" spans="2:5" ht="15" hidden="1" customHeight="1" outlineLevel="1" x14ac:dyDescent="0.25">
      <c r="D944" s="10" t="s">
        <v>176</v>
      </c>
      <c r="E944" s="154">
        <f>AVERAGE(E940:E943)</f>
        <v>0.22126756551594273</v>
      </c>
    </row>
    <row r="945" spans="2:8" ht="15" hidden="1" customHeight="1" outlineLevel="1" x14ac:dyDescent="0.25">
      <c r="D945" s="51"/>
      <c r="E945" s="72"/>
    </row>
    <row r="946" spans="2:8" ht="15" hidden="1" customHeight="1" outlineLevel="1" x14ac:dyDescent="0.25">
      <c r="B946" s="64" t="s">
        <v>161</v>
      </c>
      <c r="C946" s="55"/>
      <c r="D946" s="51"/>
      <c r="E946" s="14"/>
      <c r="F946" s="2"/>
      <c r="G946" s="23"/>
      <c r="H946" s="23"/>
    </row>
    <row r="947" spans="2:8" ht="15" hidden="1" customHeight="1" outlineLevel="1" x14ac:dyDescent="0.25">
      <c r="B947" s="65"/>
      <c r="C947" s="1298" t="s">
        <v>63</v>
      </c>
      <c r="D947" s="1298"/>
      <c r="E947" s="1271" t="s">
        <v>68</v>
      </c>
      <c r="F947" s="1297"/>
      <c r="G947" s="1281" t="s">
        <v>69</v>
      </c>
      <c r="H947" s="1282"/>
    </row>
    <row r="948" spans="2:8" ht="15" hidden="1" customHeight="1" outlineLevel="1" x14ac:dyDescent="0.25">
      <c r="B948" s="66" t="s">
        <v>60</v>
      </c>
      <c r="C948" s="53" t="s">
        <v>167</v>
      </c>
      <c r="D948" s="69" t="s">
        <v>24</v>
      </c>
      <c r="E948" s="70" t="s">
        <v>167</v>
      </c>
      <c r="F948" s="1" t="s">
        <v>24</v>
      </c>
      <c r="G948" s="71" t="s">
        <v>167</v>
      </c>
      <c r="H948" s="67" t="s">
        <v>24</v>
      </c>
    </row>
    <row r="949" spans="2:8" ht="15" hidden="1" customHeight="1" outlineLevel="1" x14ac:dyDescent="0.25">
      <c r="B949" s="731" t="s">
        <v>568</v>
      </c>
      <c r="C949" s="1253">
        <v>6000000</v>
      </c>
      <c r="D949" s="547"/>
      <c r="E949" s="1253">
        <f>C949</f>
        <v>6000000</v>
      </c>
      <c r="F949" s="547"/>
      <c r="G949" s="1300"/>
      <c r="H949" s="547"/>
    </row>
    <row r="950" spans="2:8" ht="15" hidden="1" customHeight="1" outlineLevel="1" x14ac:dyDescent="0.25">
      <c r="B950" s="546" t="s">
        <v>574</v>
      </c>
      <c r="C950" s="1254"/>
      <c r="D950" s="309">
        <v>0</v>
      </c>
      <c r="E950" s="1254"/>
      <c r="F950" s="19">
        <f t="shared" ref="F950:F957" si="49">D950</f>
        <v>0</v>
      </c>
      <c r="G950" s="1301"/>
      <c r="H950" s="675"/>
    </row>
    <row r="951" spans="2:8" ht="15" hidden="1" customHeight="1" outlineLevel="1" x14ac:dyDescent="0.25">
      <c r="B951" s="546" t="s">
        <v>575</v>
      </c>
      <c r="C951" s="1254"/>
      <c r="D951" s="309">
        <v>50000</v>
      </c>
      <c r="E951" s="1254"/>
      <c r="F951" s="19">
        <f t="shared" si="49"/>
        <v>50000</v>
      </c>
      <c r="G951" s="1301"/>
      <c r="H951" s="675"/>
    </row>
    <row r="952" spans="2:8" ht="15" hidden="1" customHeight="1" outlineLevel="1" x14ac:dyDescent="0.25">
      <c r="B952" s="546" t="s">
        <v>576</v>
      </c>
      <c r="C952" s="1255"/>
      <c r="D952" s="309">
        <v>50000</v>
      </c>
      <c r="E952" s="1255"/>
      <c r="F952" s="19">
        <f t="shared" si="49"/>
        <v>50000</v>
      </c>
      <c r="G952" s="1302"/>
      <c r="H952" s="675"/>
    </row>
    <row r="953" spans="2:8" ht="15" hidden="1" customHeight="1" outlineLevel="1" x14ac:dyDescent="0.25">
      <c r="B953" s="730" t="s">
        <v>570</v>
      </c>
      <c r="C953" s="309">
        <v>1000000</v>
      </c>
      <c r="D953" s="309">
        <v>0</v>
      </c>
      <c r="E953" s="19">
        <f>C953</f>
        <v>1000000</v>
      </c>
      <c r="F953" s="19">
        <f t="shared" si="49"/>
        <v>0</v>
      </c>
      <c r="G953" s="332"/>
      <c r="H953" s="675"/>
    </row>
    <row r="954" spans="2:8" ht="15" hidden="1" customHeight="1" outlineLevel="1" x14ac:dyDescent="0.25">
      <c r="B954" s="731" t="s">
        <v>177</v>
      </c>
      <c r="C954" s="19">
        <v>6000000</v>
      </c>
      <c r="D954" s="19">
        <v>75000</v>
      </c>
      <c r="E954" s="19">
        <f t="shared" ref="E954:E967" si="50">C954</f>
        <v>6000000</v>
      </c>
      <c r="F954" s="19">
        <f t="shared" si="49"/>
        <v>75000</v>
      </c>
      <c r="G954" s="22"/>
      <c r="H954" s="675"/>
    </row>
    <row r="955" spans="2:8" ht="15" hidden="1" customHeight="1" outlineLevel="1" x14ac:dyDescent="0.25">
      <c r="B955" s="730" t="s">
        <v>571</v>
      </c>
      <c r="C955" s="309">
        <v>250000</v>
      </c>
      <c r="D955" s="309">
        <v>0</v>
      </c>
      <c r="E955" s="19">
        <f t="shared" ref="E955" si="51">C955</f>
        <v>250000</v>
      </c>
      <c r="F955" s="19">
        <f t="shared" si="49"/>
        <v>0</v>
      </c>
      <c r="G955" s="332"/>
      <c r="H955" s="675"/>
    </row>
    <row r="956" spans="2:8" ht="15" hidden="1" customHeight="1" outlineLevel="1" x14ac:dyDescent="0.25">
      <c r="B956" s="731" t="s">
        <v>178</v>
      </c>
      <c r="C956" s="19">
        <v>6000000</v>
      </c>
      <c r="D956" s="19">
        <v>0</v>
      </c>
      <c r="E956" s="19">
        <f t="shared" si="50"/>
        <v>6000000</v>
      </c>
      <c r="F956" s="19">
        <f t="shared" si="49"/>
        <v>0</v>
      </c>
      <c r="G956" s="22"/>
      <c r="H956" s="675"/>
    </row>
    <row r="957" spans="2:8" ht="15" hidden="1" customHeight="1" outlineLevel="1" x14ac:dyDescent="0.25">
      <c r="B957" s="66" t="s">
        <v>572</v>
      </c>
      <c r="C957" s="19" t="s">
        <v>985</v>
      </c>
      <c r="D957" s="19">
        <v>0</v>
      </c>
      <c r="E957" s="19" t="str">
        <f t="shared" ref="E957" si="52">C957</f>
        <v>$6,000,000 Shared</v>
      </c>
      <c r="F957" s="19">
        <f t="shared" si="49"/>
        <v>0</v>
      </c>
      <c r="G957" s="22"/>
      <c r="H957" s="675"/>
    </row>
    <row r="958" spans="2:8" ht="15" hidden="1" customHeight="1" outlineLevel="1" x14ac:dyDescent="0.25">
      <c r="B958" s="1299" t="s">
        <v>179</v>
      </c>
      <c r="C958" s="1299"/>
      <c r="D958" s="1299"/>
      <c r="E958" s="1299"/>
      <c r="F958" s="1299"/>
      <c r="G958" s="1299"/>
      <c r="H958" s="1299"/>
    </row>
    <row r="959" spans="2:8" ht="15" hidden="1" customHeight="1" outlineLevel="1" x14ac:dyDescent="0.25">
      <c r="B959" s="66" t="s">
        <v>244</v>
      </c>
      <c r="C959" s="309">
        <v>0</v>
      </c>
      <c r="D959" s="309">
        <v>0</v>
      </c>
      <c r="E959" s="19">
        <f t="shared" si="50"/>
        <v>0</v>
      </c>
      <c r="F959" s="19">
        <f t="shared" ref="F959:F967" si="53">D959</f>
        <v>0</v>
      </c>
      <c r="G959" s="675"/>
      <c r="H959" s="675"/>
    </row>
    <row r="960" spans="2:8" ht="15" hidden="1" customHeight="1" outlineLevel="1" x14ac:dyDescent="0.25">
      <c r="B960" s="308" t="s">
        <v>616</v>
      </c>
      <c r="C960" s="19">
        <v>0</v>
      </c>
      <c r="D960" s="19">
        <v>0</v>
      </c>
      <c r="E960" s="19">
        <f t="shared" si="50"/>
        <v>0</v>
      </c>
      <c r="F960" s="19">
        <f t="shared" si="53"/>
        <v>0</v>
      </c>
      <c r="G960" s="675"/>
      <c r="H960" s="675"/>
    </row>
    <row r="961" spans="2:9" ht="15" hidden="1" customHeight="1" outlineLevel="1" x14ac:dyDescent="0.25">
      <c r="B961" s="66" t="s">
        <v>245</v>
      </c>
      <c r="C961" s="309">
        <v>0</v>
      </c>
      <c r="D961" s="309">
        <v>0</v>
      </c>
      <c r="E961" s="19">
        <f t="shared" si="50"/>
        <v>0</v>
      </c>
      <c r="F961" s="19">
        <f t="shared" si="53"/>
        <v>0</v>
      </c>
      <c r="G961" s="675"/>
      <c r="H961" s="675"/>
    </row>
    <row r="962" spans="2:9" ht="15" hidden="1" customHeight="1" outlineLevel="1" x14ac:dyDescent="0.25">
      <c r="B962" s="66" t="s">
        <v>246</v>
      </c>
      <c r="C962" s="19">
        <v>0</v>
      </c>
      <c r="D962" s="19">
        <v>0</v>
      </c>
      <c r="E962" s="19">
        <f t="shared" si="50"/>
        <v>0</v>
      </c>
      <c r="F962" s="19">
        <f t="shared" si="53"/>
        <v>0</v>
      </c>
      <c r="G962" s="675"/>
      <c r="H962" s="675"/>
    </row>
    <row r="963" spans="2:9" ht="15" hidden="1" customHeight="1" outlineLevel="1" x14ac:dyDescent="0.25">
      <c r="B963" s="66" t="s">
        <v>569</v>
      </c>
      <c r="C963" s="19">
        <v>0</v>
      </c>
      <c r="D963" s="19">
        <v>0</v>
      </c>
      <c r="E963" s="19">
        <f t="shared" si="50"/>
        <v>0</v>
      </c>
      <c r="F963" s="19">
        <f t="shared" si="53"/>
        <v>0</v>
      </c>
      <c r="G963" s="675"/>
      <c r="H963" s="675"/>
    </row>
    <row r="964" spans="2:9" ht="15" hidden="1" customHeight="1" outlineLevel="1" x14ac:dyDescent="0.25">
      <c r="B964" s="66" t="s">
        <v>247</v>
      </c>
      <c r="C964" s="309">
        <v>0</v>
      </c>
      <c r="D964" s="309">
        <v>0</v>
      </c>
      <c r="E964" s="19">
        <f t="shared" si="50"/>
        <v>0</v>
      </c>
      <c r="F964" s="19">
        <f t="shared" si="53"/>
        <v>0</v>
      </c>
      <c r="G964" s="675"/>
      <c r="H964" s="675"/>
    </row>
    <row r="965" spans="2:9" ht="15" hidden="1" customHeight="1" outlineLevel="1" x14ac:dyDescent="0.25">
      <c r="B965" s="66" t="s">
        <v>248</v>
      </c>
      <c r="C965" s="19">
        <v>0</v>
      </c>
      <c r="D965" s="19">
        <v>0</v>
      </c>
      <c r="E965" s="19">
        <f t="shared" si="50"/>
        <v>0</v>
      </c>
      <c r="F965" s="19">
        <f t="shared" si="53"/>
        <v>0</v>
      </c>
      <c r="G965" s="675"/>
      <c r="H965" s="675"/>
    </row>
    <row r="966" spans="2:9" ht="15" hidden="1" customHeight="1" outlineLevel="1" x14ac:dyDescent="0.25">
      <c r="B966" s="66" t="s">
        <v>441</v>
      </c>
      <c r="C966" s="309">
        <v>0</v>
      </c>
      <c r="D966" s="309">
        <v>0</v>
      </c>
      <c r="E966" s="19">
        <f t="shared" si="50"/>
        <v>0</v>
      </c>
      <c r="F966" s="19">
        <f t="shared" si="53"/>
        <v>0</v>
      </c>
      <c r="G966" s="675"/>
      <c r="H966" s="675"/>
    </row>
    <row r="967" spans="2:9" ht="15" hidden="1" customHeight="1" outlineLevel="1" x14ac:dyDescent="0.25">
      <c r="B967" s="66" t="s">
        <v>249</v>
      </c>
      <c r="C967" s="19">
        <v>0</v>
      </c>
      <c r="D967" s="19">
        <v>0</v>
      </c>
      <c r="E967" s="73">
        <f t="shared" si="50"/>
        <v>0</v>
      </c>
      <c r="F967" s="19">
        <f t="shared" si="53"/>
        <v>0</v>
      </c>
      <c r="G967" s="675"/>
      <c r="H967" s="675"/>
    </row>
    <row r="968" spans="2:9" ht="15" hidden="1" customHeight="1" outlineLevel="1" x14ac:dyDescent="0.25">
      <c r="B968" s="66" t="s">
        <v>235</v>
      </c>
      <c r="C968" s="19">
        <v>0</v>
      </c>
      <c r="D968" s="19">
        <v>0</v>
      </c>
      <c r="E968" s="73">
        <f t="shared" ref="E968:E969" si="54">C968</f>
        <v>0</v>
      </c>
      <c r="F968" s="19">
        <f t="shared" ref="F968:F969" si="55">D968</f>
        <v>0</v>
      </c>
      <c r="G968" s="675"/>
      <c r="H968" s="675"/>
    </row>
    <row r="969" spans="2:9" ht="15" hidden="1" customHeight="1" outlineLevel="1" x14ac:dyDescent="0.25">
      <c r="B969" s="66" t="s">
        <v>573</v>
      </c>
      <c r="C969" s="73">
        <v>0</v>
      </c>
      <c r="D969" s="73">
        <v>0</v>
      </c>
      <c r="E969" s="73">
        <f t="shared" si="54"/>
        <v>0</v>
      </c>
      <c r="F969" s="19">
        <f t="shared" si="55"/>
        <v>0</v>
      </c>
      <c r="G969" s="675"/>
      <c r="H969" s="675"/>
    </row>
    <row r="970" spans="2:9" s="1280" customFormat="1" ht="13.5" customHeight="1" collapsed="1" x14ac:dyDescent="0.25"/>
    <row r="971" spans="2:9" ht="15" customHeight="1" x14ac:dyDescent="0.25">
      <c r="B971" s="37" t="s">
        <v>242</v>
      </c>
      <c r="F971" s="329" t="s">
        <v>367</v>
      </c>
      <c r="G971" s="1293" t="s">
        <v>938</v>
      </c>
      <c r="H971" s="1293"/>
      <c r="I971" s="752" t="s">
        <v>1654</v>
      </c>
    </row>
    <row r="972" spans="2:9" ht="15" hidden="1" customHeight="1" outlineLevel="1" x14ac:dyDescent="0.25">
      <c r="B972" s="643" t="s">
        <v>358</v>
      </c>
      <c r="C972" t="s">
        <v>561</v>
      </c>
    </row>
    <row r="973" spans="2:9" ht="15" hidden="1" customHeight="1" outlineLevel="1" x14ac:dyDescent="0.25">
      <c r="B973" s="643" t="s">
        <v>760</v>
      </c>
      <c r="C973" s="654" t="s">
        <v>1476</v>
      </c>
    </row>
    <row r="974" spans="2:9" ht="15" hidden="1" customHeight="1" outlineLevel="1" x14ac:dyDescent="0.25">
      <c r="B974" s="643" t="s">
        <v>759</v>
      </c>
      <c r="C974" s="654" t="s">
        <v>439</v>
      </c>
    </row>
    <row r="975" spans="2:9" ht="15" hidden="1" customHeight="1" outlineLevel="1" x14ac:dyDescent="0.25">
      <c r="B975" t="s">
        <v>100</v>
      </c>
      <c r="C975" t="s">
        <v>101</v>
      </c>
      <c r="D975" t="s">
        <v>102</v>
      </c>
      <c r="E975" t="s">
        <v>103</v>
      </c>
      <c r="F975" s="200" t="s">
        <v>332</v>
      </c>
      <c r="G975" s="1291"/>
      <c r="H975" s="1291"/>
    </row>
    <row r="976" spans="2:9" ht="15" hidden="1" customHeight="1" outlineLevel="1" x14ac:dyDescent="0.25">
      <c r="B976" s="175" t="s">
        <v>1009</v>
      </c>
      <c r="C976" s="174" t="str">
        <f>B976</f>
        <v>Great American</v>
      </c>
      <c r="D976" s="175"/>
      <c r="E976" s="175"/>
      <c r="G976" s="1277"/>
      <c r="H976" s="1277"/>
    </row>
    <row r="977" spans="2:8" ht="15" hidden="1" customHeight="1" outlineLevel="1" x14ac:dyDescent="0.25">
      <c r="B977" t="s">
        <v>818</v>
      </c>
      <c r="C977" s="157" t="s">
        <v>819</v>
      </c>
      <c r="D977" t="s">
        <v>820</v>
      </c>
      <c r="E977" t="s">
        <v>821</v>
      </c>
      <c r="G977" s="2"/>
      <c r="H977" s="2"/>
    </row>
    <row r="978" spans="2:8" hidden="1" outlineLevel="1" x14ac:dyDescent="0.25">
      <c r="B978" s="175" t="s">
        <v>983</v>
      </c>
      <c r="C978" s="174" t="str">
        <f>B978</f>
        <v>Great American Insurance Company</v>
      </c>
      <c r="D978" s="175"/>
      <c r="E978" s="175"/>
      <c r="G978" s="2"/>
      <c r="H978" s="2"/>
    </row>
    <row r="979" spans="2:8" ht="15" hidden="1" customHeight="1" outlineLevel="1" x14ac:dyDescent="0.25">
      <c r="B979" t="s">
        <v>104</v>
      </c>
      <c r="C979" s="157" t="s">
        <v>105</v>
      </c>
      <c r="D979" t="s">
        <v>106</v>
      </c>
      <c r="E979" t="s">
        <v>109</v>
      </c>
    </row>
    <row r="980" spans="2:8" ht="15" hidden="1" customHeight="1" outlineLevel="1" x14ac:dyDescent="0.25">
      <c r="B980" s="18" t="s">
        <v>1124</v>
      </c>
      <c r="C980" s="157" t="str">
        <f>B980</f>
        <v>A+: XV</v>
      </c>
      <c r="D980" s="18"/>
      <c r="E980" s="18"/>
    </row>
    <row r="981" spans="2:8" ht="15" hidden="1" customHeight="1" outlineLevel="1" x14ac:dyDescent="0.25">
      <c r="B981" t="s">
        <v>2</v>
      </c>
      <c r="C981" t="s">
        <v>3</v>
      </c>
      <c r="D981" t="s">
        <v>110</v>
      </c>
      <c r="E981" t="s">
        <v>111</v>
      </c>
    </row>
    <row r="982" spans="2:8" ht="15" hidden="1" customHeight="1" outlineLevel="1" x14ac:dyDescent="0.25">
      <c r="B982" s="121">
        <v>18491</v>
      </c>
      <c r="C982" s="4">
        <f>B982+B982*E999</f>
        <v>24118.797107910592</v>
      </c>
      <c r="D982" s="121"/>
      <c r="E982" s="121"/>
    </row>
    <row r="983" spans="2:8" ht="15" hidden="1" customHeight="1" outlineLevel="1" x14ac:dyDescent="0.25">
      <c r="D983" t="s">
        <v>5</v>
      </c>
      <c r="E983" t="s">
        <v>6</v>
      </c>
    </row>
    <row r="984" spans="2:8" ht="15" hidden="1" customHeight="1" outlineLevel="1" x14ac:dyDescent="0.25">
      <c r="D984" s="3">
        <f>-(C982-D982)/C982</f>
        <v>-1</v>
      </c>
      <c r="E984" s="3">
        <f>-(C982-E982)/C982</f>
        <v>-1</v>
      </c>
    </row>
    <row r="985" spans="2:8" ht="15" hidden="1" customHeight="1" outlineLevel="1" x14ac:dyDescent="0.25">
      <c r="B985" s="3" t="s">
        <v>471</v>
      </c>
      <c r="C985" s="3" t="s">
        <v>472</v>
      </c>
      <c r="D985" s="3" t="s">
        <v>473</v>
      </c>
      <c r="E985" s="3" t="s">
        <v>474</v>
      </c>
    </row>
    <row r="986" spans="2:8" ht="15" hidden="1" customHeight="1" outlineLevel="1" x14ac:dyDescent="0.25">
      <c r="B986" s="177"/>
      <c r="C986" s="178">
        <f>B986+B986*E999</f>
        <v>0</v>
      </c>
      <c r="D986" s="177"/>
      <c r="E986" s="177"/>
    </row>
    <row r="987" spans="2:8" ht="15" hidden="1" customHeight="1" outlineLevel="1" x14ac:dyDescent="0.25">
      <c r="B987" s="3" t="s">
        <v>170</v>
      </c>
      <c r="C987" s="3" t="s">
        <v>171</v>
      </c>
      <c r="D987" s="3" t="s">
        <v>172</v>
      </c>
      <c r="E987" s="3" t="s">
        <v>173</v>
      </c>
    </row>
    <row r="988" spans="2:8" ht="15" hidden="1" customHeight="1" outlineLevel="1" x14ac:dyDescent="0.25">
      <c r="B988" s="177"/>
      <c r="C988" s="178">
        <f>B988+B988*E999</f>
        <v>0</v>
      </c>
      <c r="D988" s="177"/>
      <c r="E988" s="177"/>
    </row>
    <row r="989" spans="2:8" ht="15" hidden="1" customHeight="1" outlineLevel="1" x14ac:dyDescent="0.25">
      <c r="B989" s="3" t="s">
        <v>15</v>
      </c>
      <c r="C989" s="4" t="s">
        <v>16</v>
      </c>
      <c r="D989" s="4" t="s">
        <v>112</v>
      </c>
      <c r="E989" t="s">
        <v>113</v>
      </c>
    </row>
    <row r="990" spans="2:8" ht="15" hidden="1" customHeight="1" outlineLevel="1" x14ac:dyDescent="0.25">
      <c r="B990" s="4">
        <f>B982+B986+B988</f>
        <v>18491</v>
      </c>
      <c r="C990" s="4">
        <f>C982+C986+C988</f>
        <v>24118.797107910592</v>
      </c>
      <c r="D990" s="4">
        <f>D982+D986+D988</f>
        <v>0</v>
      </c>
      <c r="E990" s="4">
        <f>E982+E986+E988</f>
        <v>0</v>
      </c>
    </row>
    <row r="991" spans="2:8" ht="15" hidden="1" customHeight="1" outlineLevel="1" x14ac:dyDescent="0.25">
      <c r="B991" s="3" t="s">
        <v>724</v>
      </c>
      <c r="C991" s="3" t="s">
        <v>725</v>
      </c>
      <c r="D991" s="3" t="s">
        <v>726</v>
      </c>
      <c r="E991" s="3" t="s">
        <v>727</v>
      </c>
    </row>
    <row r="992" spans="2:8" ht="15" hidden="1" customHeight="1" outlineLevel="1" x14ac:dyDescent="0.25">
      <c r="B992" s="595"/>
      <c r="C992" s="158" t="s">
        <v>237</v>
      </c>
      <c r="D992" s="595"/>
      <c r="E992" s="595"/>
    </row>
    <row r="993" spans="2:8" ht="15" hidden="1" customHeight="1" outlineLevel="1" x14ac:dyDescent="0.25">
      <c r="B993" s="4"/>
      <c r="C993" s="4"/>
      <c r="D993" s="4"/>
      <c r="E993" s="4"/>
    </row>
    <row r="994" spans="2:8" ht="15" hidden="1" customHeight="1" outlineLevel="1" x14ac:dyDescent="0.25">
      <c r="B994" s="38" t="s">
        <v>7</v>
      </c>
    </row>
    <row r="995" spans="2:8" ht="15" hidden="1" customHeight="1" outlineLevel="1" x14ac:dyDescent="0.25">
      <c r="B995" s="77"/>
      <c r="C995" s="77" t="s">
        <v>174</v>
      </c>
      <c r="D995" s="78" t="s">
        <v>175</v>
      </c>
      <c r="E995" s="79" t="s">
        <v>14</v>
      </c>
    </row>
    <row r="996" spans="2:8" ht="15" hidden="1" customHeight="1" outlineLevel="1" x14ac:dyDescent="0.25">
      <c r="B996" s="39" t="s">
        <v>209</v>
      </c>
      <c r="C996" s="1138">
        <f t="shared" ref="C996:D998" si="56">C940</f>
        <v>1375</v>
      </c>
      <c r="D996" s="155">
        <f t="shared" si="56"/>
        <v>1500</v>
      </c>
      <c r="E996" s="159">
        <f>-(C996-D996)/C996</f>
        <v>9.0909090909090912E-2</v>
      </c>
    </row>
    <row r="997" spans="2:8" ht="15" hidden="1" customHeight="1" outlineLevel="1" x14ac:dyDescent="0.25">
      <c r="B997" s="39" t="s">
        <v>243</v>
      </c>
      <c r="C997" s="53">
        <f t="shared" si="56"/>
        <v>283735443</v>
      </c>
      <c r="D997" s="19">
        <f t="shared" si="56"/>
        <v>324667000</v>
      </c>
      <c r="E997" s="159">
        <f>-(C997-D997)/C997</f>
        <v>0.14425958409432832</v>
      </c>
    </row>
    <row r="998" spans="2:8" ht="15" hidden="1" customHeight="1" outlineLevel="1" x14ac:dyDescent="0.25">
      <c r="B998" s="39" t="s">
        <v>208</v>
      </c>
      <c r="C998" s="53">
        <f t="shared" si="56"/>
        <v>195624691</v>
      </c>
      <c r="D998" s="19">
        <f t="shared" si="56"/>
        <v>286482000</v>
      </c>
      <c r="E998" s="159">
        <f>-(C998-D998)/C998</f>
        <v>0.4644470416058063</v>
      </c>
    </row>
    <row r="999" spans="2:8" ht="15" hidden="1" customHeight="1" outlineLevel="1" x14ac:dyDescent="0.25">
      <c r="D999" s="10" t="s">
        <v>176</v>
      </c>
      <c r="E999" s="154">
        <f>AVERAGE(E997:E998)</f>
        <v>0.30435331285006728</v>
      </c>
    </row>
    <row r="1000" spans="2:8" ht="15" hidden="1" customHeight="1" outlineLevel="1" x14ac:dyDescent="0.25">
      <c r="D1000" s="51"/>
      <c r="E1000" s="72"/>
    </row>
    <row r="1001" spans="2:8" ht="15" hidden="1" customHeight="1" outlineLevel="1" x14ac:dyDescent="0.25">
      <c r="B1001" s="64" t="s">
        <v>161</v>
      </c>
      <c r="C1001" s="55"/>
      <c r="D1001" s="51"/>
      <c r="E1001" s="14"/>
      <c r="F1001" s="2"/>
      <c r="G1001" s="23"/>
      <c r="H1001" s="23"/>
    </row>
    <row r="1002" spans="2:8" ht="15" hidden="1" customHeight="1" outlineLevel="1" x14ac:dyDescent="0.25">
      <c r="B1002" s="65"/>
      <c r="C1002" s="1298" t="s">
        <v>63</v>
      </c>
      <c r="D1002" s="1298"/>
      <c r="E1002" s="1271" t="s">
        <v>68</v>
      </c>
      <c r="F1002" s="1297"/>
      <c r="G1002" s="1281" t="s">
        <v>69</v>
      </c>
      <c r="H1002" s="1282"/>
    </row>
    <row r="1003" spans="2:8" ht="15" hidden="1" customHeight="1" outlineLevel="1" x14ac:dyDescent="0.25">
      <c r="B1003" s="66" t="s">
        <v>60</v>
      </c>
      <c r="C1003" s="53" t="s">
        <v>167</v>
      </c>
      <c r="D1003" s="69" t="s">
        <v>24</v>
      </c>
      <c r="E1003" s="70" t="s">
        <v>167</v>
      </c>
      <c r="F1003" s="1" t="s">
        <v>24</v>
      </c>
      <c r="G1003" s="71" t="s">
        <v>167</v>
      </c>
      <c r="H1003" s="554" t="s">
        <v>24</v>
      </c>
    </row>
    <row r="1004" spans="2:8" ht="15" hidden="1" customHeight="1" outlineLevel="1" x14ac:dyDescent="0.25">
      <c r="B1004" s="66" t="s">
        <v>244</v>
      </c>
      <c r="C1004" s="19">
        <v>5000000</v>
      </c>
      <c r="D1004" s="19">
        <v>25000</v>
      </c>
      <c r="E1004" s="19">
        <f t="shared" ref="E1004:E1013" si="57">C1004</f>
        <v>5000000</v>
      </c>
      <c r="F1004" s="19">
        <f t="shared" ref="F1004:F1013" si="58">D1004</f>
        <v>25000</v>
      </c>
      <c r="G1004" s="22"/>
      <c r="H1004" s="675"/>
    </row>
    <row r="1005" spans="2:8" ht="15" hidden="1" customHeight="1" outlineLevel="1" x14ac:dyDescent="0.25">
      <c r="B1005" s="66" t="s">
        <v>245</v>
      </c>
      <c r="C1005" s="19">
        <v>5000000</v>
      </c>
      <c r="D1005" s="19">
        <v>25000</v>
      </c>
      <c r="E1005" s="19">
        <f t="shared" si="57"/>
        <v>5000000</v>
      </c>
      <c r="F1005" s="19">
        <f t="shared" si="58"/>
        <v>25000</v>
      </c>
      <c r="G1005" s="22"/>
      <c r="H1005" s="675"/>
    </row>
    <row r="1006" spans="2:8" ht="15" hidden="1" customHeight="1" outlineLevel="1" x14ac:dyDescent="0.25">
      <c r="B1006" s="66" t="s">
        <v>246</v>
      </c>
      <c r="C1006" s="19">
        <v>5000000</v>
      </c>
      <c r="D1006" s="19">
        <v>25000</v>
      </c>
      <c r="E1006" s="19">
        <f t="shared" si="57"/>
        <v>5000000</v>
      </c>
      <c r="F1006" s="19">
        <f t="shared" si="58"/>
        <v>25000</v>
      </c>
      <c r="G1006" s="22"/>
      <c r="H1006" s="675"/>
    </row>
    <row r="1007" spans="2:8" ht="15" hidden="1" customHeight="1" outlineLevel="1" x14ac:dyDescent="0.25">
      <c r="B1007" s="66" t="s">
        <v>569</v>
      </c>
      <c r="C1007" s="19">
        <v>5000000</v>
      </c>
      <c r="D1007" s="19">
        <v>25000</v>
      </c>
      <c r="E1007" s="19">
        <f t="shared" si="57"/>
        <v>5000000</v>
      </c>
      <c r="F1007" s="19">
        <f t="shared" si="58"/>
        <v>25000</v>
      </c>
      <c r="G1007" s="22"/>
      <c r="H1007" s="675"/>
    </row>
    <row r="1008" spans="2:8" ht="15" hidden="1" customHeight="1" outlineLevel="1" x14ac:dyDescent="0.25">
      <c r="B1008" s="66" t="s">
        <v>247</v>
      </c>
      <c r="C1008" s="19">
        <v>5000000</v>
      </c>
      <c r="D1008" s="19">
        <v>25000</v>
      </c>
      <c r="E1008" s="19">
        <f t="shared" si="57"/>
        <v>5000000</v>
      </c>
      <c r="F1008" s="19">
        <f t="shared" si="58"/>
        <v>25000</v>
      </c>
      <c r="G1008" s="22"/>
      <c r="H1008" s="675"/>
    </row>
    <row r="1009" spans="2:9" ht="15" hidden="1" customHeight="1" outlineLevel="1" x14ac:dyDescent="0.25">
      <c r="B1009" s="66" t="s">
        <v>248</v>
      </c>
      <c r="C1009" s="19">
        <v>5000000</v>
      </c>
      <c r="D1009" s="19">
        <v>25000</v>
      </c>
      <c r="E1009" s="19">
        <f t="shared" si="57"/>
        <v>5000000</v>
      </c>
      <c r="F1009" s="19">
        <f t="shared" si="58"/>
        <v>25000</v>
      </c>
      <c r="G1009" s="22"/>
      <c r="H1009" s="675"/>
    </row>
    <row r="1010" spans="2:9" ht="15" hidden="1" customHeight="1" outlineLevel="1" x14ac:dyDescent="0.25">
      <c r="B1010" s="66" t="s">
        <v>441</v>
      </c>
      <c r="C1010" s="19">
        <v>5000000</v>
      </c>
      <c r="D1010" s="19">
        <v>25000</v>
      </c>
      <c r="E1010" s="19">
        <f t="shared" si="57"/>
        <v>5000000</v>
      </c>
      <c r="F1010" s="19">
        <f t="shared" si="58"/>
        <v>25000</v>
      </c>
      <c r="G1010" s="22"/>
      <c r="H1010" s="675"/>
    </row>
    <row r="1011" spans="2:9" ht="15" hidden="1" customHeight="1" outlineLevel="1" x14ac:dyDescent="0.25">
      <c r="B1011" s="66" t="s">
        <v>249</v>
      </c>
      <c r="C1011" s="19">
        <v>5000000</v>
      </c>
      <c r="D1011" s="19">
        <v>25000</v>
      </c>
      <c r="E1011" s="19">
        <f t="shared" si="57"/>
        <v>5000000</v>
      </c>
      <c r="F1011" s="19">
        <f t="shared" si="58"/>
        <v>25000</v>
      </c>
      <c r="G1011" s="22"/>
      <c r="H1011" s="675"/>
    </row>
    <row r="1012" spans="2:9" ht="15" hidden="1" customHeight="1" outlineLevel="1" x14ac:dyDescent="0.25">
      <c r="B1012" s="66" t="s">
        <v>1370</v>
      </c>
      <c r="C1012" s="19" t="s">
        <v>296</v>
      </c>
      <c r="D1012" s="19" t="s">
        <v>237</v>
      </c>
      <c r="E1012" s="19" t="str">
        <f t="shared" si="57"/>
        <v>Not Covered</v>
      </c>
      <c r="F1012" s="19" t="str">
        <f t="shared" si="58"/>
        <v>N/A</v>
      </c>
      <c r="G1012" s="22"/>
      <c r="H1012" s="675"/>
    </row>
    <row r="1013" spans="2:9" ht="15" hidden="1" customHeight="1" outlineLevel="1" x14ac:dyDescent="0.25">
      <c r="B1013" s="66" t="s">
        <v>235</v>
      </c>
      <c r="C1013" s="19">
        <v>250000</v>
      </c>
      <c r="D1013" s="19" t="s">
        <v>237</v>
      </c>
      <c r="E1013" s="19">
        <f t="shared" si="57"/>
        <v>250000</v>
      </c>
      <c r="F1013" s="19" t="str">
        <f t="shared" si="58"/>
        <v>N/A</v>
      </c>
      <c r="G1013" s="22"/>
      <c r="H1013" s="675"/>
    </row>
    <row r="1014" spans="2:9" s="1280" customFormat="1" ht="13.5" customHeight="1" collapsed="1" x14ac:dyDescent="0.25"/>
    <row r="1015" spans="2:9" x14ac:dyDescent="0.25">
      <c r="B1015" s="37" t="s">
        <v>465</v>
      </c>
      <c r="F1015" s="329" t="s">
        <v>367</v>
      </c>
      <c r="G1015" s="1293" t="s">
        <v>938</v>
      </c>
      <c r="H1015" s="1293"/>
      <c r="I1015" s="752" t="s">
        <v>1654</v>
      </c>
    </row>
    <row r="1016" spans="2:9" hidden="1" outlineLevel="1" x14ac:dyDescent="0.25">
      <c r="B1016" s="643" t="s">
        <v>358</v>
      </c>
      <c r="C1016" t="s">
        <v>168</v>
      </c>
    </row>
    <row r="1017" spans="2:9" hidden="1" outlineLevel="1" x14ac:dyDescent="0.25">
      <c r="B1017" s="643" t="s">
        <v>760</v>
      </c>
      <c r="C1017" s="654" t="s">
        <v>1480</v>
      </c>
    </row>
    <row r="1018" spans="2:9" hidden="1" outlineLevel="1" x14ac:dyDescent="0.25">
      <c r="B1018" s="643" t="s">
        <v>759</v>
      </c>
      <c r="C1018" s="644" t="s">
        <v>439</v>
      </c>
    </row>
    <row r="1019" spans="2:9" hidden="1" outlineLevel="1" x14ac:dyDescent="0.25">
      <c r="B1019" t="s">
        <v>100</v>
      </c>
      <c r="C1019" t="s">
        <v>101</v>
      </c>
      <c r="D1019" t="s">
        <v>102</v>
      </c>
      <c r="E1019" t="s">
        <v>103</v>
      </c>
      <c r="F1019" s="200" t="s">
        <v>332</v>
      </c>
      <c r="G1019" s="1291"/>
      <c r="H1019" s="1291"/>
    </row>
    <row r="1020" spans="2:9" hidden="1" outlineLevel="1" x14ac:dyDescent="0.25">
      <c r="B1020" s="175" t="s">
        <v>671</v>
      </c>
      <c r="C1020" s="174" t="str">
        <f>B1020</f>
        <v>Chubb</v>
      </c>
      <c r="D1020" s="175"/>
      <c r="E1020" s="175"/>
      <c r="G1020" s="1277"/>
      <c r="H1020" s="1277"/>
    </row>
    <row r="1021" spans="2:9" hidden="1" outlineLevel="1" x14ac:dyDescent="0.25">
      <c r="B1021" t="s">
        <v>818</v>
      </c>
      <c r="C1021" s="157" t="s">
        <v>819</v>
      </c>
      <c r="D1021" t="s">
        <v>820</v>
      </c>
      <c r="E1021" t="s">
        <v>821</v>
      </c>
      <c r="G1021" s="2"/>
      <c r="H1021" s="2"/>
    </row>
    <row r="1022" spans="2:9" hidden="1" outlineLevel="1" x14ac:dyDescent="0.25">
      <c r="B1022" s="175" t="s">
        <v>1445</v>
      </c>
      <c r="C1022" s="174" t="str">
        <f>B1022</f>
        <v>ACE American Insurance Company</v>
      </c>
      <c r="D1022" s="175"/>
      <c r="E1022" s="175"/>
      <c r="G1022" s="2"/>
      <c r="H1022" s="2"/>
    </row>
    <row r="1023" spans="2:9" hidden="1" outlineLevel="1" x14ac:dyDescent="0.25">
      <c r="B1023" t="s">
        <v>104</v>
      </c>
      <c r="C1023" s="157" t="s">
        <v>105</v>
      </c>
      <c r="D1023" t="s">
        <v>106</v>
      </c>
      <c r="E1023" t="s">
        <v>109</v>
      </c>
    </row>
    <row r="1024" spans="2:9" hidden="1" outlineLevel="1" x14ac:dyDescent="0.25">
      <c r="B1024" s="18" t="s">
        <v>1168</v>
      </c>
      <c r="C1024" s="157" t="str">
        <f>B1024</f>
        <v>A: XV</v>
      </c>
      <c r="D1024" s="18"/>
      <c r="E1024" s="18"/>
    </row>
    <row r="1025" spans="2:6" hidden="1" outlineLevel="1" x14ac:dyDescent="0.25">
      <c r="B1025" t="s">
        <v>2</v>
      </c>
      <c r="C1025" t="s">
        <v>3</v>
      </c>
      <c r="D1025" t="s">
        <v>110</v>
      </c>
      <c r="E1025" t="s">
        <v>111</v>
      </c>
    </row>
    <row r="1026" spans="2:6" hidden="1" outlineLevel="1" x14ac:dyDescent="0.25">
      <c r="B1026" s="121">
        <v>64149</v>
      </c>
      <c r="C1026" s="4">
        <f>B1026+B1026*E1045</f>
        <v>65606.624835311595</v>
      </c>
      <c r="D1026" s="121"/>
      <c r="E1026" s="121"/>
      <c r="F1026" s="4"/>
    </row>
    <row r="1027" spans="2:6" hidden="1" outlineLevel="1" x14ac:dyDescent="0.25">
      <c r="B1027" s="4" t="s">
        <v>403</v>
      </c>
      <c r="C1027" s="4" t="str">
        <f>B1027</f>
        <v>Blended Rate per $100 of Exposure</v>
      </c>
      <c r="D1027" s="4" t="str">
        <f>B1027</f>
        <v>Blended Rate per $100 of Exposure</v>
      </c>
      <c r="E1027" s="4" t="str">
        <f>B1027</f>
        <v>Blended Rate per $100 of Exposure</v>
      </c>
      <c r="F1027" s="4"/>
    </row>
    <row r="1028" spans="2:6" hidden="1" outlineLevel="1" x14ac:dyDescent="0.25">
      <c r="B1028" s="283">
        <f>B1026/(C1044/100)</f>
        <v>1.9296066128032825E-2</v>
      </c>
      <c r="C1028" s="283">
        <f>C1026/(E1044/100)</f>
        <v>1.9296066128032821E-2</v>
      </c>
      <c r="D1028" s="283">
        <f>D1026/(E1044/100)</f>
        <v>0</v>
      </c>
      <c r="E1028" s="283">
        <f>E1026/(E1044/100)</f>
        <v>0</v>
      </c>
      <c r="F1028" s="4"/>
    </row>
    <row r="1029" spans="2:6" hidden="1" outlineLevel="1" x14ac:dyDescent="0.25">
      <c r="D1029" t="s">
        <v>5</v>
      </c>
      <c r="E1029" t="s">
        <v>6</v>
      </c>
    </row>
    <row r="1030" spans="2:6" hidden="1" outlineLevel="1" x14ac:dyDescent="0.25">
      <c r="D1030" s="3">
        <f>-(C1026-D1026)/C1026</f>
        <v>-1</v>
      </c>
      <c r="E1030" s="3">
        <f>-(C1026-E1026)/C1026</f>
        <v>-1</v>
      </c>
    </row>
    <row r="1031" spans="2:6" hidden="1" outlineLevel="1" x14ac:dyDescent="0.25">
      <c r="B1031" s="3" t="s">
        <v>545</v>
      </c>
      <c r="C1031" s="3" t="s">
        <v>546</v>
      </c>
      <c r="D1031" s="3" t="s">
        <v>547</v>
      </c>
      <c r="E1031" s="3" t="s">
        <v>548</v>
      </c>
    </row>
    <row r="1032" spans="2:6" hidden="1" outlineLevel="1" x14ac:dyDescent="0.25">
      <c r="B1032" s="177"/>
      <c r="C1032" s="178">
        <f>C1026*4.85%</f>
        <v>3181.9213045126121</v>
      </c>
      <c r="D1032" s="177"/>
      <c r="E1032" s="177"/>
    </row>
    <row r="1033" spans="2:6" hidden="1" outlineLevel="1" x14ac:dyDescent="0.25">
      <c r="B1033" s="3" t="s">
        <v>549</v>
      </c>
      <c r="C1033" s="3" t="s">
        <v>550</v>
      </c>
      <c r="D1033" s="3" t="s">
        <v>551</v>
      </c>
      <c r="E1033" s="3" t="s">
        <v>552</v>
      </c>
    </row>
    <row r="1034" spans="2:6" hidden="1" outlineLevel="1" x14ac:dyDescent="0.25">
      <c r="B1034" s="177"/>
      <c r="C1034" s="178">
        <f>B1034</f>
        <v>0</v>
      </c>
      <c r="D1034" s="177"/>
      <c r="E1034" s="177"/>
    </row>
    <row r="1035" spans="2:6" hidden="1" outlineLevel="1" x14ac:dyDescent="0.25">
      <c r="B1035" s="3" t="s">
        <v>170</v>
      </c>
      <c r="C1035" s="3" t="s">
        <v>171</v>
      </c>
      <c r="D1035" s="3" t="s">
        <v>172</v>
      </c>
      <c r="E1035" s="3" t="s">
        <v>173</v>
      </c>
    </row>
    <row r="1036" spans="2:6" hidden="1" outlineLevel="1" x14ac:dyDescent="0.25">
      <c r="B1036" s="177">
        <v>0</v>
      </c>
      <c r="C1036" s="178">
        <f>B1036+B1036*E1045</f>
        <v>0</v>
      </c>
      <c r="D1036" s="177"/>
      <c r="E1036" s="177"/>
    </row>
    <row r="1037" spans="2:6" hidden="1" outlineLevel="1" x14ac:dyDescent="0.25">
      <c r="B1037" s="3" t="s">
        <v>15</v>
      </c>
      <c r="C1037" s="4" t="s">
        <v>16</v>
      </c>
      <c r="D1037" s="4" t="s">
        <v>112</v>
      </c>
      <c r="E1037" t="s">
        <v>113</v>
      </c>
    </row>
    <row r="1038" spans="2:6" hidden="1" outlineLevel="1" x14ac:dyDescent="0.25">
      <c r="B1038" s="4">
        <f>B1026+B1032+B1034</f>
        <v>64149</v>
      </c>
      <c r="C1038" s="4">
        <f>C1026+C1032+C1034</f>
        <v>68788.546139824204</v>
      </c>
      <c r="D1038" s="4">
        <f>D1026+D1032+D1034</f>
        <v>0</v>
      </c>
      <c r="E1038" s="4">
        <f>E1026+E1032+E1034</f>
        <v>0</v>
      </c>
      <c r="F1038" s="4"/>
    </row>
    <row r="1039" spans="2:6" hidden="1" outlineLevel="1" x14ac:dyDescent="0.25">
      <c r="B1039" s="3" t="s">
        <v>724</v>
      </c>
      <c r="C1039" s="3" t="s">
        <v>725</v>
      </c>
      <c r="D1039" s="3" t="s">
        <v>726</v>
      </c>
      <c r="E1039" s="3" t="s">
        <v>727</v>
      </c>
      <c r="F1039" s="4"/>
    </row>
    <row r="1040" spans="2:6" hidden="1" outlineLevel="1" x14ac:dyDescent="0.25">
      <c r="B1040" s="595"/>
      <c r="C1040" s="158" t="s">
        <v>237</v>
      </c>
      <c r="D1040" s="595"/>
      <c r="E1040" s="595"/>
      <c r="F1040" s="4"/>
    </row>
    <row r="1041" spans="2:9" hidden="1" outlineLevel="1" x14ac:dyDescent="0.25">
      <c r="B1041" s="4"/>
      <c r="C1041" s="4"/>
      <c r="D1041" s="4"/>
      <c r="E1041" s="4"/>
      <c r="F1041" s="4"/>
    </row>
    <row r="1042" spans="2:9" hidden="1" outlineLevel="1" x14ac:dyDescent="0.25">
      <c r="B1042" s="38" t="s">
        <v>325</v>
      </c>
      <c r="F1042" s="35"/>
      <c r="G1042" s="1215"/>
      <c r="H1042" s="1215"/>
      <c r="I1042" s="2"/>
    </row>
    <row r="1043" spans="2:9" hidden="1" outlineLevel="1" x14ac:dyDescent="0.25">
      <c r="B1043" s="1259" t="s">
        <v>40</v>
      </c>
      <c r="C1043" s="1260"/>
      <c r="D1043" s="1275" t="s">
        <v>41</v>
      </c>
      <c r="E1043" s="1259"/>
      <c r="F1043" s="1215"/>
      <c r="G1043" s="1215"/>
      <c r="H1043" s="1215"/>
      <c r="I1043" s="2"/>
    </row>
    <row r="1044" spans="2:9" hidden="1" outlineLevel="1" x14ac:dyDescent="0.25">
      <c r="B1044" s="39" t="s">
        <v>226</v>
      </c>
      <c r="C1044" s="19">
        <v>332446000</v>
      </c>
      <c r="D1044" s="7" t="str">
        <f>B1044</f>
        <v>Projected Revenue</v>
      </c>
      <c r="E1044" s="24">
        <v>340000000</v>
      </c>
      <c r="F1044" s="35"/>
      <c r="G1044" s="2"/>
      <c r="H1044" s="2"/>
      <c r="I1044" s="2"/>
    </row>
    <row r="1045" spans="2:9" hidden="1" outlineLevel="1" x14ac:dyDescent="0.25">
      <c r="B1045" s="52"/>
      <c r="C1045" s="54"/>
      <c r="D1045" s="21" t="s">
        <v>14</v>
      </c>
      <c r="E1045" s="61">
        <f>-(C1044-E1044)/C1044</f>
        <v>2.2722487261089018E-2</v>
      </c>
      <c r="F1045" s="2"/>
      <c r="G1045" s="23"/>
      <c r="H1045" s="23"/>
      <c r="I1045" s="23"/>
    </row>
    <row r="1046" spans="2:9" hidden="1" outlineLevel="1" x14ac:dyDescent="0.25">
      <c r="B1046" s="64" t="s">
        <v>161</v>
      </c>
      <c r="C1046" s="55"/>
      <c r="D1046" s="51"/>
      <c r="E1046" s="14"/>
      <c r="F1046" s="2"/>
      <c r="G1046" s="23"/>
      <c r="H1046" s="23"/>
      <c r="I1046" s="23"/>
    </row>
    <row r="1047" spans="2:9" hidden="1" outlineLevel="1" x14ac:dyDescent="0.25">
      <c r="B1047" s="65"/>
      <c r="C1047" s="1269" t="s">
        <v>63</v>
      </c>
      <c r="D1047" s="1296"/>
      <c r="E1047" s="1271" t="s">
        <v>68</v>
      </c>
      <c r="F1047" s="1297"/>
      <c r="G1047" s="1282" t="s">
        <v>69</v>
      </c>
      <c r="H1047" s="1292"/>
      <c r="I1047" s="23"/>
    </row>
    <row r="1048" spans="2:9" hidden="1" outlineLevel="1" x14ac:dyDescent="0.25">
      <c r="B1048" s="66" t="s">
        <v>60</v>
      </c>
      <c r="C1048" s="53" t="s">
        <v>167</v>
      </c>
      <c r="D1048" s="69" t="s">
        <v>24</v>
      </c>
      <c r="E1048" s="70" t="s">
        <v>167</v>
      </c>
      <c r="F1048" s="1" t="s">
        <v>24</v>
      </c>
      <c r="G1048" s="71" t="s">
        <v>167</v>
      </c>
      <c r="H1048" s="67" t="s">
        <v>24</v>
      </c>
      <c r="I1048" s="23"/>
    </row>
    <row r="1049" spans="2:9" hidden="1" outlineLevel="1" x14ac:dyDescent="0.25">
      <c r="B1049" s="308" t="s">
        <v>584</v>
      </c>
      <c r="C1049" s="541"/>
      <c r="D1049" s="550"/>
      <c r="E1049" s="551"/>
      <c r="F1049" s="552"/>
      <c r="G1049" s="553"/>
      <c r="H1049" s="554"/>
      <c r="I1049" s="23"/>
    </row>
    <row r="1050" spans="2:9" ht="30" hidden="1" outlineLevel="1" x14ac:dyDescent="0.25">
      <c r="B1050" s="545" t="s">
        <v>162</v>
      </c>
      <c r="C1050" s="19">
        <v>5000000</v>
      </c>
      <c r="D1050" s="19">
        <v>25000</v>
      </c>
      <c r="E1050" s="19">
        <f>C1050</f>
        <v>5000000</v>
      </c>
      <c r="F1050" s="19">
        <f>D1050</f>
        <v>25000</v>
      </c>
      <c r="G1050" s="148"/>
      <c r="H1050" s="729"/>
      <c r="I1050" s="23"/>
    </row>
    <row r="1051" spans="2:9" hidden="1" outlineLevel="1" x14ac:dyDescent="0.25">
      <c r="B1051" s="545" t="s">
        <v>585</v>
      </c>
      <c r="C1051" s="19">
        <v>5000000</v>
      </c>
      <c r="D1051" s="19">
        <v>25000</v>
      </c>
      <c r="E1051" s="19">
        <f t="shared" ref="E1051:E1055" si="59">C1051</f>
        <v>5000000</v>
      </c>
      <c r="F1051" s="19">
        <f t="shared" ref="F1051:F1053" si="60">D1051</f>
        <v>25000</v>
      </c>
      <c r="G1051" s="148"/>
      <c r="H1051" s="729"/>
      <c r="I1051" s="23"/>
    </row>
    <row r="1052" spans="2:9" hidden="1" outlineLevel="1" x14ac:dyDescent="0.25">
      <c r="B1052" s="545" t="s">
        <v>163</v>
      </c>
      <c r="C1052" s="19">
        <v>5000000</v>
      </c>
      <c r="D1052" s="19">
        <v>25000</v>
      </c>
      <c r="E1052" s="19">
        <f t="shared" si="59"/>
        <v>5000000</v>
      </c>
      <c r="F1052" s="19">
        <f t="shared" si="60"/>
        <v>25000</v>
      </c>
      <c r="G1052" s="148"/>
      <c r="H1052" s="729"/>
      <c r="I1052" s="23"/>
    </row>
    <row r="1053" spans="2:9" ht="30" hidden="1" outlineLevel="1" x14ac:dyDescent="0.25">
      <c r="B1053" s="545" t="s">
        <v>598</v>
      </c>
      <c r="C1053" s="19">
        <v>5000000</v>
      </c>
      <c r="D1053" s="19">
        <v>25000</v>
      </c>
      <c r="E1053" s="19">
        <f t="shared" si="59"/>
        <v>5000000</v>
      </c>
      <c r="F1053" s="19">
        <f t="shared" si="60"/>
        <v>25000</v>
      </c>
      <c r="G1053" s="148"/>
      <c r="H1053" s="729"/>
      <c r="I1053" s="23"/>
    </row>
    <row r="1054" spans="2:9" hidden="1" outlineLevel="1" x14ac:dyDescent="0.25">
      <c r="B1054" s="308" t="s">
        <v>590</v>
      </c>
      <c r="C1054" s="556"/>
      <c r="D1054" s="556"/>
      <c r="E1054" s="556"/>
      <c r="F1054" s="556"/>
      <c r="G1054" s="557"/>
      <c r="H1054" s="558"/>
      <c r="I1054" s="23"/>
    </row>
    <row r="1055" spans="2:9" ht="30" hidden="1" outlineLevel="1" x14ac:dyDescent="0.25">
      <c r="B1055" s="545" t="s">
        <v>586</v>
      </c>
      <c r="C1055" s="19">
        <v>5000000</v>
      </c>
      <c r="D1055" s="19">
        <v>25000</v>
      </c>
      <c r="E1055" s="19">
        <f t="shared" si="59"/>
        <v>5000000</v>
      </c>
      <c r="F1055" s="19">
        <f>D1055</f>
        <v>25000</v>
      </c>
      <c r="G1055" s="148"/>
      <c r="H1055" s="729"/>
      <c r="I1055" s="23"/>
    </row>
    <row r="1056" spans="2:9" hidden="1" outlineLevel="1" x14ac:dyDescent="0.25">
      <c r="B1056" s="544" t="s">
        <v>587</v>
      </c>
      <c r="C1056" s="309">
        <v>5000000</v>
      </c>
      <c r="D1056" s="309">
        <v>25000</v>
      </c>
      <c r="E1056" s="19">
        <f t="shared" ref="E1056:E1060" si="61">C1056</f>
        <v>5000000</v>
      </c>
      <c r="F1056" s="19">
        <f t="shared" ref="F1056:F1060" si="62">D1056</f>
        <v>25000</v>
      </c>
      <c r="G1056" s="555"/>
      <c r="H1056" s="863"/>
      <c r="I1056" s="23"/>
    </row>
    <row r="1057" spans="2:9" ht="30" hidden="1" outlineLevel="1" x14ac:dyDescent="0.25">
      <c r="B1057" s="545" t="s">
        <v>164</v>
      </c>
      <c r="C1057" s="19">
        <v>5000000</v>
      </c>
      <c r="D1057" s="19" t="s">
        <v>1642</v>
      </c>
      <c r="E1057" s="19">
        <f t="shared" si="61"/>
        <v>5000000</v>
      </c>
      <c r="F1057" s="19" t="str">
        <f t="shared" si="62"/>
        <v>$25,000 &amp; 12 Hour Waiting Period</v>
      </c>
      <c r="G1057" s="148"/>
      <c r="H1057" s="863"/>
      <c r="I1057" s="23"/>
    </row>
    <row r="1058" spans="2:9" ht="30" hidden="1" outlineLevel="1" x14ac:dyDescent="0.25">
      <c r="B1058" s="544" t="s">
        <v>588</v>
      </c>
      <c r="C1058" s="309">
        <v>5000000</v>
      </c>
      <c r="D1058" s="309" t="s">
        <v>1642</v>
      </c>
      <c r="E1058" s="19">
        <f t="shared" si="61"/>
        <v>5000000</v>
      </c>
      <c r="F1058" s="19" t="str">
        <f t="shared" si="62"/>
        <v>$25,000 &amp; 12 Hour Waiting Period</v>
      </c>
      <c r="G1058" s="148"/>
      <c r="H1058" s="863"/>
      <c r="I1058" s="23"/>
    </row>
    <row r="1059" spans="2:9" hidden="1" outlineLevel="1" x14ac:dyDescent="0.25">
      <c r="B1059" s="545" t="s">
        <v>165</v>
      </c>
      <c r="C1059" s="19">
        <v>5000000</v>
      </c>
      <c r="D1059" s="19">
        <v>25000</v>
      </c>
      <c r="E1059" s="19">
        <f t="shared" si="61"/>
        <v>5000000</v>
      </c>
      <c r="F1059" s="19">
        <f t="shared" si="62"/>
        <v>25000</v>
      </c>
      <c r="G1059" s="148"/>
      <c r="H1059" s="729"/>
      <c r="I1059" s="23"/>
    </row>
    <row r="1060" spans="2:9" hidden="1" outlineLevel="1" x14ac:dyDescent="0.25">
      <c r="B1060" s="545" t="s">
        <v>589</v>
      </c>
      <c r="C1060" s="19">
        <v>250000</v>
      </c>
      <c r="D1060" s="19">
        <v>25000</v>
      </c>
      <c r="E1060" s="19">
        <f t="shared" si="61"/>
        <v>250000</v>
      </c>
      <c r="F1060" s="19">
        <f t="shared" si="62"/>
        <v>25000</v>
      </c>
      <c r="G1060" s="148"/>
      <c r="H1060" s="729"/>
      <c r="I1060" s="23"/>
    </row>
    <row r="1061" spans="2:9" s="1280" customFormat="1" ht="13.5" customHeight="1" collapsed="1" x14ac:dyDescent="0.25"/>
    <row r="1062" spans="2:9" hidden="1" x14ac:dyDescent="0.25">
      <c r="B1062" s="37" t="s">
        <v>211</v>
      </c>
      <c r="F1062" s="329" t="s">
        <v>367</v>
      </c>
      <c r="G1062" s="1278"/>
      <c r="H1062" s="1279"/>
    </row>
    <row r="1063" spans="2:9" hidden="1" x14ac:dyDescent="0.25">
      <c r="B1063" t="s">
        <v>0</v>
      </c>
      <c r="C1063" t="s">
        <v>233</v>
      </c>
    </row>
    <row r="1064" spans="2:9" hidden="1" x14ac:dyDescent="0.25">
      <c r="B1064" t="s">
        <v>1</v>
      </c>
      <c r="C1064" s="18" t="s">
        <v>439</v>
      </c>
    </row>
    <row r="1065" spans="2:9" ht="15" hidden="1" customHeight="1" x14ac:dyDescent="0.25">
      <c r="B1065" t="s">
        <v>100</v>
      </c>
      <c r="C1065" t="s">
        <v>101</v>
      </c>
      <c r="D1065" t="s">
        <v>102</v>
      </c>
      <c r="E1065" t="s">
        <v>103</v>
      </c>
      <c r="F1065" s="200" t="s">
        <v>332</v>
      </c>
      <c r="G1065" s="1289"/>
      <c r="H1065" s="1290"/>
    </row>
    <row r="1066" spans="2:9" ht="15" hidden="1" customHeight="1" x14ac:dyDescent="0.25">
      <c r="B1066" s="175"/>
      <c r="C1066" s="496">
        <f>B1066</f>
        <v>0</v>
      </c>
      <c r="D1066" s="175"/>
      <c r="E1066" s="175"/>
      <c r="G1066" s="1277"/>
      <c r="H1066" s="1277"/>
    </row>
    <row r="1067" spans="2:9" hidden="1" x14ac:dyDescent="0.25">
      <c r="B1067" t="s">
        <v>104</v>
      </c>
      <c r="C1067" t="s">
        <v>105</v>
      </c>
      <c r="D1067" t="s">
        <v>106</v>
      </c>
      <c r="E1067" t="s">
        <v>109</v>
      </c>
    </row>
    <row r="1068" spans="2:9" hidden="1" x14ac:dyDescent="0.25">
      <c r="B1068" s="18"/>
      <c r="C1068">
        <f>B1068</f>
        <v>0</v>
      </c>
      <c r="D1068" s="18"/>
      <c r="E1068" s="18"/>
    </row>
    <row r="1069" spans="2:9" hidden="1" x14ac:dyDescent="0.25">
      <c r="B1069" t="s">
        <v>2</v>
      </c>
      <c r="C1069" t="s">
        <v>3</v>
      </c>
      <c r="D1069" t="s">
        <v>110</v>
      </c>
      <c r="E1069" t="s">
        <v>111</v>
      </c>
    </row>
    <row r="1070" spans="2:9" hidden="1" x14ac:dyDescent="0.25">
      <c r="B1070" s="121"/>
      <c r="C1070" s="4" t="e">
        <f>B1070+B1070*E1085</f>
        <v>#DIV/0!</v>
      </c>
      <c r="D1070" s="121"/>
      <c r="E1070" s="121"/>
    </row>
    <row r="1071" spans="2:9" hidden="1" x14ac:dyDescent="0.25">
      <c r="D1071" t="s">
        <v>5</v>
      </c>
      <c r="E1071" t="s">
        <v>6</v>
      </c>
    </row>
    <row r="1072" spans="2:9" hidden="1" x14ac:dyDescent="0.25">
      <c r="D1072" s="3" t="e">
        <f>-(C1070-D1070)/C1070</f>
        <v>#DIV/0!</v>
      </c>
      <c r="E1072" s="3" t="e">
        <f>-(C1070-E1070)/C1070</f>
        <v>#DIV/0!</v>
      </c>
    </row>
    <row r="1073" spans="2:9" hidden="1" x14ac:dyDescent="0.25">
      <c r="B1073" s="3" t="s">
        <v>471</v>
      </c>
      <c r="C1073" s="3" t="s">
        <v>472</v>
      </c>
      <c r="D1073" s="3" t="s">
        <v>473</v>
      </c>
      <c r="E1073" s="3" t="s">
        <v>474</v>
      </c>
    </row>
    <row r="1074" spans="2:9" hidden="1" x14ac:dyDescent="0.25">
      <c r="B1074" s="127">
        <v>0</v>
      </c>
      <c r="C1074" s="3">
        <f>B1074</f>
        <v>0</v>
      </c>
      <c r="D1074" s="127">
        <v>0</v>
      </c>
      <c r="E1074" s="127">
        <v>0</v>
      </c>
    </row>
    <row r="1075" spans="2:9" hidden="1" x14ac:dyDescent="0.25">
      <c r="B1075" s="3" t="s">
        <v>170</v>
      </c>
      <c r="C1075" s="3" t="s">
        <v>171</v>
      </c>
      <c r="D1075" s="3" t="s">
        <v>172</v>
      </c>
      <c r="E1075" s="3" t="s">
        <v>173</v>
      </c>
    </row>
    <row r="1076" spans="2:9" hidden="1" x14ac:dyDescent="0.25">
      <c r="B1076" s="177"/>
      <c r="C1076" s="178" t="e">
        <f>B1076+B1076*E1085</f>
        <v>#DIV/0!</v>
      </c>
      <c r="D1076" s="177"/>
      <c r="E1076" s="177"/>
    </row>
    <row r="1077" spans="2:9" hidden="1" x14ac:dyDescent="0.25">
      <c r="B1077" s="3" t="s">
        <v>15</v>
      </c>
      <c r="C1077" s="4" t="s">
        <v>16</v>
      </c>
      <c r="D1077" s="4" t="s">
        <v>112</v>
      </c>
      <c r="E1077" t="s">
        <v>113</v>
      </c>
    </row>
    <row r="1078" spans="2:9" hidden="1" x14ac:dyDescent="0.25">
      <c r="B1078" s="4">
        <f>B1070+(B1070*B1074)+B1076</f>
        <v>0</v>
      </c>
      <c r="C1078" s="4" t="e">
        <f>C1070+(C1070*C1074)+C1076</f>
        <v>#DIV/0!</v>
      </c>
      <c r="D1078" s="4">
        <f>D1070+(D1070*D1074)+D1076</f>
        <v>0</v>
      </c>
      <c r="E1078" s="4">
        <f>E1070+(E1070*E1074)+E1076</f>
        <v>0</v>
      </c>
    </row>
    <row r="1079" spans="2:9" hidden="1" x14ac:dyDescent="0.25">
      <c r="B1079" s="3" t="s">
        <v>724</v>
      </c>
      <c r="C1079" s="3" t="s">
        <v>725</v>
      </c>
      <c r="D1079" s="3" t="s">
        <v>726</v>
      </c>
      <c r="E1079" s="3" t="s">
        <v>727</v>
      </c>
    </row>
    <row r="1080" spans="2:9" hidden="1" x14ac:dyDescent="0.25">
      <c r="B1080" s="595"/>
      <c r="C1080" s="158" t="s">
        <v>237</v>
      </c>
      <c r="D1080" s="595"/>
      <c r="E1080" s="595"/>
    </row>
    <row r="1081" spans="2:9" hidden="1" x14ac:dyDescent="0.25">
      <c r="B1081" s="4"/>
      <c r="C1081" s="4"/>
      <c r="D1081" s="4"/>
      <c r="E1081" s="4"/>
    </row>
    <row r="1082" spans="2:9" ht="15" hidden="1" customHeight="1" x14ac:dyDescent="0.25">
      <c r="B1082" s="38" t="s">
        <v>7</v>
      </c>
      <c r="F1082" s="35"/>
      <c r="G1082" s="1215"/>
      <c r="H1082" s="1215"/>
      <c r="I1082" s="2"/>
    </row>
    <row r="1083" spans="2:9" ht="15" hidden="1" customHeight="1" x14ac:dyDescent="0.25">
      <c r="B1083" s="1259" t="s">
        <v>40</v>
      </c>
      <c r="C1083" s="1260"/>
      <c r="D1083" s="1275" t="s">
        <v>41</v>
      </c>
      <c r="E1083" s="1276"/>
      <c r="F1083" s="498"/>
      <c r="G1083" s="1273" t="s">
        <v>10</v>
      </c>
      <c r="H1083" s="1274"/>
      <c r="I1083" s="129" t="s">
        <v>24</v>
      </c>
    </row>
    <row r="1084" spans="2:9" ht="30" hidden="1" x14ac:dyDescent="0.25">
      <c r="B1084" s="39" t="s">
        <v>218</v>
      </c>
      <c r="C1084" s="19"/>
      <c r="D1084" s="7" t="str">
        <f>B1084</f>
        <v>Value of Contract within 50 feet of railroad</v>
      </c>
      <c r="E1084" s="128"/>
      <c r="F1084" s="130"/>
      <c r="G1084" s="1" t="s">
        <v>98</v>
      </c>
      <c r="H1084" s="1" t="s">
        <v>13</v>
      </c>
      <c r="I1084" s="40" t="s">
        <v>98</v>
      </c>
    </row>
    <row r="1085" spans="2:9" hidden="1" x14ac:dyDescent="0.25">
      <c r="B1085" s="51"/>
      <c r="C1085" s="55"/>
      <c r="D1085" s="42" t="s">
        <v>14</v>
      </c>
      <c r="E1085" s="131" t="e">
        <f>-(C1084-E1084)/C1084</f>
        <v>#DIV/0!</v>
      </c>
      <c r="F1085" s="29" t="s">
        <v>11</v>
      </c>
      <c r="G1085" s="22"/>
      <c r="H1085" s="22"/>
      <c r="I1085" s="41"/>
    </row>
    <row r="1086" spans="2:9" hidden="1" x14ac:dyDescent="0.25">
      <c r="B1086" s="51"/>
      <c r="C1086" s="55"/>
      <c r="D1086" s="51"/>
      <c r="E1086" s="132"/>
      <c r="F1086" s="29" t="s">
        <v>68</v>
      </c>
      <c r="G1086" s="22"/>
      <c r="H1086" s="22"/>
      <c r="I1086" s="41"/>
    </row>
    <row r="1087" spans="2:9" hidden="1" x14ac:dyDescent="0.25">
      <c r="B1087" s="51"/>
      <c r="C1087" s="55"/>
      <c r="D1087" s="51"/>
      <c r="E1087" s="132"/>
      <c r="F1087" s="133" t="s">
        <v>69</v>
      </c>
      <c r="G1087" s="134"/>
      <c r="H1087" s="134"/>
      <c r="I1087" s="135"/>
    </row>
    <row r="1088" spans="2:9" s="1280" customFormat="1" ht="13.5" hidden="1" customHeight="1" collapsed="1" x14ac:dyDescent="0.25"/>
    <row r="1089" spans="2:8" hidden="1" x14ac:dyDescent="0.25">
      <c r="B1089" s="37" t="s">
        <v>231</v>
      </c>
      <c r="F1089" s="329" t="s">
        <v>367</v>
      </c>
      <c r="G1089" s="1278"/>
      <c r="H1089" s="1279"/>
    </row>
    <row r="1090" spans="2:8" hidden="1" x14ac:dyDescent="0.25">
      <c r="B1090" t="s">
        <v>0</v>
      </c>
      <c r="C1090" t="s">
        <v>229</v>
      </c>
    </row>
    <row r="1091" spans="2:8" hidden="1" x14ac:dyDescent="0.25">
      <c r="B1091" t="s">
        <v>1</v>
      </c>
      <c r="C1091" s="18" t="s">
        <v>439</v>
      </c>
    </row>
    <row r="1092" spans="2:8" ht="15" hidden="1" customHeight="1" x14ac:dyDescent="0.25">
      <c r="B1092" t="s">
        <v>100</v>
      </c>
      <c r="C1092" t="s">
        <v>101</v>
      </c>
      <c r="D1092" t="s">
        <v>102</v>
      </c>
      <c r="E1092" t="s">
        <v>103</v>
      </c>
      <c r="F1092" s="200" t="s">
        <v>332</v>
      </c>
      <c r="G1092" s="1289"/>
      <c r="H1092" s="1290"/>
    </row>
    <row r="1093" spans="2:8" ht="15" hidden="1" customHeight="1" x14ac:dyDescent="0.25">
      <c r="B1093" s="175"/>
      <c r="C1093" s="496">
        <f>B1093</f>
        <v>0</v>
      </c>
      <c r="D1093" s="175"/>
      <c r="E1093" s="175"/>
      <c r="G1093" s="1277"/>
      <c r="H1093" s="1277"/>
    </row>
    <row r="1094" spans="2:8" hidden="1" x14ac:dyDescent="0.25">
      <c r="B1094" t="s">
        <v>104</v>
      </c>
      <c r="C1094" t="s">
        <v>105</v>
      </c>
      <c r="D1094" t="s">
        <v>106</v>
      </c>
      <c r="E1094" t="s">
        <v>109</v>
      </c>
    </row>
    <row r="1095" spans="2:8" hidden="1" x14ac:dyDescent="0.25">
      <c r="B1095" s="18"/>
      <c r="C1095">
        <f>B1095</f>
        <v>0</v>
      </c>
      <c r="D1095" s="18"/>
      <c r="E1095" s="18"/>
    </row>
    <row r="1096" spans="2:8" hidden="1" x14ac:dyDescent="0.25">
      <c r="B1096" t="s">
        <v>2</v>
      </c>
      <c r="C1096" t="s">
        <v>3</v>
      </c>
      <c r="D1096" t="s">
        <v>110</v>
      </c>
      <c r="E1096" t="s">
        <v>111</v>
      </c>
    </row>
    <row r="1097" spans="2:8" hidden="1" x14ac:dyDescent="0.25">
      <c r="B1097" s="121"/>
      <c r="C1097" s="4" t="e">
        <f>B1097+B1097*E1112</f>
        <v>#DIV/0!</v>
      </c>
      <c r="D1097" s="121"/>
      <c r="E1097" s="121"/>
    </row>
    <row r="1098" spans="2:8" hidden="1" x14ac:dyDescent="0.25">
      <c r="D1098" t="s">
        <v>5</v>
      </c>
      <c r="E1098" t="s">
        <v>6</v>
      </c>
    </row>
    <row r="1099" spans="2:8" hidden="1" x14ac:dyDescent="0.25">
      <c r="D1099" s="3" t="e">
        <f>-(C1097-D1097)/C1097</f>
        <v>#DIV/0!</v>
      </c>
      <c r="E1099" s="3" t="e">
        <f>-(C1097-E1097)/C1097</f>
        <v>#DIV/0!</v>
      </c>
    </row>
    <row r="1100" spans="2:8" hidden="1" x14ac:dyDescent="0.25">
      <c r="B1100" s="3" t="s">
        <v>471</v>
      </c>
      <c r="C1100" s="3" t="s">
        <v>472</v>
      </c>
      <c r="D1100" s="3" t="s">
        <v>473</v>
      </c>
      <c r="E1100" s="3" t="s">
        <v>474</v>
      </c>
    </row>
    <row r="1101" spans="2:8" hidden="1" x14ac:dyDescent="0.25">
      <c r="B1101" s="127">
        <v>0</v>
      </c>
      <c r="C1101" s="3">
        <f>B1101</f>
        <v>0</v>
      </c>
      <c r="D1101" s="127">
        <v>0</v>
      </c>
      <c r="E1101" s="127">
        <v>0</v>
      </c>
    </row>
    <row r="1102" spans="2:8" hidden="1" x14ac:dyDescent="0.25">
      <c r="B1102" s="3" t="s">
        <v>170</v>
      </c>
      <c r="C1102" s="3" t="s">
        <v>171</v>
      </c>
      <c r="D1102" s="3" t="s">
        <v>172</v>
      </c>
      <c r="E1102" s="3" t="s">
        <v>173</v>
      </c>
    </row>
    <row r="1103" spans="2:8" hidden="1" x14ac:dyDescent="0.25">
      <c r="B1103" s="177"/>
      <c r="C1103" s="178" t="e">
        <f>B1103+B1103*E1112</f>
        <v>#DIV/0!</v>
      </c>
      <c r="D1103" s="177"/>
      <c r="E1103" s="177"/>
    </row>
    <row r="1104" spans="2:8" hidden="1" x14ac:dyDescent="0.25">
      <c r="B1104" s="3" t="s">
        <v>15</v>
      </c>
      <c r="C1104" s="4" t="s">
        <v>16</v>
      </c>
      <c r="D1104" s="4" t="s">
        <v>112</v>
      </c>
      <c r="E1104" t="s">
        <v>113</v>
      </c>
    </row>
    <row r="1105" spans="2:9" hidden="1" x14ac:dyDescent="0.25">
      <c r="B1105" s="4">
        <f>B1097+(B1097*B1101)+B1103</f>
        <v>0</v>
      </c>
      <c r="C1105" s="4" t="e">
        <f>C1097+(C1097*C1101)+C1103</f>
        <v>#DIV/0!</v>
      </c>
      <c r="D1105" s="4">
        <f>D1097+(D1097*D1101)+D1103</f>
        <v>0</v>
      </c>
      <c r="E1105" s="4">
        <f>E1097+(E1097*E1101)+E1103</f>
        <v>0</v>
      </c>
    </row>
    <row r="1106" spans="2:9" hidden="1" x14ac:dyDescent="0.25">
      <c r="B1106" s="3" t="s">
        <v>724</v>
      </c>
      <c r="C1106" s="3" t="s">
        <v>725</v>
      </c>
      <c r="D1106" s="3" t="s">
        <v>726</v>
      </c>
      <c r="E1106" s="3" t="s">
        <v>727</v>
      </c>
    </row>
    <row r="1107" spans="2:9" hidden="1" x14ac:dyDescent="0.25">
      <c r="B1107" s="595"/>
      <c r="C1107" s="158" t="s">
        <v>237</v>
      </c>
      <c r="D1107" s="595"/>
      <c r="E1107" s="595"/>
    </row>
    <row r="1108" spans="2:9" hidden="1" x14ac:dyDescent="0.25">
      <c r="B1108" s="4"/>
      <c r="C1108" s="4"/>
      <c r="D1108" s="4"/>
      <c r="E1108" s="4"/>
    </row>
    <row r="1109" spans="2:9" ht="15" hidden="1" customHeight="1" x14ac:dyDescent="0.25">
      <c r="B1109" s="38" t="s">
        <v>7</v>
      </c>
      <c r="F1109" s="35"/>
      <c r="G1109" s="1215"/>
      <c r="H1109" s="1215"/>
      <c r="I1109" s="2"/>
    </row>
    <row r="1110" spans="2:9" ht="15" hidden="1" customHeight="1" x14ac:dyDescent="0.25">
      <c r="B1110" s="1259" t="s">
        <v>40</v>
      </c>
      <c r="C1110" s="1260"/>
      <c r="D1110" s="1275" t="s">
        <v>41</v>
      </c>
      <c r="E1110" s="1276"/>
      <c r="F1110" s="498"/>
      <c r="G1110" s="1273" t="s">
        <v>10</v>
      </c>
      <c r="H1110" s="1274"/>
      <c r="I1110" s="129" t="s">
        <v>24</v>
      </c>
    </row>
    <row r="1111" spans="2:9" hidden="1" x14ac:dyDescent="0.25">
      <c r="B1111" s="39" t="s">
        <v>232</v>
      </c>
      <c r="C1111" s="19"/>
      <c r="D1111" s="7" t="str">
        <f>B1111</f>
        <v>Value of Contract</v>
      </c>
      <c r="E1111" s="128"/>
      <c r="F1111" s="130"/>
      <c r="G1111" s="1" t="s">
        <v>98</v>
      </c>
      <c r="H1111" s="1" t="s">
        <v>13</v>
      </c>
      <c r="I1111" s="40" t="s">
        <v>98</v>
      </c>
    </row>
    <row r="1112" spans="2:9" hidden="1" x14ac:dyDescent="0.25">
      <c r="B1112" s="51"/>
      <c r="C1112" s="55"/>
      <c r="D1112" s="42" t="s">
        <v>14</v>
      </c>
      <c r="E1112" s="131" t="e">
        <f>-(C1111-E1111)/C1111</f>
        <v>#DIV/0!</v>
      </c>
      <c r="F1112" s="29" t="s">
        <v>11</v>
      </c>
      <c r="G1112" s="22"/>
      <c r="H1112" s="22"/>
      <c r="I1112" s="41"/>
    </row>
    <row r="1113" spans="2:9" hidden="1" x14ac:dyDescent="0.25">
      <c r="B1113" s="51"/>
      <c r="C1113" s="55"/>
      <c r="D1113" s="51"/>
      <c r="E1113" s="132"/>
      <c r="F1113" s="29" t="s">
        <v>68</v>
      </c>
      <c r="G1113" s="22"/>
      <c r="H1113" s="22"/>
      <c r="I1113" s="41"/>
    </row>
    <row r="1114" spans="2:9" hidden="1" x14ac:dyDescent="0.25">
      <c r="B1114" s="51"/>
      <c r="C1114" s="55"/>
      <c r="D1114" s="51"/>
      <c r="E1114" s="132"/>
      <c r="F1114" s="133" t="s">
        <v>69</v>
      </c>
      <c r="G1114" s="134"/>
      <c r="H1114" s="134"/>
      <c r="I1114" s="135"/>
    </row>
    <row r="1115" spans="2:9" s="1209" customFormat="1" ht="13.5" hidden="1" customHeight="1" collapsed="1" x14ac:dyDescent="0.25"/>
    <row r="1116" spans="2:9" ht="15" customHeight="1" x14ac:dyDescent="0.25">
      <c r="B1116" s="37" t="s">
        <v>335</v>
      </c>
      <c r="C1116" s="1101" t="s">
        <v>1023</v>
      </c>
      <c r="F1116" s="329" t="s">
        <v>367</v>
      </c>
      <c r="G1116" s="1293" t="s">
        <v>944</v>
      </c>
      <c r="H1116" s="1293"/>
      <c r="I1116" s="752" t="s">
        <v>1655</v>
      </c>
    </row>
    <row r="1117" spans="2:9" ht="15" hidden="1" customHeight="1" outlineLevel="1" x14ac:dyDescent="0.25">
      <c r="B1117" s="643" t="s">
        <v>358</v>
      </c>
      <c r="C1117" t="s">
        <v>349</v>
      </c>
    </row>
    <row r="1118" spans="2:9" ht="15" hidden="1" customHeight="1" outlineLevel="1" x14ac:dyDescent="0.25">
      <c r="B1118" s="643" t="s">
        <v>760</v>
      </c>
      <c r="C1118" s="654" t="s">
        <v>979</v>
      </c>
    </row>
    <row r="1119" spans="2:9" ht="15" hidden="1" customHeight="1" outlineLevel="1" x14ac:dyDescent="0.25">
      <c r="B1119" s="643" t="s">
        <v>759</v>
      </c>
      <c r="C1119" s="654" t="s">
        <v>979</v>
      </c>
    </row>
    <row r="1120" spans="2:9" ht="15" hidden="1" customHeight="1" outlineLevel="1" x14ac:dyDescent="0.25">
      <c r="B1120" t="s">
        <v>100</v>
      </c>
      <c r="C1120" t="s">
        <v>101</v>
      </c>
      <c r="D1120" t="s">
        <v>102</v>
      </c>
      <c r="E1120" t="s">
        <v>103</v>
      </c>
      <c r="F1120" s="200" t="s">
        <v>332</v>
      </c>
      <c r="G1120" s="1291" t="s">
        <v>102</v>
      </c>
      <c r="H1120" s="1291"/>
    </row>
    <row r="1121" spans="2:8" ht="15" hidden="1" customHeight="1" outlineLevel="1" x14ac:dyDescent="0.25">
      <c r="B1121" s="175" t="s">
        <v>1009</v>
      </c>
      <c r="C1121" s="174" t="str">
        <f>B1121</f>
        <v>Great American</v>
      </c>
      <c r="D1121" s="175" t="s">
        <v>1009</v>
      </c>
      <c r="E1121" s="175"/>
      <c r="F1121" s="752" t="s">
        <v>1375</v>
      </c>
      <c r="G1121" s="1277"/>
      <c r="H1121" s="1277"/>
    </row>
    <row r="1122" spans="2:8" ht="15" hidden="1" customHeight="1" outlineLevel="1" x14ac:dyDescent="0.25">
      <c r="B1122" t="s">
        <v>818</v>
      </c>
      <c r="C1122" s="157" t="s">
        <v>819</v>
      </c>
      <c r="D1122" t="s">
        <v>820</v>
      </c>
      <c r="E1122" t="s">
        <v>821</v>
      </c>
      <c r="G1122" s="2"/>
      <c r="H1122" s="2"/>
    </row>
    <row r="1123" spans="2:8" ht="15" hidden="1" customHeight="1" outlineLevel="1" x14ac:dyDescent="0.25">
      <c r="B1123" s="175" t="s">
        <v>983</v>
      </c>
      <c r="C1123" s="174" t="str">
        <f>B1123</f>
        <v>Great American Insurance Company</v>
      </c>
      <c r="D1123" s="175" t="s">
        <v>983</v>
      </c>
      <c r="E1123" s="175"/>
      <c r="G1123" s="2"/>
      <c r="H1123" s="2"/>
    </row>
    <row r="1124" spans="2:8" ht="15" hidden="1" customHeight="1" outlineLevel="1" x14ac:dyDescent="0.25">
      <c r="B1124" t="s">
        <v>104</v>
      </c>
      <c r="C1124" s="157" t="s">
        <v>105</v>
      </c>
      <c r="D1124" t="s">
        <v>106</v>
      </c>
      <c r="E1124" t="s">
        <v>109</v>
      </c>
    </row>
    <row r="1125" spans="2:8" ht="15" hidden="1" customHeight="1" outlineLevel="1" x14ac:dyDescent="0.25">
      <c r="B1125" s="18" t="s">
        <v>1124</v>
      </c>
      <c r="C1125" s="157" t="str">
        <f>B1125</f>
        <v>A+: XV</v>
      </c>
      <c r="D1125" s="18" t="s">
        <v>1124</v>
      </c>
      <c r="E1125" s="18"/>
    </row>
    <row r="1126" spans="2:8" ht="15" hidden="1" customHeight="1" outlineLevel="1" x14ac:dyDescent="0.25">
      <c r="B1126" t="s">
        <v>2</v>
      </c>
      <c r="C1126" t="s">
        <v>3</v>
      </c>
      <c r="D1126" t="s">
        <v>110</v>
      </c>
      <c r="E1126" t="s">
        <v>111</v>
      </c>
    </row>
    <row r="1127" spans="2:8" ht="15" hidden="1" customHeight="1" outlineLevel="1" x14ac:dyDescent="0.25">
      <c r="B1127" s="121">
        <f>5762/3</f>
        <v>1920.6666666666667</v>
      </c>
      <c r="C1127" s="4">
        <f>B1127+B1127*E1143</f>
        <v>1920.6666666666667</v>
      </c>
      <c r="D1127" s="121">
        <f>C1127</f>
        <v>1920.6666666666667</v>
      </c>
      <c r="E1127" s="121"/>
    </row>
    <row r="1128" spans="2:8" ht="15" hidden="1" customHeight="1" outlineLevel="1" x14ac:dyDescent="0.25">
      <c r="D1128" t="s">
        <v>5</v>
      </c>
      <c r="E1128" t="s">
        <v>6</v>
      </c>
    </row>
    <row r="1129" spans="2:8" ht="15" hidden="1" customHeight="1" outlineLevel="1" x14ac:dyDescent="0.25">
      <c r="D1129" s="3">
        <f>-(C1127-D1127)/C1127</f>
        <v>0</v>
      </c>
      <c r="E1129" s="3">
        <f>-(C1127-E1127)/C1127</f>
        <v>-1</v>
      </c>
    </row>
    <row r="1130" spans="2:8" ht="15" hidden="1" customHeight="1" outlineLevel="1" x14ac:dyDescent="0.25">
      <c r="B1130" s="3" t="s">
        <v>471</v>
      </c>
      <c r="C1130" s="3" t="s">
        <v>472</v>
      </c>
      <c r="D1130" s="3" t="s">
        <v>473</v>
      </c>
      <c r="E1130" s="3" t="s">
        <v>474</v>
      </c>
    </row>
    <row r="1131" spans="2:8" ht="15" hidden="1" customHeight="1" outlineLevel="1" x14ac:dyDescent="0.25">
      <c r="B1131" s="177"/>
      <c r="C1131" s="178">
        <f>B1131+B1131*E1143</f>
        <v>0</v>
      </c>
      <c r="D1131" s="177"/>
      <c r="E1131" s="177"/>
    </row>
    <row r="1132" spans="2:8" ht="15" hidden="1" customHeight="1" outlineLevel="1" x14ac:dyDescent="0.25">
      <c r="B1132" s="3" t="s">
        <v>170</v>
      </c>
      <c r="C1132" s="3" t="s">
        <v>171</v>
      </c>
      <c r="D1132" s="3" t="s">
        <v>172</v>
      </c>
      <c r="E1132" s="3" t="s">
        <v>173</v>
      </c>
    </row>
    <row r="1133" spans="2:8" ht="15" hidden="1" customHeight="1" outlineLevel="1" x14ac:dyDescent="0.25">
      <c r="B1133" s="177"/>
      <c r="C1133" s="178">
        <f>B1133+B1133*E1143</f>
        <v>0</v>
      </c>
      <c r="D1133" s="177"/>
      <c r="E1133" s="177"/>
    </row>
    <row r="1134" spans="2:8" ht="15" hidden="1" customHeight="1" outlineLevel="1" x14ac:dyDescent="0.25">
      <c r="B1134" s="3" t="s">
        <v>15</v>
      </c>
      <c r="C1134" s="4" t="s">
        <v>16</v>
      </c>
      <c r="D1134" s="4" t="s">
        <v>112</v>
      </c>
      <c r="E1134" t="s">
        <v>113</v>
      </c>
    </row>
    <row r="1135" spans="2:8" ht="15" hidden="1" customHeight="1" outlineLevel="1" x14ac:dyDescent="0.25">
      <c r="B1135" s="4">
        <f>B1127+B1131+B1133</f>
        <v>1920.6666666666667</v>
      </c>
      <c r="C1135" s="4">
        <f>C1127+C1131+C1133</f>
        <v>1920.6666666666667</v>
      </c>
      <c r="D1135" s="4">
        <f>D1127+D1131+D1133</f>
        <v>1920.6666666666667</v>
      </c>
      <c r="E1135" s="4">
        <f>E1127+E1131+E1133</f>
        <v>0</v>
      </c>
    </row>
    <row r="1136" spans="2:8" ht="15" hidden="1" customHeight="1" outlineLevel="1" x14ac:dyDescent="0.25">
      <c r="B1136" s="3" t="s">
        <v>724</v>
      </c>
      <c r="C1136" s="3" t="s">
        <v>725</v>
      </c>
      <c r="D1136" s="3" t="s">
        <v>726</v>
      </c>
      <c r="E1136" s="3" t="s">
        <v>727</v>
      </c>
    </row>
    <row r="1137" spans="2:11" ht="15" hidden="1" customHeight="1" outlineLevel="1" x14ac:dyDescent="0.25">
      <c r="B1137" s="595"/>
      <c r="C1137" s="158" t="s">
        <v>237</v>
      </c>
      <c r="D1137" s="595"/>
      <c r="E1137" s="595"/>
    </row>
    <row r="1138" spans="2:11" ht="15" hidden="1" customHeight="1" outlineLevel="1" x14ac:dyDescent="0.25">
      <c r="B1138" s="4"/>
      <c r="C1138" s="4"/>
      <c r="D1138" s="4"/>
      <c r="E1138" s="4"/>
    </row>
    <row r="1139" spans="2:11" ht="15" hidden="1" customHeight="1" outlineLevel="1" x14ac:dyDescent="0.25">
      <c r="B1139" s="38" t="s">
        <v>7</v>
      </c>
    </row>
    <row r="1140" spans="2:11" ht="15" hidden="1" customHeight="1" outlineLevel="1" x14ac:dyDescent="0.25">
      <c r="B1140" s="77"/>
      <c r="C1140" s="77" t="s">
        <v>174</v>
      </c>
      <c r="D1140" s="78" t="s">
        <v>175</v>
      </c>
      <c r="E1140" s="79" t="s">
        <v>14</v>
      </c>
    </row>
    <row r="1141" spans="2:11" ht="15" hidden="1" customHeight="1" outlineLevel="1" x14ac:dyDescent="0.25">
      <c r="B1141" s="39" t="s">
        <v>209</v>
      </c>
      <c r="C1141" s="155">
        <v>1500</v>
      </c>
      <c r="D1141" s="156">
        <v>1500</v>
      </c>
      <c r="E1141" s="159">
        <f>-(C1141-D1141)/C1141</f>
        <v>0</v>
      </c>
    </row>
    <row r="1142" spans="2:11" ht="15" hidden="1" customHeight="1" outlineLevel="1" x14ac:dyDescent="0.25">
      <c r="B1142" s="39" t="s">
        <v>206</v>
      </c>
      <c r="C1142" s="32">
        <v>4</v>
      </c>
      <c r="D1142" s="33">
        <v>4</v>
      </c>
      <c r="E1142" s="159">
        <f>-(C1142-D1142)/C1142</f>
        <v>0</v>
      </c>
    </row>
    <row r="1143" spans="2:11" ht="15" hidden="1" customHeight="1" outlineLevel="1" x14ac:dyDescent="0.25">
      <c r="D1143" s="10" t="s">
        <v>176</v>
      </c>
      <c r="E1143" s="154">
        <f>AVERAGE(E1142:E1142)</f>
        <v>0</v>
      </c>
    </row>
    <row r="1144" spans="2:11" ht="15" hidden="1" customHeight="1" outlineLevel="1" x14ac:dyDescent="0.25">
      <c r="D1144" s="51"/>
      <c r="E1144" s="72"/>
    </row>
    <row r="1145" spans="2:11" ht="15" hidden="1" customHeight="1" outlineLevel="1" x14ac:dyDescent="0.25">
      <c r="B1145" s="64" t="s">
        <v>161</v>
      </c>
      <c r="C1145" s="55"/>
      <c r="D1145" s="51"/>
      <c r="E1145" s="14"/>
      <c r="F1145" s="2"/>
      <c r="G1145" s="23"/>
      <c r="H1145" s="23"/>
    </row>
    <row r="1146" spans="2:11" ht="15" hidden="1" customHeight="1" outlineLevel="1" x14ac:dyDescent="0.25">
      <c r="B1146" s="65"/>
      <c r="C1146" s="1269" t="s">
        <v>63</v>
      </c>
      <c r="D1146" s="1270"/>
      <c r="E1146" s="1270"/>
      <c r="F1146" s="1271" t="s">
        <v>68</v>
      </c>
      <c r="G1146" s="1272"/>
      <c r="H1146" s="1272"/>
      <c r="I1146" s="1281" t="s">
        <v>69</v>
      </c>
      <c r="J1146" s="1282"/>
    </row>
    <row r="1147" spans="2:11" ht="15" hidden="1" customHeight="1" outlineLevel="1" x14ac:dyDescent="0.25">
      <c r="B1147" s="1261" t="s">
        <v>60</v>
      </c>
      <c r="C1147" s="1263" t="s">
        <v>167</v>
      </c>
      <c r="D1147" s="619" t="s">
        <v>24</v>
      </c>
      <c r="E1147" s="619" t="s">
        <v>446</v>
      </c>
      <c r="F1147" s="1265" t="s">
        <v>167</v>
      </c>
      <c r="G1147" s="619" t="s">
        <v>24</v>
      </c>
      <c r="H1147" s="619" t="s">
        <v>446</v>
      </c>
      <c r="I1147" s="1267" t="s">
        <v>167</v>
      </c>
      <c r="J1147" s="621" t="s">
        <v>24</v>
      </c>
      <c r="K1147" s="621" t="s">
        <v>446</v>
      </c>
    </row>
    <row r="1148" spans="2:11" ht="15" hidden="1" customHeight="1" outlineLevel="1" x14ac:dyDescent="0.25">
      <c r="B1148" s="1262"/>
      <c r="C1148" s="1264"/>
      <c r="D1148" s="620" t="s">
        <v>98</v>
      </c>
      <c r="E1148" s="620"/>
      <c r="F1148" s="1266"/>
      <c r="G1148" s="620" t="s">
        <v>98</v>
      </c>
      <c r="H1148" s="620"/>
      <c r="I1148" s="1268"/>
      <c r="J1148" s="622" t="s">
        <v>98</v>
      </c>
      <c r="K1148" s="622"/>
    </row>
    <row r="1149" spans="2:11" ht="15" hidden="1" customHeight="1" outlineLevel="1" x14ac:dyDescent="0.25">
      <c r="B1149" s="66" t="s">
        <v>733</v>
      </c>
      <c r="C1149" s="310">
        <v>1000000</v>
      </c>
      <c r="D1149" s="1253">
        <v>0</v>
      </c>
      <c r="E1149" s="1253" t="s">
        <v>237</v>
      </c>
      <c r="F1149" s="617">
        <f>C1149</f>
        <v>1000000</v>
      </c>
      <c r="G1149" s="1253">
        <f>D1149</f>
        <v>0</v>
      </c>
      <c r="H1149" s="1253" t="str">
        <f>E1149</f>
        <v>N/A</v>
      </c>
      <c r="I1149" s="618"/>
      <c r="J1149" s="1256"/>
      <c r="K1149" s="1250"/>
    </row>
    <row r="1150" spans="2:11" ht="15" hidden="1" customHeight="1" outlineLevel="1" x14ac:dyDescent="0.25">
      <c r="B1150" s="66" t="s">
        <v>734</v>
      </c>
      <c r="C1150" s="310">
        <v>1000000</v>
      </c>
      <c r="D1150" s="1254"/>
      <c r="E1150" s="1254"/>
      <c r="F1150" s="617">
        <f>C1150</f>
        <v>1000000</v>
      </c>
      <c r="G1150" s="1254"/>
      <c r="H1150" s="1254"/>
      <c r="I1150" s="618"/>
      <c r="J1150" s="1257"/>
      <c r="K1150" s="1251"/>
    </row>
    <row r="1151" spans="2:11" ht="15" hidden="1" customHeight="1" outlineLevel="1" x14ac:dyDescent="0.25">
      <c r="B1151" s="66" t="s">
        <v>735</v>
      </c>
      <c r="C1151" s="310" t="s">
        <v>980</v>
      </c>
      <c r="D1151" s="1254"/>
      <c r="E1151" s="1254"/>
      <c r="F1151" s="617" t="str">
        <f>C1151</f>
        <v>Unlimited</v>
      </c>
      <c r="G1151" s="1254"/>
      <c r="H1151" s="1254"/>
      <c r="I1151" s="618"/>
      <c r="J1151" s="1257"/>
      <c r="K1151" s="1251"/>
    </row>
    <row r="1152" spans="2:11" ht="15" hidden="1" customHeight="1" outlineLevel="1" x14ac:dyDescent="0.25">
      <c r="B1152" s="66" t="s">
        <v>736</v>
      </c>
      <c r="C1152" s="310">
        <v>1000000</v>
      </c>
      <c r="D1152" s="1254"/>
      <c r="E1152" s="1254"/>
      <c r="F1152" s="617">
        <f>C1152</f>
        <v>1000000</v>
      </c>
      <c r="G1152" s="1254"/>
      <c r="H1152" s="1254"/>
      <c r="I1152" s="618"/>
      <c r="J1152" s="1257"/>
      <c r="K1152" s="1251"/>
    </row>
    <row r="1153" spans="1:11" ht="15" hidden="1" customHeight="1" outlineLevel="1" x14ac:dyDescent="0.25">
      <c r="B1153" s="66" t="s">
        <v>737</v>
      </c>
      <c r="C1153" s="310">
        <v>1000000</v>
      </c>
      <c r="D1153" s="1254"/>
      <c r="E1153" s="1254"/>
      <c r="F1153" s="617">
        <f>C1153</f>
        <v>1000000</v>
      </c>
      <c r="G1153" s="1254"/>
      <c r="H1153" s="1254"/>
      <c r="I1153" s="618"/>
      <c r="J1153" s="1257"/>
      <c r="K1153" s="1251"/>
    </row>
    <row r="1154" spans="1:11" ht="15" hidden="1" customHeight="1" outlineLevel="1" x14ac:dyDescent="0.25">
      <c r="B1154" s="615" t="s">
        <v>738</v>
      </c>
      <c r="C1154" s="615"/>
      <c r="D1154" s="1254"/>
      <c r="E1154" s="1254"/>
      <c r="F1154" s="615"/>
      <c r="G1154" s="1254"/>
      <c r="H1154" s="1254"/>
      <c r="I1154" s="615"/>
      <c r="J1154" s="1257"/>
      <c r="K1154" s="1251"/>
    </row>
    <row r="1155" spans="1:11" ht="15" hidden="1" customHeight="1" outlineLevel="1" x14ac:dyDescent="0.25">
      <c r="B1155" s="616" t="s">
        <v>739</v>
      </c>
      <c r="C1155" s="310">
        <v>250000</v>
      </c>
      <c r="D1155" s="1254"/>
      <c r="E1155" s="1254"/>
      <c r="F1155" s="617">
        <f>C1155</f>
        <v>250000</v>
      </c>
      <c r="G1155" s="1254"/>
      <c r="H1155" s="1254"/>
      <c r="I1155" s="618"/>
      <c r="J1155" s="1257"/>
      <c r="K1155" s="1251"/>
    </row>
    <row r="1156" spans="1:11" ht="15" hidden="1" customHeight="1" outlineLevel="1" x14ac:dyDescent="0.25">
      <c r="B1156" s="616" t="s">
        <v>740</v>
      </c>
      <c r="C1156" s="310">
        <v>1250000</v>
      </c>
      <c r="D1156" s="1255"/>
      <c r="E1156" s="1255"/>
      <c r="F1156" s="617">
        <f>C1156</f>
        <v>1250000</v>
      </c>
      <c r="G1156" s="1255"/>
      <c r="H1156" s="1255"/>
      <c r="I1156" s="618"/>
      <c r="J1156" s="1258"/>
      <c r="K1156" s="1252"/>
    </row>
    <row r="1157" spans="1:11" ht="15" hidden="1" customHeight="1" outlineLevel="1" x14ac:dyDescent="0.25">
      <c r="B1157" s="66" t="s">
        <v>731</v>
      </c>
      <c r="C1157" s="309">
        <v>1000000</v>
      </c>
      <c r="D1157" s="73">
        <v>0</v>
      </c>
      <c r="E1157" s="309" t="s">
        <v>981</v>
      </c>
      <c r="F1157" s="623">
        <f>C1157</f>
        <v>1000000</v>
      </c>
      <c r="G1157" s="73">
        <f>D1157</f>
        <v>0</v>
      </c>
      <c r="H1157" s="309" t="str">
        <f>E1157</f>
        <v>6 Hours</v>
      </c>
      <c r="I1157" s="624"/>
      <c r="J1157" s="309"/>
      <c r="K1157" s="310" t="s">
        <v>744</v>
      </c>
    </row>
    <row r="1158" spans="1:11" ht="30" hidden="1" outlineLevel="1" x14ac:dyDescent="0.25">
      <c r="B1158" s="66" t="s">
        <v>743</v>
      </c>
      <c r="C1158" s="309">
        <v>100000</v>
      </c>
      <c r="D1158" s="73">
        <v>0</v>
      </c>
      <c r="E1158" s="613" t="s">
        <v>982</v>
      </c>
      <c r="F1158" s="739">
        <f>C1158</f>
        <v>100000</v>
      </c>
      <c r="G1158" s="73">
        <f>D1158</f>
        <v>0</v>
      </c>
      <c r="H1158" s="613" t="str">
        <f>E1158</f>
        <v>36 Hours</v>
      </c>
      <c r="I1158" s="692"/>
      <c r="J1158" s="613"/>
      <c r="K1158" s="693" t="s">
        <v>744</v>
      </c>
    </row>
    <row r="1159" spans="1:11" s="1280" customFormat="1" ht="13.5" customHeight="1" collapsed="1" x14ac:dyDescent="0.25"/>
    <row r="1160" spans="1:11" x14ac:dyDescent="0.25">
      <c r="B1160" s="37" t="s">
        <v>987</v>
      </c>
      <c r="F1160" s="329" t="s">
        <v>367</v>
      </c>
      <c r="G1160" s="1293" t="s">
        <v>938</v>
      </c>
      <c r="H1160" s="1293"/>
      <c r="I1160" s="752" t="s">
        <v>1654</v>
      </c>
    </row>
    <row r="1161" spans="1:11" ht="30" hidden="1" customHeight="1" outlineLevel="1" x14ac:dyDescent="0.25">
      <c r="A1161" s="410"/>
      <c r="B1161" s="410" t="s">
        <v>358</v>
      </c>
      <c r="C1161" s="1219" t="s">
        <v>1492</v>
      </c>
      <c r="D1161" s="1219"/>
      <c r="E1161" s="1219"/>
    </row>
    <row r="1162" spans="1:11" hidden="1" outlineLevel="1" x14ac:dyDescent="0.25">
      <c r="B1162" s="643" t="s">
        <v>760</v>
      </c>
      <c r="C1162" s="654" t="s">
        <v>1481</v>
      </c>
    </row>
    <row r="1163" spans="1:11" hidden="1" outlineLevel="1" x14ac:dyDescent="0.25">
      <c r="B1163" s="643" t="s">
        <v>759</v>
      </c>
      <c r="C1163" s="644" t="s">
        <v>439</v>
      </c>
    </row>
    <row r="1164" spans="1:11" hidden="1" outlineLevel="1" x14ac:dyDescent="0.25">
      <c r="B1164" t="s">
        <v>100</v>
      </c>
      <c r="C1164" t="s">
        <v>101</v>
      </c>
      <c r="D1164" t="s">
        <v>102</v>
      </c>
      <c r="E1164" t="s">
        <v>103</v>
      </c>
      <c r="F1164" s="200" t="s">
        <v>332</v>
      </c>
      <c r="G1164" s="1291"/>
      <c r="H1164" s="1291"/>
    </row>
    <row r="1165" spans="1:11" hidden="1" outlineLevel="1" x14ac:dyDescent="0.25">
      <c r="B1165" s="175" t="s">
        <v>988</v>
      </c>
      <c r="C1165" s="174" t="str">
        <f>B1165</f>
        <v>CFC</v>
      </c>
      <c r="D1165" s="175"/>
      <c r="E1165" s="175"/>
      <c r="G1165" s="1277"/>
      <c r="H1165" s="1277"/>
    </row>
    <row r="1166" spans="1:11" hidden="1" outlineLevel="1" x14ac:dyDescent="0.25">
      <c r="B1166" t="s">
        <v>818</v>
      </c>
      <c r="C1166" s="157" t="s">
        <v>819</v>
      </c>
      <c r="D1166" t="s">
        <v>820</v>
      </c>
      <c r="E1166" t="s">
        <v>821</v>
      </c>
      <c r="G1166" s="2"/>
      <c r="H1166" s="2"/>
    </row>
    <row r="1167" spans="1:11" hidden="1" outlineLevel="1" x14ac:dyDescent="0.25">
      <c r="B1167" s="175" t="s">
        <v>1258</v>
      </c>
      <c r="C1167" s="174" t="str">
        <f>B1167</f>
        <v>Lloyd's of London</v>
      </c>
      <c r="D1167" s="175"/>
      <c r="E1167" s="175"/>
      <c r="G1167" s="2"/>
      <c r="H1167" s="2"/>
    </row>
    <row r="1168" spans="1:11" hidden="1" outlineLevel="1" x14ac:dyDescent="0.25">
      <c r="B1168" t="s">
        <v>104</v>
      </c>
      <c r="C1168" s="157" t="s">
        <v>105</v>
      </c>
      <c r="D1168" t="s">
        <v>106</v>
      </c>
      <c r="E1168" t="s">
        <v>109</v>
      </c>
    </row>
    <row r="1169" spans="2:7" hidden="1" outlineLevel="1" x14ac:dyDescent="0.25">
      <c r="B1169" s="18" t="s">
        <v>1168</v>
      </c>
      <c r="C1169" s="157" t="str">
        <f>B1169</f>
        <v>A: XV</v>
      </c>
      <c r="D1169" s="18"/>
      <c r="E1169" s="18"/>
    </row>
    <row r="1170" spans="2:7" hidden="1" outlineLevel="1" x14ac:dyDescent="0.25">
      <c r="B1170" t="s">
        <v>2</v>
      </c>
      <c r="C1170" t="s">
        <v>3</v>
      </c>
      <c r="D1170" t="s">
        <v>110</v>
      </c>
      <c r="E1170" t="s">
        <v>111</v>
      </c>
    </row>
    <row r="1171" spans="2:7" hidden="1" outlineLevel="1" x14ac:dyDescent="0.25">
      <c r="B1171" s="121">
        <v>4085</v>
      </c>
      <c r="C1171" s="4">
        <f>B1171+B1171*E1188</f>
        <v>8170</v>
      </c>
      <c r="D1171" s="121"/>
      <c r="E1171" s="121"/>
    </row>
    <row r="1172" spans="2:7" hidden="1" outlineLevel="1" x14ac:dyDescent="0.25">
      <c r="B1172" s="4" t="s">
        <v>1264</v>
      </c>
      <c r="C1172" s="4" t="str">
        <f>B1172</f>
        <v xml:space="preserve">Rate </v>
      </c>
      <c r="D1172" s="4" t="str">
        <f>B1172</f>
        <v xml:space="preserve">Rate </v>
      </c>
      <c r="E1172" s="4" t="str">
        <f>B1172</f>
        <v xml:space="preserve">Rate </v>
      </c>
    </row>
    <row r="1173" spans="2:7" hidden="1" outlineLevel="1" x14ac:dyDescent="0.25">
      <c r="B1173" s="166">
        <f>B1171/C1187</f>
        <v>2.0424999999999999E-2</v>
      </c>
      <c r="C1173" s="166">
        <f>C1171/E1187</f>
        <v>2.0424999999999999E-2</v>
      </c>
      <c r="D1173" s="166">
        <f>D1171/E1187</f>
        <v>0</v>
      </c>
      <c r="E1173" s="166">
        <f>E1171/E1187</f>
        <v>0</v>
      </c>
    </row>
    <row r="1174" spans="2:7" hidden="1" outlineLevel="1" x14ac:dyDescent="0.25">
      <c r="D1174" t="s">
        <v>5</v>
      </c>
      <c r="E1174" t="s">
        <v>6</v>
      </c>
    </row>
    <row r="1175" spans="2:7" hidden="1" outlineLevel="1" x14ac:dyDescent="0.25">
      <c r="D1175" s="3">
        <f>-(C1171-D1171)/C1171</f>
        <v>-1</v>
      </c>
      <c r="E1175" s="3">
        <f>-(C1171-E1171)/C1171</f>
        <v>-1</v>
      </c>
    </row>
    <row r="1176" spans="2:7" hidden="1" outlineLevel="1" x14ac:dyDescent="0.25">
      <c r="B1176" s="3" t="s">
        <v>1259</v>
      </c>
      <c r="C1176" s="3" t="s">
        <v>1260</v>
      </c>
      <c r="D1176" s="3" t="s">
        <v>1261</v>
      </c>
      <c r="E1176" s="3" t="s">
        <v>474</v>
      </c>
    </row>
    <row r="1177" spans="2:7" hidden="1" outlineLevel="1" x14ac:dyDescent="0.25">
      <c r="B1177" s="177">
        <f>B1171*4.85%</f>
        <v>198.12249999999997</v>
      </c>
      <c r="C1177" s="178">
        <f>B1177+B1177*E1188</f>
        <v>396.24499999999995</v>
      </c>
      <c r="D1177" s="177"/>
      <c r="E1177" s="177"/>
    </row>
    <row r="1178" spans="2:7" hidden="1" outlineLevel="1" x14ac:dyDescent="0.25">
      <c r="B1178" s="3" t="s">
        <v>170</v>
      </c>
      <c r="C1178" s="3" t="s">
        <v>171</v>
      </c>
      <c r="D1178" s="3" t="s">
        <v>172</v>
      </c>
      <c r="E1178" s="3" t="s">
        <v>173</v>
      </c>
    </row>
    <row r="1179" spans="2:7" hidden="1" outlineLevel="1" x14ac:dyDescent="0.25">
      <c r="B1179" s="177">
        <f>B1171*0.075%</f>
        <v>3.0637500000000002</v>
      </c>
      <c r="C1179" s="178">
        <f>B1179+B1179*E1188</f>
        <v>6.1275000000000004</v>
      </c>
      <c r="D1179" s="177"/>
      <c r="E1179" s="177"/>
    </row>
    <row r="1180" spans="2:7" hidden="1" outlineLevel="1" x14ac:dyDescent="0.25">
      <c r="B1180" s="3" t="s">
        <v>15</v>
      </c>
      <c r="C1180" s="4" t="s">
        <v>16</v>
      </c>
      <c r="D1180" s="4" t="s">
        <v>112</v>
      </c>
      <c r="E1180" t="s">
        <v>113</v>
      </c>
    </row>
    <row r="1181" spans="2:7" hidden="1" outlineLevel="1" x14ac:dyDescent="0.25">
      <c r="B1181" s="4">
        <f>B1171+B1177+B1179</f>
        <v>4286.1862500000007</v>
      </c>
      <c r="C1181" s="4">
        <f t="shared" ref="C1181:E1181" si="63">C1171+C1177+C1179</f>
        <v>8572.3725000000013</v>
      </c>
      <c r="D1181" s="178">
        <f t="shared" si="63"/>
        <v>0</v>
      </c>
      <c r="E1181" s="4">
        <f t="shared" si="63"/>
        <v>0</v>
      </c>
    </row>
    <row r="1182" spans="2:7" hidden="1" outlineLevel="1" x14ac:dyDescent="0.25">
      <c r="B1182" s="3" t="s">
        <v>724</v>
      </c>
      <c r="C1182" s="3" t="s">
        <v>725</v>
      </c>
      <c r="D1182" s="3" t="s">
        <v>726</v>
      </c>
      <c r="E1182" s="3" t="s">
        <v>727</v>
      </c>
    </row>
    <row r="1183" spans="2:7" hidden="1" outlineLevel="1" x14ac:dyDescent="0.25">
      <c r="B1183" s="595">
        <v>0.17499999999999999</v>
      </c>
      <c r="C1183" s="158" t="s">
        <v>237</v>
      </c>
      <c r="D1183" s="595"/>
      <c r="E1183" s="595"/>
      <c r="G1183" s="752"/>
    </row>
    <row r="1184" spans="2:7" hidden="1" outlineLevel="1" x14ac:dyDescent="0.25">
      <c r="B1184" s="4"/>
      <c r="C1184" s="4"/>
      <c r="D1184" s="4"/>
      <c r="E1184" s="4"/>
    </row>
    <row r="1185" spans="2:12" hidden="1" outlineLevel="1" x14ac:dyDescent="0.25">
      <c r="B1185" s="38" t="s">
        <v>7</v>
      </c>
      <c r="F1185" s="35"/>
      <c r="I1185" s="2"/>
    </row>
    <row r="1186" spans="2:12" hidden="1" outlineLevel="1" x14ac:dyDescent="0.25">
      <c r="B1186" s="1260" t="s">
        <v>40</v>
      </c>
      <c r="C1186" s="1294"/>
      <c r="D1186" s="1294" t="s">
        <v>41</v>
      </c>
      <c r="E1186" s="1275"/>
      <c r="F1186" s="498"/>
      <c r="G1186" s="1273" t="s">
        <v>10</v>
      </c>
      <c r="H1186" s="1274"/>
      <c r="I1186" s="129" t="s">
        <v>24</v>
      </c>
    </row>
    <row r="1187" spans="2:12" hidden="1" outlineLevel="1" x14ac:dyDescent="0.25">
      <c r="B1187" s="39" t="s">
        <v>1262</v>
      </c>
      <c r="C1187" s="19">
        <v>200000</v>
      </c>
      <c r="D1187" s="7" t="str">
        <f>B1187</f>
        <v>Domestic Revenue</v>
      </c>
      <c r="E1187" s="128">
        <v>400000</v>
      </c>
      <c r="F1187" s="130"/>
      <c r="G1187" s="1" t="s">
        <v>12</v>
      </c>
      <c r="H1187" s="1" t="s">
        <v>13</v>
      </c>
      <c r="I1187" s="625" t="s">
        <v>12</v>
      </c>
      <c r="J1187" s="625"/>
    </row>
    <row r="1188" spans="2:12" hidden="1" outlineLevel="1" x14ac:dyDescent="0.25">
      <c r="B1188" s="51"/>
      <c r="C1188" s="55"/>
      <c r="D1188" s="42" t="s">
        <v>14</v>
      </c>
      <c r="E1188" s="131">
        <f>-(C1187-E1187)/C1187</f>
        <v>1</v>
      </c>
      <c r="F1188" s="29" t="s">
        <v>11</v>
      </c>
      <c r="G1188" s="22">
        <v>1000000</v>
      </c>
      <c r="H1188" s="22">
        <v>1000000</v>
      </c>
      <c r="I1188" s="41">
        <v>2500</v>
      </c>
      <c r="J1188" s="41"/>
    </row>
    <row r="1189" spans="2:12" hidden="1" outlineLevel="1" x14ac:dyDescent="0.25">
      <c r="B1189" s="51"/>
      <c r="C1189" s="55"/>
      <c r="D1189" s="51"/>
      <c r="E1189" s="132"/>
      <c r="F1189" s="29" t="s">
        <v>68</v>
      </c>
      <c r="G1189" s="22"/>
      <c r="H1189" s="22"/>
      <c r="I1189" s="41"/>
      <c r="J1189" s="41"/>
    </row>
    <row r="1190" spans="2:12" hidden="1" outlineLevel="1" x14ac:dyDescent="0.25">
      <c r="B1190" s="51"/>
      <c r="C1190" s="55"/>
      <c r="D1190" s="51"/>
      <c r="E1190" s="132"/>
      <c r="F1190" s="133" t="s">
        <v>69</v>
      </c>
      <c r="G1190" s="134"/>
      <c r="H1190" s="134"/>
      <c r="I1190" s="135"/>
      <c r="J1190" s="135"/>
    </row>
    <row r="1191" spans="2:12" s="1280" customFormat="1" ht="13.5" customHeight="1" collapsed="1" x14ac:dyDescent="0.25"/>
    <row r="1192" spans="2:12" x14ac:dyDescent="0.25">
      <c r="B1192" s="37" t="s">
        <v>344</v>
      </c>
      <c r="F1192" s="329" t="s">
        <v>367</v>
      </c>
      <c r="G1192" s="1293" t="s">
        <v>939</v>
      </c>
      <c r="H1192" s="1293"/>
      <c r="I1192" s="752" t="s">
        <v>1664</v>
      </c>
    </row>
    <row r="1193" spans="2:12" hidden="1" outlineLevel="1" x14ac:dyDescent="0.25">
      <c r="B1193" s="643" t="s">
        <v>358</v>
      </c>
      <c r="C1193" t="s">
        <v>348</v>
      </c>
    </row>
    <row r="1194" spans="2:12" hidden="1" outlineLevel="1" x14ac:dyDescent="0.25">
      <c r="B1194" s="643" t="s">
        <v>760</v>
      </c>
      <c r="C1194" s="654">
        <v>9000886</v>
      </c>
    </row>
    <row r="1195" spans="2:12" hidden="1" outlineLevel="1" x14ac:dyDescent="0.25">
      <c r="B1195" s="643" t="s">
        <v>759</v>
      </c>
      <c r="C1195" s="654" t="s">
        <v>439</v>
      </c>
    </row>
    <row r="1196" spans="2:12" hidden="1" outlineLevel="1" x14ac:dyDescent="0.25">
      <c r="B1196" t="s">
        <v>100</v>
      </c>
      <c r="C1196" t="s">
        <v>101</v>
      </c>
      <c r="D1196" t="s">
        <v>102</v>
      </c>
      <c r="E1196" t="s">
        <v>103</v>
      </c>
      <c r="F1196" s="200" t="s">
        <v>332</v>
      </c>
      <c r="G1196" s="1291"/>
      <c r="H1196" s="1291"/>
      <c r="K1196" s="1215" t="s">
        <v>1738</v>
      </c>
      <c r="L1196" s="1215"/>
    </row>
    <row r="1197" spans="2:12" hidden="1" outlineLevel="1" x14ac:dyDescent="0.25">
      <c r="B1197" s="175" t="s">
        <v>996</v>
      </c>
      <c r="C1197" s="174" t="str">
        <f>B1197</f>
        <v>Global Aerospace</v>
      </c>
      <c r="D1197" s="175" t="str">
        <f>B1197</f>
        <v>Global Aerospace</v>
      </c>
      <c r="E1197" s="175"/>
      <c r="G1197" s="1277"/>
      <c r="H1197" s="1277"/>
      <c r="K1197" s="1152">
        <v>17000</v>
      </c>
      <c r="L1197" s="1152">
        <v>20000</v>
      </c>
    </row>
    <row r="1198" spans="2:12" hidden="1" outlineLevel="1" x14ac:dyDescent="0.25">
      <c r="B1198" t="s">
        <v>818</v>
      </c>
      <c r="C1198" s="157" t="s">
        <v>819</v>
      </c>
      <c r="D1198" t="s">
        <v>820</v>
      </c>
      <c r="E1198" t="s">
        <v>821</v>
      </c>
      <c r="G1198" s="2"/>
      <c r="H1198" s="2"/>
      <c r="K1198" s="1152">
        <v>17000</v>
      </c>
      <c r="L1198" s="1152">
        <v>20000</v>
      </c>
    </row>
    <row r="1199" spans="2:12" ht="90" hidden="1" outlineLevel="1" x14ac:dyDescent="0.25">
      <c r="B1199" s="175" t="s">
        <v>997</v>
      </c>
      <c r="C1199" s="174" t="str">
        <f>B1199</f>
        <v>American Alternative Insurance Corporation - 59.24%; American Commerce Insurance Company - 10%; National Indemnity Company - 18.39%; Tokio Marine America Insurance Company - 12.37%</v>
      </c>
      <c r="D1199" s="175" t="str">
        <f>B1199</f>
        <v>American Alternative Insurance Corporation - 59.24%; American Commerce Insurance Company - 10%; National Indemnity Company - 18.39%; Tokio Marine America Insurance Company - 12.37%</v>
      </c>
      <c r="E1199" s="175"/>
      <c r="G1199" s="2"/>
      <c r="H1199" s="2"/>
      <c r="K1199" s="1152">
        <v>3300</v>
      </c>
      <c r="L1199" s="1152">
        <v>1000</v>
      </c>
    </row>
    <row r="1200" spans="2:12" hidden="1" outlineLevel="1" x14ac:dyDescent="0.25">
      <c r="B1200" t="s">
        <v>104</v>
      </c>
      <c r="C1200" s="157" t="s">
        <v>105</v>
      </c>
      <c r="D1200" t="s">
        <v>106</v>
      </c>
      <c r="E1200" t="s">
        <v>109</v>
      </c>
      <c r="F1200" s="1178"/>
      <c r="G1200" s="1178" t="s">
        <v>1733</v>
      </c>
      <c r="H1200" s="1178" t="s">
        <v>1734</v>
      </c>
      <c r="K1200" s="1152">
        <v>2200</v>
      </c>
      <c r="L1200" s="1152">
        <v>1000</v>
      </c>
    </row>
    <row r="1201" spans="2:12" hidden="1" outlineLevel="1" x14ac:dyDescent="0.25">
      <c r="B1201" s="18" t="s">
        <v>1124</v>
      </c>
      <c r="C1201" s="157" t="str">
        <f>B1201</f>
        <v>A+: XV</v>
      </c>
      <c r="D1201" s="18"/>
      <c r="E1201" s="18"/>
      <c r="F1201" s="1179" t="s">
        <v>1735</v>
      </c>
      <c r="G1201" s="1178">
        <v>96750</v>
      </c>
      <c r="H1201" s="1178">
        <v>109558</v>
      </c>
      <c r="K1201" s="1152">
        <v>2200</v>
      </c>
      <c r="L1201" s="1152">
        <v>20000</v>
      </c>
    </row>
    <row r="1202" spans="2:12" hidden="1" outlineLevel="1" x14ac:dyDescent="0.25">
      <c r="B1202" t="s">
        <v>2</v>
      </c>
      <c r="C1202" t="s">
        <v>3</v>
      </c>
      <c r="D1202" t="s">
        <v>110</v>
      </c>
      <c r="E1202" t="s">
        <v>111</v>
      </c>
      <c r="F1202" s="1179" t="s">
        <v>1736</v>
      </c>
      <c r="G1202" s="1178">
        <v>544299</v>
      </c>
      <c r="H1202" s="1178">
        <v>510000</v>
      </c>
      <c r="K1202" s="1152">
        <v>7000</v>
      </c>
      <c r="L1202" s="1152">
        <v>14500</v>
      </c>
    </row>
    <row r="1203" spans="2:12" hidden="1" outlineLevel="1" x14ac:dyDescent="0.25">
      <c r="B1203" s="121">
        <v>80773</v>
      </c>
      <c r="C1203" s="4">
        <f>B1203+B1203*E1218</f>
        <v>78065.106308566115</v>
      </c>
      <c r="D1203" s="121">
        <v>83308</v>
      </c>
      <c r="E1203" s="121"/>
      <c r="F1203" s="1180" t="s">
        <v>1737</v>
      </c>
      <c r="G1203" s="1181">
        <f>SUM(G1201:G1202)</f>
        <v>641049</v>
      </c>
      <c r="H1203" s="1181">
        <f>SUM(H1201:H1202)</f>
        <v>619558</v>
      </c>
      <c r="K1203" s="1152">
        <v>3500</v>
      </c>
      <c r="L1203" s="1152">
        <v>14500</v>
      </c>
    </row>
    <row r="1204" spans="2:12" hidden="1" outlineLevel="1" x14ac:dyDescent="0.25">
      <c r="D1204" t="s">
        <v>5</v>
      </c>
      <c r="E1204" t="s">
        <v>6</v>
      </c>
      <c r="F1204" s="1178"/>
      <c r="G1204" s="1178"/>
      <c r="H1204" s="1178"/>
      <c r="K1204" s="1152">
        <v>4300</v>
      </c>
      <c r="L1204" s="1152">
        <v>2400</v>
      </c>
    </row>
    <row r="1205" spans="2:12" hidden="1" outlineLevel="1" x14ac:dyDescent="0.25">
      <c r="D1205" s="158">
        <f>-(C1203-D1203)/C1203</f>
        <v>6.7160527146538709E-2</v>
      </c>
      <c r="E1205" s="158">
        <f>-(C1203-E1203)/C1203</f>
        <v>-1</v>
      </c>
      <c r="F1205" s="1178"/>
      <c r="G1205" s="1178"/>
      <c r="H1205" s="1182">
        <f>-(G1203-H1203)/G1203</f>
        <v>-3.3524738358534215E-2</v>
      </c>
      <c r="K1205" s="1152">
        <v>35000</v>
      </c>
      <c r="L1205" s="1152">
        <v>899</v>
      </c>
    </row>
    <row r="1206" spans="2:12" hidden="1" outlineLevel="1" x14ac:dyDescent="0.25">
      <c r="B1206" s="3" t="s">
        <v>471</v>
      </c>
      <c r="C1206" s="3" t="s">
        <v>472</v>
      </c>
      <c r="D1206" s="3" t="s">
        <v>473</v>
      </c>
      <c r="E1206" s="3" t="s">
        <v>474</v>
      </c>
      <c r="F1206" s="1179" t="s">
        <v>1746</v>
      </c>
      <c r="G1206" s="1178">
        <v>16</v>
      </c>
      <c r="H1206" s="1178">
        <v>11</v>
      </c>
      <c r="K1206" s="1152">
        <v>2500</v>
      </c>
      <c r="L1206" s="1152">
        <v>200000</v>
      </c>
    </row>
    <row r="1207" spans="2:12" hidden="1" outlineLevel="1" x14ac:dyDescent="0.25">
      <c r="B1207" s="177">
        <v>0</v>
      </c>
      <c r="C1207" s="178">
        <f>B1207+B1207*E1218</f>
        <v>0</v>
      </c>
      <c r="D1207" s="177"/>
      <c r="E1207" s="177"/>
      <c r="K1207" s="1152">
        <v>750</v>
      </c>
      <c r="L1207" s="1152">
        <v>125000</v>
      </c>
    </row>
    <row r="1208" spans="2:12" hidden="1" outlineLevel="1" x14ac:dyDescent="0.25">
      <c r="B1208" s="3" t="s">
        <v>170</v>
      </c>
      <c r="C1208" s="3" t="s">
        <v>171</v>
      </c>
      <c r="D1208" s="3" t="s">
        <v>172</v>
      </c>
      <c r="E1208" s="3" t="s">
        <v>173</v>
      </c>
      <c r="K1208" s="1152">
        <v>1000</v>
      </c>
      <c r="L1208" s="1152">
        <v>125000</v>
      </c>
    </row>
    <row r="1209" spans="2:12" hidden="1" outlineLevel="1" x14ac:dyDescent="0.25">
      <c r="B1209" s="177">
        <v>0</v>
      </c>
      <c r="C1209" s="178">
        <f>B1209+B1209*E1218</f>
        <v>0</v>
      </c>
      <c r="D1209" s="177"/>
      <c r="E1209" s="177"/>
      <c r="K1209" s="1152">
        <v>1000</v>
      </c>
      <c r="L1209" s="1152"/>
    </row>
    <row r="1210" spans="2:12" hidden="1" outlineLevel="1" x14ac:dyDescent="0.25">
      <c r="B1210" s="3" t="s">
        <v>15</v>
      </c>
      <c r="C1210" s="4" t="s">
        <v>16</v>
      </c>
      <c r="D1210" s="4" t="s">
        <v>112</v>
      </c>
      <c r="E1210" t="s">
        <v>113</v>
      </c>
      <c r="K1210" s="1152">
        <f>SUM(K1197:K1209)</f>
        <v>96750</v>
      </c>
      <c r="L1210" s="1152">
        <f>SUM(L1197:L1209)</f>
        <v>544299</v>
      </c>
    </row>
    <row r="1211" spans="2:12" hidden="1" outlineLevel="1" x14ac:dyDescent="0.25">
      <c r="B1211" s="4">
        <f>B1203+B1207+B1209</f>
        <v>80773</v>
      </c>
      <c r="C1211" s="4">
        <f t="shared" ref="C1211:E1211" si="64">C1203+C1207+C1209</f>
        <v>78065.106308566115</v>
      </c>
      <c r="D1211" s="4">
        <f t="shared" si="64"/>
        <v>83308</v>
      </c>
      <c r="E1211" s="4">
        <f t="shared" si="64"/>
        <v>0</v>
      </c>
    </row>
    <row r="1212" spans="2:12" hidden="1" outlineLevel="1" x14ac:dyDescent="0.25">
      <c r="B1212" s="3" t="s">
        <v>724</v>
      </c>
      <c r="C1212" s="3" t="s">
        <v>725</v>
      </c>
      <c r="D1212" s="3" t="s">
        <v>726</v>
      </c>
      <c r="E1212" s="3" t="s">
        <v>727</v>
      </c>
    </row>
    <row r="1213" spans="2:12" hidden="1" outlineLevel="1" x14ac:dyDescent="0.25">
      <c r="B1213" s="595"/>
      <c r="C1213" s="158" t="s">
        <v>237</v>
      </c>
      <c r="D1213" s="595"/>
      <c r="E1213" s="595"/>
    </row>
    <row r="1214" spans="2:12" hidden="1" outlineLevel="1" x14ac:dyDescent="0.25">
      <c r="B1214" s="4"/>
      <c r="C1214" s="4"/>
      <c r="D1214" s="4"/>
      <c r="E1214" s="4"/>
    </row>
    <row r="1215" spans="2:12" hidden="1" outlineLevel="1" x14ac:dyDescent="0.25">
      <c r="B1215" s="38" t="s">
        <v>7</v>
      </c>
      <c r="F1215" s="35"/>
      <c r="G1215" s="1215"/>
      <c r="H1215" s="1215"/>
      <c r="I1215" s="2"/>
    </row>
    <row r="1216" spans="2:12" hidden="1" outlineLevel="1" x14ac:dyDescent="0.25">
      <c r="B1216" s="1260" t="s">
        <v>40</v>
      </c>
      <c r="C1216" s="1294"/>
      <c r="D1216" s="1294" t="s">
        <v>41</v>
      </c>
      <c r="E1216" s="1275"/>
      <c r="F1216" s="498"/>
      <c r="G1216" s="1273" t="s">
        <v>10</v>
      </c>
      <c r="H1216" s="1274"/>
      <c r="I1216" s="1323" t="s">
        <v>24</v>
      </c>
      <c r="J1216" s="1215"/>
    </row>
    <row r="1217" spans="2:10" hidden="1" outlineLevel="1" x14ac:dyDescent="0.25">
      <c r="B1217" s="39" t="s">
        <v>1747</v>
      </c>
      <c r="C1217" s="19">
        <v>641049</v>
      </c>
      <c r="D1217" s="7" t="str">
        <f>B1217</f>
        <v>Total Drone &amp; Payload Values</v>
      </c>
      <c r="E1217" s="128">
        <v>619558</v>
      </c>
      <c r="F1217" s="130"/>
      <c r="G1217" s="1" t="s">
        <v>345</v>
      </c>
      <c r="H1217" s="224" t="s">
        <v>346</v>
      </c>
      <c r="I1217" s="40" t="s">
        <v>345</v>
      </c>
      <c r="J1217" s="40" t="s">
        <v>346</v>
      </c>
    </row>
    <row r="1218" spans="2:10" ht="45" hidden="1" outlineLevel="1" x14ac:dyDescent="0.25">
      <c r="B1218" s="51"/>
      <c r="C1218" s="55"/>
      <c r="D1218" s="42" t="s">
        <v>14</v>
      </c>
      <c r="E1218" s="131">
        <f>-(C1217-E1217)/C1217</f>
        <v>-3.3524738358534215E-2</v>
      </c>
      <c r="F1218" s="29" t="s">
        <v>11</v>
      </c>
      <c r="G1218" s="22">
        <v>5000000</v>
      </c>
      <c r="H1218" s="22" t="s">
        <v>998</v>
      </c>
      <c r="I1218" s="41">
        <v>0</v>
      </c>
      <c r="J1218" s="772" t="s">
        <v>999</v>
      </c>
    </row>
    <row r="1219" spans="2:10" ht="45" hidden="1" outlineLevel="1" x14ac:dyDescent="0.25">
      <c r="B1219" s="51"/>
      <c r="C1219" s="55"/>
      <c r="D1219" s="51"/>
      <c r="E1219" s="132"/>
      <c r="F1219" s="29" t="s">
        <v>68</v>
      </c>
      <c r="G1219" s="22">
        <v>5000000</v>
      </c>
      <c r="H1219" s="22" t="s">
        <v>998</v>
      </c>
      <c r="I1219" s="41">
        <v>0</v>
      </c>
      <c r="J1219" s="772" t="s">
        <v>999</v>
      </c>
    </row>
    <row r="1220" spans="2:10" hidden="1" outlineLevel="1" x14ac:dyDescent="0.25">
      <c r="B1220" s="51"/>
      <c r="C1220" s="55"/>
      <c r="D1220" s="51"/>
      <c r="E1220" s="132"/>
      <c r="F1220" s="133" t="s">
        <v>69</v>
      </c>
      <c r="G1220" s="134"/>
      <c r="H1220" s="134"/>
      <c r="I1220" s="135"/>
      <c r="J1220" s="135"/>
    </row>
    <row r="1221" spans="2:10" s="223" customFormat="1" collapsed="1" x14ac:dyDescent="0.25"/>
    <row r="1222" spans="2:10" x14ac:dyDescent="0.25">
      <c r="I1222" s="752"/>
    </row>
    <row r="1224" spans="2:10" x14ac:dyDescent="0.25">
      <c r="B1224" s="752" t="s">
        <v>1700</v>
      </c>
    </row>
    <row r="1000154" spans="27:27" x14ac:dyDescent="0.25">
      <c r="AA1000154" s="330" t="s">
        <v>936</v>
      </c>
    </row>
    <row r="1000155" spans="27:27" x14ac:dyDescent="0.25">
      <c r="AA1000155" s="330" t="s">
        <v>937</v>
      </c>
    </row>
    <row r="1000156" spans="27:27" x14ac:dyDescent="0.25">
      <c r="AA1000156" s="330" t="s">
        <v>938</v>
      </c>
    </row>
    <row r="1000157" spans="27:27" x14ac:dyDescent="0.25">
      <c r="AA1000157" s="330" t="s">
        <v>939</v>
      </c>
    </row>
    <row r="1000158" spans="27:27" x14ac:dyDescent="0.25">
      <c r="AA1000158" s="330" t="s">
        <v>940</v>
      </c>
    </row>
    <row r="1000159" spans="27:27" x14ac:dyDescent="0.25">
      <c r="AA1000159" s="330" t="s">
        <v>941</v>
      </c>
    </row>
    <row r="1000160" spans="27:27" x14ac:dyDescent="0.25">
      <c r="AA1000160" s="330" t="s">
        <v>942</v>
      </c>
    </row>
    <row r="1000161" spans="27:27" ht="15.75" x14ac:dyDescent="0.25">
      <c r="AA1000161" s="780" t="s">
        <v>943</v>
      </c>
    </row>
    <row r="1000162" spans="27:27" x14ac:dyDescent="0.25">
      <c r="AA1000162" s="330" t="s">
        <v>944</v>
      </c>
    </row>
  </sheetData>
  <mergeCells count="273">
    <mergeCell ref="G744:H744"/>
    <mergeCell ref="C865:D865"/>
    <mergeCell ref="G482:H482"/>
    <mergeCell ref="C1161:E1161"/>
    <mergeCell ref="A142:XFD142"/>
    <mergeCell ref="B572:C572"/>
    <mergeCell ref="G528:H528"/>
    <mergeCell ref="D36:E36"/>
    <mergeCell ref="G45:H45"/>
    <mergeCell ref="E441:E445"/>
    <mergeCell ref="K441:K445"/>
    <mergeCell ref="I36:K36"/>
    <mergeCell ref="G36:H36"/>
    <mergeCell ref="I219:J219"/>
    <mergeCell ref="I263:J263"/>
    <mergeCell ref="E173:F173"/>
    <mergeCell ref="I483:J483"/>
    <mergeCell ref="A44:XFD44"/>
    <mergeCell ref="A234:XFD234"/>
    <mergeCell ref="D307:E307"/>
    <mergeCell ref="F350:G350"/>
    <mergeCell ref="B351:C351"/>
    <mergeCell ref="D81:E81"/>
    <mergeCell ref="G195:H195"/>
    <mergeCell ref="G508:H508"/>
    <mergeCell ref="G503:H503"/>
    <mergeCell ref="G796:H796"/>
    <mergeCell ref="F483:G483"/>
    <mergeCell ref="G718:H718"/>
    <mergeCell ref="C719:E719"/>
    <mergeCell ref="G722:H722"/>
    <mergeCell ref="G856:H856"/>
    <mergeCell ref="G329:H329"/>
    <mergeCell ref="G529:H529"/>
    <mergeCell ref="H441:H445"/>
    <mergeCell ref="D537:E537"/>
    <mergeCell ref="B703:E703"/>
    <mergeCell ref="B684:E684"/>
    <mergeCell ref="B602:E602"/>
    <mergeCell ref="C580:D580"/>
    <mergeCell ref="D434:E434"/>
    <mergeCell ref="F433:G433"/>
    <mergeCell ref="G413:H413"/>
    <mergeCell ref="F394:G394"/>
    <mergeCell ref="B395:C395"/>
    <mergeCell ref="G507:H507"/>
    <mergeCell ref="G819:H819"/>
    <mergeCell ref="G766:H766"/>
    <mergeCell ref="A545:XFD545"/>
    <mergeCell ref="E865:F865"/>
    <mergeCell ref="G835:H835"/>
    <mergeCell ref="G920:H920"/>
    <mergeCell ref="C947:D947"/>
    <mergeCell ref="G947:H947"/>
    <mergeCell ref="B744:C744"/>
    <mergeCell ref="D744:E744"/>
    <mergeCell ref="D752:E752"/>
    <mergeCell ref="B709:E709"/>
    <mergeCell ref="F709:I709"/>
    <mergeCell ref="G865:H865"/>
    <mergeCell ref="B857:C857"/>
    <mergeCell ref="A795:XFD795"/>
    <mergeCell ref="C620:H620"/>
    <mergeCell ref="B645:C645"/>
    <mergeCell ref="D787:E787"/>
    <mergeCell ref="G839:H839"/>
    <mergeCell ref="G624:H624"/>
    <mergeCell ref="G619:H619"/>
    <mergeCell ref="C547:F547"/>
    <mergeCell ref="F703:I703"/>
    <mergeCell ref="F684:I684"/>
    <mergeCell ref="C653:D653"/>
    <mergeCell ref="G8:H8"/>
    <mergeCell ref="G13:H13"/>
    <mergeCell ref="G196:H196"/>
    <mergeCell ref="G191:H191"/>
    <mergeCell ref="C9:E9"/>
    <mergeCell ref="C192:E192"/>
    <mergeCell ref="C236:E236"/>
    <mergeCell ref="C173:D173"/>
    <mergeCell ref="G408:H408"/>
    <mergeCell ref="G240:H240"/>
    <mergeCell ref="G235:H235"/>
    <mergeCell ref="G148:H148"/>
    <mergeCell ref="G143:H143"/>
    <mergeCell ref="G286:H286"/>
    <mergeCell ref="F219:G219"/>
    <mergeCell ref="G239:H239"/>
    <mergeCell ref="B307:C307"/>
    <mergeCell ref="F354:I354"/>
    <mergeCell ref="G281:H281"/>
    <mergeCell ref="B219:C219"/>
    <mergeCell ref="G369:H369"/>
    <mergeCell ref="B109:E109"/>
    <mergeCell ref="D351:E351"/>
    <mergeCell ref="G373:H373"/>
    <mergeCell ref="G12:H12"/>
    <mergeCell ref="G306:H306"/>
    <mergeCell ref="G49:H49"/>
    <mergeCell ref="B81:C81"/>
    <mergeCell ref="G168:H168"/>
    <mergeCell ref="B169:C169"/>
    <mergeCell ref="B36:C36"/>
    <mergeCell ref="G878:H878"/>
    <mergeCell ref="A877:XFD877"/>
    <mergeCell ref="G788:H788"/>
    <mergeCell ref="F789:H789"/>
    <mergeCell ref="F448:H448"/>
    <mergeCell ref="F134:H134"/>
    <mergeCell ref="E791:F791"/>
    <mergeCell ref="C46:G46"/>
    <mergeCell ref="B608:E608"/>
    <mergeCell ref="F608:H608"/>
    <mergeCell ref="D529:E530"/>
    <mergeCell ref="D542:E542"/>
    <mergeCell ref="G723:H723"/>
    <mergeCell ref="F263:G263"/>
    <mergeCell ref="D276:E276"/>
    <mergeCell ref="D169:E169"/>
    <mergeCell ref="B434:C434"/>
    <mergeCell ref="G1215:H1215"/>
    <mergeCell ref="B1216:C1216"/>
    <mergeCell ref="D1216:E1216"/>
    <mergeCell ref="A1159:XFD1159"/>
    <mergeCell ref="G1164:H1164"/>
    <mergeCell ref="B1186:C1186"/>
    <mergeCell ref="D1186:E1186"/>
    <mergeCell ref="I1216:J1216"/>
    <mergeCell ref="G1192:H1192"/>
    <mergeCell ref="G1197:H1197"/>
    <mergeCell ref="A1191:XFD1191"/>
    <mergeCell ref="G1196:H1196"/>
    <mergeCell ref="G1186:H1186"/>
    <mergeCell ref="G1216:H1216"/>
    <mergeCell ref="G1165:H1165"/>
    <mergeCell ref="G1160:H1160"/>
    <mergeCell ref="K1196:L1196"/>
    <mergeCell ref="G262:H262"/>
    <mergeCell ref="G325:H325"/>
    <mergeCell ref="G374:H374"/>
    <mergeCell ref="A456:XFD456"/>
    <mergeCell ref="A502:XFD502"/>
    <mergeCell ref="B483:C483"/>
    <mergeCell ref="I439:K439"/>
    <mergeCell ref="A368:XFD368"/>
    <mergeCell ref="G218:H218"/>
    <mergeCell ref="I448:K448"/>
    <mergeCell ref="G462:H462"/>
    <mergeCell ref="G457:H457"/>
    <mergeCell ref="D395:E395"/>
    <mergeCell ref="F398:I398"/>
    <mergeCell ref="A407:XFD407"/>
    <mergeCell ref="A324:XFD324"/>
    <mergeCell ref="G330:H330"/>
    <mergeCell ref="G285:H285"/>
    <mergeCell ref="G412:H412"/>
    <mergeCell ref="G461:H461"/>
    <mergeCell ref="B128:E128"/>
    <mergeCell ref="D857:E857"/>
    <mergeCell ref="D757:E757"/>
    <mergeCell ref="A760:XFD760"/>
    <mergeCell ref="G550:H550"/>
    <mergeCell ref="D231:E231"/>
    <mergeCell ref="D263:E263"/>
    <mergeCell ref="D572:E572"/>
    <mergeCell ref="B820:C820"/>
    <mergeCell ref="B529:C530"/>
    <mergeCell ref="G489:J489"/>
    <mergeCell ref="C489:F489"/>
    <mergeCell ref="C448:E448"/>
    <mergeCell ref="G435:I435"/>
    <mergeCell ref="A618:XFD618"/>
    <mergeCell ref="G761:H761"/>
    <mergeCell ref="G801:H801"/>
    <mergeCell ref="G840:H840"/>
    <mergeCell ref="G623:H623"/>
    <mergeCell ref="A717:XFD717"/>
    <mergeCell ref="G147:H147"/>
    <mergeCell ref="G743:H743"/>
    <mergeCell ref="B134:E134"/>
    <mergeCell ref="D645:E645"/>
    <mergeCell ref="D100:E100"/>
    <mergeCell ref="C108:D108"/>
    <mergeCell ref="G915:H915"/>
    <mergeCell ref="G919:H919"/>
    <mergeCell ref="G791:H791"/>
    <mergeCell ref="A834:XFD834"/>
    <mergeCell ref="D820:E820"/>
    <mergeCell ref="G765:H765"/>
    <mergeCell ref="G800:H800"/>
    <mergeCell ref="C916:F916"/>
    <mergeCell ref="G882:H882"/>
    <mergeCell ref="C144:F144"/>
    <mergeCell ref="D219:E219"/>
    <mergeCell ref="B263:C263"/>
    <mergeCell ref="G551:H551"/>
    <mergeCell ref="G546:H546"/>
    <mergeCell ref="F602:H602"/>
    <mergeCell ref="C439:E439"/>
    <mergeCell ref="F439:H439"/>
    <mergeCell ref="F169:H169"/>
    <mergeCell ref="G173:H173"/>
    <mergeCell ref="B179:H179"/>
    <mergeCell ref="D226:E226"/>
    <mergeCell ref="D271:E271"/>
    <mergeCell ref="G1120:H1120"/>
    <mergeCell ref="C907:D907"/>
    <mergeCell ref="D1043:E1043"/>
    <mergeCell ref="G1121:H1121"/>
    <mergeCell ref="G1082:H1082"/>
    <mergeCell ref="G1116:H1116"/>
    <mergeCell ref="G1092:H1092"/>
    <mergeCell ref="B1083:C1083"/>
    <mergeCell ref="A1014:XFD1014"/>
    <mergeCell ref="E947:F947"/>
    <mergeCell ref="G976:H976"/>
    <mergeCell ref="C1002:D1002"/>
    <mergeCell ref="A970:XFD970"/>
    <mergeCell ref="E1047:F1047"/>
    <mergeCell ref="F1043:H1043"/>
    <mergeCell ref="E1002:F1002"/>
    <mergeCell ref="G975:H975"/>
    <mergeCell ref="B958:H958"/>
    <mergeCell ref="G1002:H1002"/>
    <mergeCell ref="G949:G952"/>
    <mergeCell ref="G50:H50"/>
    <mergeCell ref="B787:C787"/>
    <mergeCell ref="C791:D791"/>
    <mergeCell ref="F581:I581"/>
    <mergeCell ref="B581:E581"/>
    <mergeCell ref="A914:XFD914"/>
    <mergeCell ref="G1065:H1065"/>
    <mergeCell ref="G1066:H1066"/>
    <mergeCell ref="G1062:H1062"/>
    <mergeCell ref="G883:H883"/>
    <mergeCell ref="G1019:H1019"/>
    <mergeCell ref="G1047:H1047"/>
    <mergeCell ref="G971:H971"/>
    <mergeCell ref="G1042:H1042"/>
    <mergeCell ref="G1020:H1020"/>
    <mergeCell ref="G1015:H1015"/>
    <mergeCell ref="B100:C100"/>
    <mergeCell ref="A1061:XFD1061"/>
    <mergeCell ref="C762:D762"/>
    <mergeCell ref="C1047:D1047"/>
    <mergeCell ref="E907:F907"/>
    <mergeCell ref="G907:H907"/>
    <mergeCell ref="C949:C952"/>
    <mergeCell ref="E949:E952"/>
    <mergeCell ref="K1149:K1156"/>
    <mergeCell ref="D1149:D1156"/>
    <mergeCell ref="G1149:G1156"/>
    <mergeCell ref="J1149:J1156"/>
    <mergeCell ref="B1043:C1043"/>
    <mergeCell ref="B1147:B1148"/>
    <mergeCell ref="C1147:C1148"/>
    <mergeCell ref="F1147:F1148"/>
    <mergeCell ref="I1147:I1148"/>
    <mergeCell ref="E1149:E1156"/>
    <mergeCell ref="C1146:E1146"/>
    <mergeCell ref="H1149:H1156"/>
    <mergeCell ref="F1146:H1146"/>
    <mergeCell ref="G1110:H1110"/>
    <mergeCell ref="A1115:XFD1115"/>
    <mergeCell ref="D1110:E1110"/>
    <mergeCell ref="B1110:C1110"/>
    <mergeCell ref="G1109:H1109"/>
    <mergeCell ref="G1093:H1093"/>
    <mergeCell ref="G1089:H1089"/>
    <mergeCell ref="A1088:XFD1088"/>
    <mergeCell ref="G1083:H1083"/>
    <mergeCell ref="D1083:E1083"/>
    <mergeCell ref="I1146:J1146"/>
  </mergeCells>
  <phoneticPr fontId="70" type="noConversion"/>
  <dataValidations disablePrompts="1" count="2">
    <dataValidation type="list" allowBlank="1" showInputMessage="1" showErrorMessage="1" sqref="G12:H12 G722:H722 G373:H373 G1196:H1196 G147:H147 G239:H239 G1164:H1164 G195:H195 G285:H285 G329:H329 G412:H412 G461:H461 G507:H507 G623:H623 G550:H550 G49:H49 G765:H765 G800:H800 G839:H839 G919:H919 G1120:H1120 G975:H975 G1019:H1019 G882:H882 G1065:H1065 G1092:H1092" xr:uid="{00000000-0002-0000-0700-000000000000}">
      <formula1>D12:E12</formula1>
    </dataValidation>
    <dataValidation type="list" allowBlank="1" showInputMessage="1" showErrorMessage="1" sqref="G8:H8 G718:H718 G1192:H1192 G1160:H1160 G1116:H1116 G1089:H1089 G1062:H1062 G878:H878 G1015:H1015 G971:H971 G915:H915 G835:H835 G796:H796 G761:H761 G45:H45 G546:H546 G619:H619 G503:H503 G457:H457 G408:H408 G369:H369 G325:H325 G281:H281 G143:H143 G235:H235 G191:H191" xr:uid="{00000000-0002-0000-0700-000001000000}">
      <formula1>$AA$1000154:$AA$1000162</formula1>
    </dataValidation>
  </dataValidations>
  <pageMargins left="0.19685039370078741" right="0.19685039370078741" top="0.78740157480314965" bottom="1.2598425196850394" header="0.31496062992125984" footer="0.31496062992125984"/>
  <pageSetup scale="31" fitToHeight="0" orientation="landscape" r:id="rId1"/>
  <headerFooter scaleWithDoc="0">
    <oddHeader>&amp;L&amp;"-,Negrita"&amp;14Input Page</oddHeader>
    <oddFooter>&amp;L&amp;G&amp;CPage &amp;P of &amp;N</oddFooter>
  </headerFooter>
  <rowBreaks count="1" manualBreakCount="1">
    <brk id="914" max="16383" man="1"/>
  </rowBreaks>
  <ignoredErrors>
    <ignoredError sqref="H583" formula="1"/>
    <ignoredError sqref="E309 C302 C336 B338 C346 C429 C478 C514 B516 C520 C524 C557 C772 C807 F821:F822 C934 E943 E997:E998 C982 C986 C990 C1026 C1070 E1085 C563 C522 C780 C813 F859:F862 C930 C932 C988 C1036 C1076 C1078 C1097 C1103 C1105 E1112 I356 E940 C729 B732:E732 B733:C733 B731 D731:E731 E746 E999" evalError="1"/>
    <ignoredError sqref="C731" evalError="1" formula="1"/>
  </ignoredErrors>
  <drawing r:id="rId2"/>
  <legacyDrawingHF r:id="rId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
    <pageSetUpPr fitToPage="1"/>
  </sheetPr>
  <dimension ref="A1:I186"/>
  <sheetViews>
    <sheetView showGridLines="0" view="pageBreakPreview" zoomScale="85" zoomScaleNormal="100" zoomScaleSheetLayoutView="85" workbookViewId="0">
      <pane ySplit="6" topLeftCell="A7" activePane="bottomLeft" state="frozen"/>
      <selection activeCell="B19" sqref="B19:D19"/>
      <selection pane="bottomLeft" activeCell="B182" sqref="B182:F182"/>
    </sheetView>
  </sheetViews>
  <sheetFormatPr defaultColWidth="9.140625" defaultRowHeight="15" x14ac:dyDescent="0.25"/>
  <cols>
    <col min="1" max="1" width="2.28515625" style="231" customWidth="1"/>
    <col min="2" max="2" width="39.42578125" style="202" customWidth="1"/>
    <col min="3" max="5" width="16" style="230" customWidth="1"/>
    <col min="6" max="6" width="10.85546875" style="255" customWidth="1"/>
    <col min="7" max="9" width="13.28515625" style="202" customWidth="1"/>
    <col min="10" max="16384" width="9.140625" style="202"/>
  </cols>
  <sheetData>
    <row r="1" spans="2:7" ht="7.5" customHeight="1" x14ac:dyDescent="0.25"/>
    <row r="2" spans="2:7" ht="15.75" x14ac:dyDescent="0.25">
      <c r="B2" s="232" t="s">
        <v>59</v>
      </c>
    </row>
    <row r="3" spans="2:7" ht="4.5" customHeight="1" x14ac:dyDescent="0.25">
      <c r="D3" s="339"/>
      <c r="E3" s="233"/>
      <c r="F3" s="256"/>
    </row>
    <row r="4" spans="2:7" ht="15" customHeight="1" x14ac:dyDescent="0.25">
      <c r="B4" s="1344" t="s">
        <v>60</v>
      </c>
      <c r="C4" s="1346" t="s">
        <v>63</v>
      </c>
      <c r="D4" s="1346" t="s">
        <v>3</v>
      </c>
      <c r="E4" s="1346" t="s">
        <v>64</v>
      </c>
      <c r="F4" s="1342" t="s">
        <v>14</v>
      </c>
    </row>
    <row r="5" spans="2:7" x14ac:dyDescent="0.25">
      <c r="B5" s="1345"/>
      <c r="C5" s="1347"/>
      <c r="D5" s="1347"/>
      <c r="E5" s="1347"/>
      <c r="F5" s="1343"/>
    </row>
    <row r="6" spans="2:7" x14ac:dyDescent="0.25">
      <c r="B6" s="234" t="str">
        <f>Input!B8</f>
        <v>Professional Liability</v>
      </c>
      <c r="C6" s="211"/>
      <c r="D6" s="211"/>
      <c r="E6" s="211"/>
      <c r="F6" s="257"/>
    </row>
    <row r="7" spans="2:7" ht="25.5" x14ac:dyDescent="0.25">
      <c r="B7" s="406" t="s">
        <v>61</v>
      </c>
      <c r="C7" s="355" t="str">
        <f>Input!B13</f>
        <v>Convex | Hamilton | Lloyd's</v>
      </c>
      <c r="D7" s="355" t="str">
        <f>Input!C13</f>
        <v>Convex | Hamilton | Lloyd's</v>
      </c>
      <c r="E7" s="355" t="str">
        <f>Input!D13</f>
        <v>Convex | Hamilton | Lloyd's</v>
      </c>
      <c r="F7" s="356" t="s">
        <v>237</v>
      </c>
    </row>
    <row r="8" spans="2:7" ht="25.5" x14ac:dyDescent="0.25">
      <c r="B8" s="584" t="str">
        <f>Input!B35</f>
        <v>Exposure Base - Past 12 Month Revenue (Gross minus Direct Reimbursables)</v>
      </c>
      <c r="C8" s="357">
        <f>Input!C42</f>
        <v>304397000</v>
      </c>
      <c r="D8" s="357">
        <f>Input!E42</f>
        <v>347746000</v>
      </c>
      <c r="E8" s="357">
        <f>Input!E42</f>
        <v>347746000</v>
      </c>
      <c r="F8" s="358">
        <f>Input!E43</f>
        <v>0.14240941927811379</v>
      </c>
    </row>
    <row r="9" spans="2:7" x14ac:dyDescent="0.25">
      <c r="B9" s="584"/>
      <c r="C9" s="357"/>
      <c r="D9" s="357"/>
      <c r="E9" s="357"/>
      <c r="F9" s="358"/>
    </row>
    <row r="10" spans="2:7" x14ac:dyDescent="0.25">
      <c r="B10" s="359" t="str">
        <f>Input!B20</f>
        <v>Blended Rate per $100 of Exposure</v>
      </c>
      <c r="C10" s="645">
        <f>Input!B21</f>
        <v>0.30387934532155153</v>
      </c>
      <c r="D10" s="645">
        <f>Input!C21</f>
        <v>0.30387934532155153</v>
      </c>
      <c r="E10" s="645">
        <f>Input!D21</f>
        <v>0.2875518338097347</v>
      </c>
      <c r="F10" s="360">
        <f>-(D10-E10)/D10</f>
        <v>-5.3730244464426452E-2</v>
      </c>
    </row>
    <row r="11" spans="2:7" ht="30" customHeight="1" x14ac:dyDescent="0.25">
      <c r="B11" s="611" t="s">
        <v>774</v>
      </c>
      <c r="C11" s="362">
        <f>Input!B31</f>
        <v>970555.84160928149</v>
      </c>
      <c r="D11" s="362">
        <f>Input!C31</f>
        <v>1108772.1353898402</v>
      </c>
      <c r="E11" s="362">
        <f>Input!D31</f>
        <v>1049197.5375000001</v>
      </c>
      <c r="F11" s="363">
        <f>-(D11-E11)/D11</f>
        <v>-5.3730244464426341E-2</v>
      </c>
      <c r="G11" s="767"/>
    </row>
    <row r="12" spans="2:7" ht="4.5" customHeight="1" x14ac:dyDescent="0.25">
      <c r="B12" s="303"/>
      <c r="C12" s="201"/>
      <c r="D12" s="201"/>
      <c r="E12" s="201"/>
      <c r="F12" s="364"/>
    </row>
    <row r="13" spans="2:7" ht="15" customHeight="1" x14ac:dyDescent="0.25">
      <c r="B13" s="365" t="str">
        <f>Input!B45</f>
        <v>Right of Way</v>
      </c>
      <c r="C13" s="376"/>
      <c r="D13" s="376"/>
      <c r="E13" s="376"/>
      <c r="F13" s="377"/>
    </row>
    <row r="14" spans="2:7" ht="15" customHeight="1" x14ac:dyDescent="0.25">
      <c r="B14" s="406" t="s">
        <v>61</v>
      </c>
      <c r="C14" s="355" t="str">
        <f>Input!B50</f>
        <v>Berkley</v>
      </c>
      <c r="D14" s="355" t="str">
        <f>Input!C50</f>
        <v>Berkley</v>
      </c>
      <c r="E14" s="355" t="str">
        <f>Input!D50</f>
        <v>Berkley</v>
      </c>
      <c r="F14" s="356" t="s">
        <v>237</v>
      </c>
    </row>
    <row r="15" spans="2:7" ht="15" customHeight="1" x14ac:dyDescent="0.25">
      <c r="B15" s="359" t="str">
        <f>Input!B80 &amp; " (" &amp; Input!B82 &amp; ")"</f>
        <v>Exposure Base (Last 12 Months Revenue)</v>
      </c>
      <c r="C15" s="357">
        <f>Input!C82</f>
        <v>2700000</v>
      </c>
      <c r="D15" s="357">
        <f>Input!E82</f>
        <v>4000000</v>
      </c>
      <c r="E15" s="357">
        <f>Input!E82</f>
        <v>4000000</v>
      </c>
      <c r="F15" s="358">
        <f>Input!E83</f>
        <v>0.48148148148148145</v>
      </c>
      <c r="G15" s="767"/>
    </row>
    <row r="16" spans="2:7" ht="15" customHeight="1" x14ac:dyDescent="0.25">
      <c r="B16" s="359" t="str">
        <f>Input!B57</f>
        <v>Blended Rate per $100 of Exposure</v>
      </c>
      <c r="C16" s="645">
        <f>Input!B58</f>
        <v>0.35055056553559544</v>
      </c>
      <c r="D16" s="645">
        <f>Input!C58</f>
        <v>0.35055056553559544</v>
      </c>
      <c r="E16" s="645">
        <f>Input!D58</f>
        <v>0.24687500000000001</v>
      </c>
      <c r="F16" s="360">
        <f>-(D16-E16)/D16</f>
        <v>-0.29575067259467325</v>
      </c>
    </row>
    <row r="17" spans="2:7" ht="15" hidden="1" customHeight="1" x14ac:dyDescent="0.25">
      <c r="B17" s="340" t="s">
        <v>187</v>
      </c>
      <c r="C17" s="362">
        <f>Input!B56</f>
        <v>9464.8652694610773</v>
      </c>
      <c r="D17" s="362" t="s">
        <v>1686</v>
      </c>
      <c r="E17" s="362">
        <f>Input!D56</f>
        <v>9875</v>
      </c>
      <c r="F17" s="363" t="e">
        <f>-(D17-E17)/D17</f>
        <v>#VALUE!</v>
      </c>
    </row>
    <row r="18" spans="2:7" ht="15" hidden="1" customHeight="1" x14ac:dyDescent="0.25">
      <c r="B18" s="359" t="str">
        <f>Input!B99</f>
        <v>Property Exposure Base - Total Values Insured</v>
      </c>
      <c r="C18" s="357">
        <f>Input!C107</f>
        <v>0</v>
      </c>
      <c r="D18" s="357" t="s">
        <v>1764</v>
      </c>
      <c r="E18" s="357">
        <f>Input!E107</f>
        <v>0</v>
      </c>
      <c r="F18" s="358" t="e">
        <f>Input!E108</f>
        <v>#DIV/0!</v>
      </c>
    </row>
    <row r="19" spans="2:7" ht="15" hidden="1" customHeight="1" x14ac:dyDescent="0.25">
      <c r="B19" s="359" t="str">
        <f>Input!B63</f>
        <v>Blended Property Rate per $100 of Exposure</v>
      </c>
      <c r="C19" s="560" t="e">
        <f>Input!B64</f>
        <v>#DIV/0!</v>
      </c>
      <c r="D19" s="560" t="s">
        <v>1684</v>
      </c>
      <c r="E19" s="560" t="e">
        <f>Input!D64</f>
        <v>#DIV/0!</v>
      </c>
      <c r="F19" s="360" t="e">
        <f>-(D19-E19)/D19</f>
        <v>#VALUE!</v>
      </c>
    </row>
    <row r="20" spans="2:7" ht="15" hidden="1" customHeight="1" x14ac:dyDescent="0.25">
      <c r="B20" s="340" t="s">
        <v>188</v>
      </c>
      <c r="C20" s="362">
        <f>Input!B62</f>
        <v>0</v>
      </c>
      <c r="D20" s="362" t="s">
        <v>1763</v>
      </c>
      <c r="E20" s="362">
        <f>Input!D62</f>
        <v>0</v>
      </c>
      <c r="F20" s="363" t="e">
        <f>-(D20-E20)/D20</f>
        <v>#VALUE!</v>
      </c>
    </row>
    <row r="21" spans="2:7" ht="15" customHeight="1" x14ac:dyDescent="0.25">
      <c r="B21" s="340" t="s">
        <v>189</v>
      </c>
      <c r="C21" s="362">
        <f>Input!B76</f>
        <v>10154.331418413174</v>
      </c>
      <c r="D21" s="362">
        <f>Input!C76</f>
        <v>14923.08358283433</v>
      </c>
      <c r="E21" s="362">
        <f>Input!D76</f>
        <v>10623.65</v>
      </c>
      <c r="F21" s="363">
        <f>-(D21-E21)/E21</f>
        <v>-0.40470399371537374</v>
      </c>
    </row>
    <row r="22" spans="2:7" ht="7.5" customHeight="1" x14ac:dyDescent="0.25">
      <c r="B22" s="303"/>
      <c r="C22" s="374"/>
      <c r="D22" s="374"/>
      <c r="E22" s="374"/>
      <c r="F22" s="375"/>
    </row>
    <row r="23" spans="2:7" ht="15" customHeight="1" x14ac:dyDescent="0.25">
      <c r="B23" s="365" t="str">
        <f>Input!B143</f>
        <v>Contractors Pollution Liability</v>
      </c>
      <c r="C23" s="366"/>
      <c r="D23" s="366"/>
      <c r="E23" s="366"/>
      <c r="F23" s="367"/>
    </row>
    <row r="24" spans="2:7" ht="15" customHeight="1" x14ac:dyDescent="0.25">
      <c r="B24" s="575" t="s">
        <v>61</v>
      </c>
      <c r="C24" s="355" t="str">
        <f>Input!B148</f>
        <v>Markel</v>
      </c>
      <c r="D24" s="355" t="str">
        <f>Input!C148</f>
        <v>Markel</v>
      </c>
      <c r="E24" s="355" t="str">
        <f>Input!D148</f>
        <v>Markel</v>
      </c>
      <c r="F24" s="356" t="s">
        <v>237</v>
      </c>
    </row>
    <row r="25" spans="2:7" ht="15" customHeight="1" x14ac:dyDescent="0.25">
      <c r="B25" s="359" t="str">
        <f>Input!B168</f>
        <v>Exposure Base - Projected Revenue</v>
      </c>
      <c r="C25" s="357">
        <f>Input!C170</f>
        <v>11000000</v>
      </c>
      <c r="D25" s="357">
        <f>C25</f>
        <v>11000000</v>
      </c>
      <c r="E25" s="357">
        <f>Input!E170</f>
        <v>11000000</v>
      </c>
      <c r="F25" s="360">
        <f>Input!E171</f>
        <v>0</v>
      </c>
    </row>
    <row r="26" spans="2:7" ht="15" customHeight="1" x14ac:dyDescent="0.25">
      <c r="B26" s="340" t="str">
        <f>Input!B155</f>
        <v>Blended Rate per $100 of Exposure</v>
      </c>
      <c r="C26" s="370">
        <f>Input!B156</f>
        <v>9.7381818181818181E-2</v>
      </c>
      <c r="D26" s="370">
        <f>Input!C156</f>
        <v>9.7381818181818181E-2</v>
      </c>
      <c r="E26" s="370">
        <f>Input!D156</f>
        <v>9.7381818181818181E-2</v>
      </c>
      <c r="F26" s="371">
        <f>-(D26-E26)/D26</f>
        <v>0</v>
      </c>
    </row>
    <row r="27" spans="2:7" ht="30" customHeight="1" x14ac:dyDescent="0.25">
      <c r="B27" s="611" t="s">
        <v>774</v>
      </c>
      <c r="C27" s="362">
        <f>Input!B164</f>
        <v>11239.565999999999</v>
      </c>
      <c r="D27" s="362">
        <f>Input!C164</f>
        <v>11239.565999999999</v>
      </c>
      <c r="E27" s="362">
        <f>Input!D164</f>
        <v>11239.565999999999</v>
      </c>
      <c r="F27" s="363">
        <f>-(D27-E27)/D27</f>
        <v>0</v>
      </c>
      <c r="G27" s="767"/>
    </row>
    <row r="28" spans="2:7" ht="4.5" customHeight="1" x14ac:dyDescent="0.25">
      <c r="B28" s="303"/>
      <c r="C28" s="201"/>
      <c r="D28" s="201"/>
      <c r="E28" s="201"/>
      <c r="F28" s="364"/>
    </row>
    <row r="29" spans="2:7" ht="15" customHeight="1" x14ac:dyDescent="0.25">
      <c r="B29" s="365" t="str">
        <f>Input!B191</f>
        <v>Excess Professional Liability (1st layer)</v>
      </c>
      <c r="C29" s="366"/>
      <c r="D29" s="366"/>
      <c r="E29" s="366"/>
      <c r="F29" s="367"/>
    </row>
    <row r="30" spans="2:7" ht="15" customHeight="1" x14ac:dyDescent="0.25">
      <c r="B30" s="406" t="s">
        <v>61</v>
      </c>
      <c r="C30" s="355" t="str">
        <f>Input!B196</f>
        <v>Allianz</v>
      </c>
      <c r="D30" s="355" t="str">
        <f>Input!C196</f>
        <v>Allianz</v>
      </c>
      <c r="E30" s="355" t="str">
        <f>Input!D196</f>
        <v>Allianz</v>
      </c>
      <c r="F30" s="356" t="s">
        <v>237</v>
      </c>
    </row>
    <row r="31" spans="2:7" ht="15" customHeight="1" x14ac:dyDescent="0.25">
      <c r="B31" s="359" t="str">
        <f>Input!B218</f>
        <v>Exposure Base - Underlying PL Premium</v>
      </c>
      <c r="C31" s="357">
        <f>Input!C220</f>
        <v>924999.61077844317</v>
      </c>
      <c r="D31" s="357">
        <f>Input!C19</f>
        <v>1056728.2681818826</v>
      </c>
      <c r="E31" s="357">
        <f>Input!D19</f>
        <v>999950</v>
      </c>
      <c r="F31" s="360">
        <f>Input!G221</f>
        <v>0</v>
      </c>
    </row>
    <row r="32" spans="2:7" ht="15" customHeight="1" x14ac:dyDescent="0.25">
      <c r="B32" s="340" t="str">
        <f>Input!B203</f>
        <v>Rate as Percentage of Underlying Premium</v>
      </c>
      <c r="C32" s="369">
        <f>Input!B204</f>
        <v>0.42159024051377658</v>
      </c>
      <c r="D32" s="369">
        <f>Input!C204</f>
        <v>0.42159024051377653</v>
      </c>
      <c r="E32" s="369">
        <f>Input!D204</f>
        <v>0.41615080754037703</v>
      </c>
      <c r="F32" s="363">
        <f>-(D32-E32)/D32</f>
        <v>-1.2902179535206169E-2</v>
      </c>
    </row>
    <row r="33" spans="2:8" ht="30" customHeight="1" x14ac:dyDescent="0.25">
      <c r="B33" s="611" t="s">
        <v>774</v>
      </c>
      <c r="C33" s="362">
        <f>Input!B214</f>
        <v>389970.80838323355</v>
      </c>
      <c r="D33" s="362">
        <f>Input!C214</f>
        <v>421569.16100175085</v>
      </c>
      <c r="E33" s="362">
        <f>Input!D214</f>
        <v>416130</v>
      </c>
      <c r="F33" s="363">
        <f>-(D33-E33)/D33</f>
        <v>-1.290217953520623E-2</v>
      </c>
    </row>
    <row r="34" spans="2:8" ht="4.5" customHeight="1" x14ac:dyDescent="0.25">
      <c r="B34" s="303"/>
      <c r="C34" s="201"/>
      <c r="D34" s="201"/>
      <c r="E34" s="201"/>
      <c r="F34" s="364"/>
    </row>
    <row r="35" spans="2:8" ht="15" customHeight="1" x14ac:dyDescent="0.25">
      <c r="B35" s="365" t="str">
        <f>Input!B235</f>
        <v>Excess Professional Liability (2nd layer)</v>
      </c>
      <c r="C35" s="366"/>
      <c r="D35" s="366"/>
      <c r="E35" s="366"/>
      <c r="F35" s="367"/>
    </row>
    <row r="36" spans="2:8" ht="15" customHeight="1" x14ac:dyDescent="0.25">
      <c r="B36" s="406" t="s">
        <v>61</v>
      </c>
      <c r="C36" s="355" t="str">
        <f>Input!B240</f>
        <v>Hartford</v>
      </c>
      <c r="D36" s="355" t="str">
        <f>Input!C240</f>
        <v>Hartford</v>
      </c>
      <c r="E36" s="355" t="str">
        <f>Input!D240</f>
        <v>Hartford</v>
      </c>
      <c r="F36" s="356" t="s">
        <v>237</v>
      </c>
    </row>
    <row r="37" spans="2:8" ht="15" customHeight="1" x14ac:dyDescent="0.25">
      <c r="B37" s="359" t="str">
        <f>Input!B262</f>
        <v>Exposure Base - Underlying PL Premium</v>
      </c>
      <c r="C37" s="357">
        <f>Input!C264</f>
        <v>389970.80838323355</v>
      </c>
      <c r="D37" s="357">
        <f>Input!E264</f>
        <v>421569.16100175085</v>
      </c>
      <c r="E37" s="357">
        <f>Input!G264</f>
        <v>416130</v>
      </c>
      <c r="F37" s="360">
        <f>Input!G265</f>
        <v>-1.290217953520623E-2</v>
      </c>
    </row>
    <row r="38" spans="2:8" ht="15" customHeight="1" x14ac:dyDescent="0.25">
      <c r="B38" s="340" t="str">
        <f>Input!B247</f>
        <v>Rate as Percentage of Underlying Premium</v>
      </c>
      <c r="C38" s="369">
        <f>Input!B248</f>
        <v>0.35714724539876119</v>
      </c>
      <c r="D38" s="369">
        <f>Input!C248</f>
        <v>0.35714724539876119</v>
      </c>
      <c r="E38" s="369">
        <f>Input!D248</f>
        <v>0.37999903876192537</v>
      </c>
      <c r="F38" s="363">
        <f>-(D38-E38)/D38</f>
        <v>6.3984235235105186E-2</v>
      </c>
    </row>
    <row r="39" spans="2:8" ht="30" customHeight="1" x14ac:dyDescent="0.25">
      <c r="B39" s="611" t="s">
        <v>774</v>
      </c>
      <c r="C39" s="362">
        <f>Input!B258</f>
        <v>146436.39225</v>
      </c>
      <c r="D39" s="362">
        <f>Input!C258</f>
        <v>158273.5854743761</v>
      </c>
      <c r="E39" s="362">
        <f>Input!D258</f>
        <v>166231.63</v>
      </c>
      <c r="F39" s="363">
        <f>-(D39-E39)/D39</f>
        <v>5.0280307366337394E-2</v>
      </c>
    </row>
    <row r="40" spans="2:8" ht="7.5" customHeight="1" x14ac:dyDescent="0.25">
      <c r="B40" s="303"/>
      <c r="C40" s="201"/>
      <c r="D40" s="201"/>
      <c r="E40" s="201"/>
      <c r="F40" s="364"/>
    </row>
    <row r="41" spans="2:8" ht="15.75" thickBot="1" x14ac:dyDescent="0.3">
      <c r="B41" s="380" t="s">
        <v>919</v>
      </c>
      <c r="C41" s="381">
        <f>C11+C21+C27+C33+C39</f>
        <v>1528356.9396609282</v>
      </c>
      <c r="D41" s="381">
        <f>IFERROR(D11,0)+IFERROR(D27,0)+IFERROR(D33,0)+IFERROR(D39,0)</f>
        <v>1699854.4478659672</v>
      </c>
      <c r="E41" s="381">
        <f>IFERROR(E11,0)+IFERROR(E27,0)+IFERROR(E33,0)+IFERROR(E39,0)</f>
        <v>1642798.7335000001</v>
      </c>
      <c r="F41" s="382">
        <f>-(D41-E41)/D41</f>
        <v>-3.3565058724643174E-2</v>
      </c>
    </row>
    <row r="42" spans="2:8" ht="7.5" customHeight="1" thickTop="1" x14ac:dyDescent="0.25">
      <c r="B42" s="303"/>
      <c r="C42" s="201"/>
      <c r="D42" s="201"/>
      <c r="E42" s="201"/>
      <c r="F42" s="364"/>
    </row>
    <row r="43" spans="2:8" x14ac:dyDescent="0.25">
      <c r="B43" s="365" t="str">
        <f>Input!B281</f>
        <v>Commercial General Liability - Captive Member Number 800119</v>
      </c>
      <c r="C43" s="366"/>
      <c r="D43" s="366"/>
      <c r="E43" s="366"/>
      <c r="F43" s="367"/>
    </row>
    <row r="44" spans="2:8" x14ac:dyDescent="0.25">
      <c r="B44" s="406" t="s">
        <v>61</v>
      </c>
      <c r="C44" s="355" t="str">
        <f>Input!B286</f>
        <v>REvolution (AIG)</v>
      </c>
      <c r="D44" s="355" t="str">
        <f>Input!C286</f>
        <v>REvolution (AIG)</v>
      </c>
      <c r="E44" s="355" t="str">
        <f>Input!D286</f>
        <v>REvolution (AIG)</v>
      </c>
      <c r="F44" s="356" t="s">
        <v>237</v>
      </c>
    </row>
    <row r="45" spans="2:8" ht="25.5" x14ac:dyDescent="0.25">
      <c r="B45" s="359" t="str">
        <f>Input!B306 &amp; " (" &amp; Input!B308 &amp; ")"</f>
        <v>Exposure Base (Payroll and Subcontractor Costs)</v>
      </c>
      <c r="C45" s="357">
        <f>Input!C308</f>
        <v>107385000</v>
      </c>
      <c r="D45" s="357">
        <f>Input!E308</f>
        <v>126337000</v>
      </c>
      <c r="E45" s="357">
        <f>Input!E308</f>
        <v>126337000</v>
      </c>
      <c r="F45" s="358">
        <f>Input!E309</f>
        <v>0.17648647390231412</v>
      </c>
      <c r="H45" s="1127"/>
    </row>
    <row r="46" spans="2:8" x14ac:dyDescent="0.25">
      <c r="B46" s="359" t="str">
        <f>Input!B293</f>
        <v>Blended Rate per $1,000 of Exposure</v>
      </c>
      <c r="C46" s="560">
        <f>Input!B294</f>
        <v>0.97276155887693816</v>
      </c>
      <c r="D46" s="560">
        <f>Input!C294</f>
        <v>0.97276155887693816</v>
      </c>
      <c r="E46" s="560">
        <f>Input!D294</f>
        <v>0.89659569247330562</v>
      </c>
      <c r="F46" s="360">
        <f>-(D46-E46)/D46</f>
        <v>-7.8298598159621674E-2</v>
      </c>
    </row>
    <row r="47" spans="2:8" x14ac:dyDescent="0.25">
      <c r="B47" s="340" t="s">
        <v>65</v>
      </c>
      <c r="C47" s="362">
        <f>Input!B302</f>
        <v>104460</v>
      </c>
      <c r="D47" s="362">
        <f>Input!C302</f>
        <v>122895.77706383573</v>
      </c>
      <c r="E47" s="362">
        <f>Input!D302</f>
        <v>113273.21</v>
      </c>
      <c r="F47" s="363">
        <f>-(D47-E47)/D47</f>
        <v>-7.8298598159621688E-2</v>
      </c>
      <c r="H47" s="1126"/>
    </row>
    <row r="48" spans="2:8" ht="4.5" customHeight="1" x14ac:dyDescent="0.25">
      <c r="B48" s="303"/>
      <c r="C48" s="201"/>
      <c r="D48" s="201"/>
      <c r="E48" s="201"/>
      <c r="F48" s="364"/>
      <c r="H48" s="1126"/>
    </row>
    <row r="49" spans="2:8" x14ac:dyDescent="0.25">
      <c r="B49" s="365" t="str">
        <f>Input!B325</f>
        <v>Workers Compensation - AOS - Captive Member Number 800119</v>
      </c>
      <c r="C49" s="366"/>
      <c r="D49" s="366"/>
      <c r="E49" s="366"/>
      <c r="F49" s="367"/>
      <c r="H49" s="1126"/>
    </row>
    <row r="50" spans="2:8" x14ac:dyDescent="0.25">
      <c r="B50" s="406" t="s">
        <v>61</v>
      </c>
      <c r="C50" s="355" t="str">
        <f>Input!B330</f>
        <v>REvolution (AIG)</v>
      </c>
      <c r="D50" s="355" t="str">
        <f>Input!C330</f>
        <v>REvolution (AIG)</v>
      </c>
      <c r="E50" s="355" t="str">
        <f>Input!D330</f>
        <v>REvolution (AIG)</v>
      </c>
      <c r="F50" s="356" t="s">
        <v>237</v>
      </c>
      <c r="H50" s="1126"/>
    </row>
    <row r="51" spans="2:8" x14ac:dyDescent="0.25">
      <c r="B51" s="359" t="str">
        <f>Input!B350</f>
        <v>Exposure Base - Payroll</v>
      </c>
      <c r="C51" s="357">
        <f>Input!C352</f>
        <v>107195000</v>
      </c>
      <c r="D51" s="357">
        <f>Input!E352</f>
        <v>126252000</v>
      </c>
      <c r="E51" s="357">
        <f>Input!E352</f>
        <v>126252000</v>
      </c>
      <c r="F51" s="358">
        <f>Input!E353</f>
        <v>0.17777881431036896</v>
      </c>
      <c r="H51" s="1126"/>
    </row>
    <row r="52" spans="2:8" x14ac:dyDescent="0.25">
      <c r="B52" s="359" t="str">
        <f>Input!B337</f>
        <v>Blended Rate per $100 of Exposure</v>
      </c>
      <c r="C52" s="560">
        <f>Input!B338</f>
        <v>0.12846961145575819</v>
      </c>
      <c r="D52" s="560">
        <f>Input!C338</f>
        <v>0.12846961145575819</v>
      </c>
      <c r="E52" s="560">
        <f>Input!D338</f>
        <v>0.13189531254950418</v>
      </c>
      <c r="F52" s="360">
        <f>-(D52-E52)/D52</f>
        <v>2.6665458507483027E-2</v>
      </c>
      <c r="H52" s="1126"/>
    </row>
    <row r="53" spans="2:8" x14ac:dyDescent="0.25">
      <c r="B53" s="340" t="s">
        <v>65</v>
      </c>
      <c r="C53" s="362">
        <f>Input!B346</f>
        <v>137870.09</v>
      </c>
      <c r="D53" s="362">
        <f>Input!C346</f>
        <v>162380.47112906387</v>
      </c>
      <c r="E53" s="362">
        <f>Input!D346</f>
        <v>166615.47</v>
      </c>
      <c r="F53" s="363">
        <f>-(D53-E53)/D53</f>
        <v>2.6080715504083352E-2</v>
      </c>
      <c r="H53" s="1126"/>
    </row>
    <row r="54" spans="2:8" ht="4.5" customHeight="1" x14ac:dyDescent="0.25">
      <c r="B54" s="303"/>
      <c r="C54" s="201"/>
      <c r="D54" s="201"/>
      <c r="E54" s="201"/>
      <c r="F54" s="364"/>
      <c r="H54" s="1126"/>
    </row>
    <row r="55" spans="2:8" x14ac:dyDescent="0.25">
      <c r="B55" s="365" t="str">
        <f>Input!B369</f>
        <v>Workers Compensation - CA - Captive Member Number 800119</v>
      </c>
      <c r="C55" s="366"/>
      <c r="D55" s="366"/>
      <c r="E55" s="366"/>
      <c r="F55" s="367"/>
      <c r="H55" s="1126"/>
    </row>
    <row r="56" spans="2:8" x14ac:dyDescent="0.25">
      <c r="B56" s="406" t="s">
        <v>61</v>
      </c>
      <c r="C56" s="355" t="str">
        <f>Input!B374</f>
        <v>REvolution (AIG)</v>
      </c>
      <c r="D56" s="355" t="str">
        <f>Input!C374</f>
        <v>REvolution (AIG)</v>
      </c>
      <c r="E56" s="355" t="str">
        <f>Input!D374</f>
        <v>REvolution (AIG)</v>
      </c>
      <c r="F56" s="356" t="s">
        <v>237</v>
      </c>
      <c r="H56" s="1126"/>
    </row>
    <row r="57" spans="2:8" x14ac:dyDescent="0.25">
      <c r="B57" s="359" t="str">
        <f>Input!B394</f>
        <v>Exposure Base - Payroll</v>
      </c>
      <c r="C57" s="357" t="str">
        <f>Input!C396</f>
        <v>Included in AOS</v>
      </c>
      <c r="D57" s="357" t="str">
        <f>Input!E396</f>
        <v>Included in AOS</v>
      </c>
      <c r="E57" s="357" t="str">
        <f>Input!E396</f>
        <v>Included in AOS</v>
      </c>
      <c r="F57" s="1124" t="s">
        <v>237</v>
      </c>
      <c r="H57" s="1126"/>
    </row>
    <row r="58" spans="2:8" x14ac:dyDescent="0.25">
      <c r="B58" s="359" t="str">
        <f>Input!B381</f>
        <v>Blended Rate per $100 of Exposure</v>
      </c>
      <c r="C58" s="560" t="str">
        <f>Input!B382</f>
        <v>N/A</v>
      </c>
      <c r="D58" s="560" t="str">
        <f>Input!C382</f>
        <v>N/A</v>
      </c>
      <c r="E58" s="560" t="str">
        <f>Input!D382</f>
        <v>N/A</v>
      </c>
      <c r="F58" s="1124" t="s">
        <v>237</v>
      </c>
      <c r="H58" s="1126"/>
    </row>
    <row r="59" spans="2:8" x14ac:dyDescent="0.25">
      <c r="B59" s="340" t="s">
        <v>65</v>
      </c>
      <c r="C59" s="362" t="str">
        <f>Input!B390</f>
        <v>Included in AOS</v>
      </c>
      <c r="D59" s="362" t="str">
        <f>Input!C390</f>
        <v>Included in AOS</v>
      </c>
      <c r="E59" s="362" t="str">
        <f>Input!D390</f>
        <v>Included in AOS</v>
      </c>
      <c r="F59" s="1125" t="s">
        <v>237</v>
      </c>
      <c r="H59" s="1126"/>
    </row>
    <row r="60" spans="2:8" ht="4.5" customHeight="1" x14ac:dyDescent="0.25">
      <c r="B60" s="303"/>
      <c r="C60" s="201"/>
      <c r="D60" s="201"/>
      <c r="E60" s="201"/>
      <c r="F60" s="364"/>
      <c r="H60" s="1126"/>
    </row>
    <row r="61" spans="2:8" x14ac:dyDescent="0.25">
      <c r="B61" s="365" t="str">
        <f>Input!B408</f>
        <v>Business Auto - Captive Member Number 800119</v>
      </c>
      <c r="C61" s="366"/>
      <c r="D61" s="366"/>
      <c r="E61" s="366"/>
      <c r="F61" s="367"/>
      <c r="H61" s="1126"/>
    </row>
    <row r="62" spans="2:8" x14ac:dyDescent="0.25">
      <c r="B62" s="406" t="s">
        <v>61</v>
      </c>
      <c r="C62" s="355" t="str">
        <f>Input!B413</f>
        <v>REvolution (AIG)</v>
      </c>
      <c r="D62" s="355" t="str">
        <f>Input!C413</f>
        <v>REvolution (AIG)</v>
      </c>
      <c r="E62" s="355" t="str">
        <f>Input!D413</f>
        <v>REvolution (AIG)</v>
      </c>
      <c r="F62" s="356" t="s">
        <v>237</v>
      </c>
      <c r="H62" s="1126"/>
    </row>
    <row r="63" spans="2:8" ht="15" customHeight="1" x14ac:dyDescent="0.25">
      <c r="B63" s="359" t="str">
        <f>Input!B433</f>
        <v>Exposure Base - Number of Vehicles</v>
      </c>
      <c r="C63" s="583">
        <f>Input!C435</f>
        <v>136</v>
      </c>
      <c r="D63" s="583">
        <f>Input!E435</f>
        <v>166</v>
      </c>
      <c r="E63" s="583">
        <f>Input!E435</f>
        <v>166</v>
      </c>
      <c r="F63" s="358">
        <f>Input!F435</f>
        <v>0.22058823529411764</v>
      </c>
      <c r="H63" s="1126"/>
    </row>
    <row r="64" spans="2:8" x14ac:dyDescent="0.25">
      <c r="B64" s="359" t="str">
        <f>Input!B420</f>
        <v>Blended Rate per Vehicle</v>
      </c>
      <c r="C64" s="560">
        <f>Input!B421</f>
        <v>1463.9044117647059</v>
      </c>
      <c r="D64" s="560">
        <f>Input!C421</f>
        <v>1463.9044117647059</v>
      </c>
      <c r="E64" s="560">
        <f>Input!D421</f>
        <v>1458.7831325301204</v>
      </c>
      <c r="F64" s="360">
        <f>-(D64-E64)/D64</f>
        <v>-3.498369971036482E-3</v>
      </c>
      <c r="H64" s="1126"/>
    </row>
    <row r="65" spans="2:8" x14ac:dyDescent="0.25">
      <c r="B65" s="340" t="s">
        <v>65</v>
      </c>
      <c r="C65" s="362">
        <f>Input!B429</f>
        <v>199091</v>
      </c>
      <c r="D65" s="362">
        <f>Input!C429</f>
        <v>243008.13235294117</v>
      </c>
      <c r="E65" s="362">
        <f>Input!D429</f>
        <v>242158</v>
      </c>
      <c r="F65" s="363">
        <f>-(D65-E65)/D65</f>
        <v>-3.4983699710364261E-3</v>
      </c>
      <c r="H65" s="1126"/>
    </row>
    <row r="66" spans="2:8" ht="4.5" customHeight="1" x14ac:dyDescent="0.25">
      <c r="B66" s="303"/>
      <c r="C66" s="201"/>
      <c r="D66" s="201"/>
      <c r="E66" s="201"/>
      <c r="F66" s="364"/>
    </row>
    <row r="67" spans="2:8" ht="15.75" thickBot="1" x14ac:dyDescent="0.3">
      <c r="B67" s="1134" t="s">
        <v>1678</v>
      </c>
      <c r="C67" s="1135">
        <f>C47+C53+C65</f>
        <v>441421.08999999997</v>
      </c>
      <c r="D67" s="1135">
        <f t="shared" ref="D67:E67" si="0">D47+D53+D65</f>
        <v>528284.38054584083</v>
      </c>
      <c r="E67" s="1135">
        <f t="shared" si="0"/>
        <v>522046.68</v>
      </c>
      <c r="F67" s="1136">
        <f>-(D67-E67)/D67</f>
        <v>-1.1807467295163717E-2</v>
      </c>
    </row>
    <row r="68" spans="2:8" ht="7.5" customHeight="1" thickTop="1" x14ac:dyDescent="0.25">
      <c r="B68" s="213"/>
      <c r="C68" s="203"/>
      <c r="D68" s="203"/>
      <c r="E68" s="203"/>
      <c r="F68" s="259"/>
    </row>
    <row r="69" spans="2:8" x14ac:dyDescent="0.25">
      <c r="B69" s="239" t="s">
        <v>62</v>
      </c>
      <c r="C69" s="203"/>
      <c r="D69" s="203"/>
      <c r="E69" s="203"/>
      <c r="F69" s="259"/>
    </row>
    <row r="70" spans="2:8" ht="108" customHeight="1" x14ac:dyDescent="0.25">
      <c r="B70" s="1351" t="s">
        <v>1755</v>
      </c>
      <c r="C70" s="1352"/>
      <c r="D70" s="1352"/>
      <c r="E70" s="1352"/>
      <c r="F70" s="1353"/>
    </row>
    <row r="71" spans="2:8" ht="4.5" customHeight="1" x14ac:dyDescent="0.25">
      <c r="B71" s="303"/>
      <c r="C71" s="201"/>
      <c r="D71" s="201"/>
      <c r="E71" s="201"/>
      <c r="F71" s="364"/>
      <c r="H71" s="1126"/>
    </row>
    <row r="72" spans="2:8" x14ac:dyDescent="0.25">
      <c r="B72" s="365" t="str">
        <f>Input!B457</f>
        <v>Umbrella Liability</v>
      </c>
      <c r="C72" s="366"/>
      <c r="D72" s="366"/>
      <c r="E72" s="366"/>
      <c r="F72" s="367"/>
    </row>
    <row r="73" spans="2:8" x14ac:dyDescent="0.25">
      <c r="B73" s="406" t="s">
        <v>61</v>
      </c>
      <c r="C73" s="355" t="str">
        <f>Input!B462</f>
        <v>AWAC</v>
      </c>
      <c r="D73" s="355" t="str">
        <f>Input!C462</f>
        <v>AWAC</v>
      </c>
      <c r="E73" s="355" t="str">
        <f>Input!D462</f>
        <v>AWAC</v>
      </c>
      <c r="F73" s="356" t="s">
        <v>237</v>
      </c>
    </row>
    <row r="74" spans="2:8" x14ac:dyDescent="0.25">
      <c r="B74" s="576" t="s">
        <v>1322</v>
      </c>
      <c r="C74" s="1187">
        <f>Input!C484</f>
        <v>136</v>
      </c>
      <c r="D74" s="1190">
        <f>Input!E484</f>
        <v>174</v>
      </c>
      <c r="E74" s="1190">
        <f>Input!E484</f>
        <v>174</v>
      </c>
      <c r="F74" s="1189">
        <f>-(C74-E74)/C74</f>
        <v>0.27941176470588236</v>
      </c>
    </row>
    <row r="75" spans="2:8" x14ac:dyDescent="0.25">
      <c r="B75" s="576" t="s">
        <v>319</v>
      </c>
      <c r="C75" s="357">
        <f>Input!C485</f>
        <v>107195000</v>
      </c>
      <c r="D75" s="357">
        <f>Input!E485</f>
        <v>126252000</v>
      </c>
      <c r="E75" s="357">
        <f>Input!E485</f>
        <v>126252000</v>
      </c>
      <c r="F75" s="1189">
        <f>-(C75-E75)/C75</f>
        <v>0.17777881431036896</v>
      </c>
    </row>
    <row r="76" spans="2:8" x14ac:dyDescent="0.25">
      <c r="B76" s="340" t="s">
        <v>65</v>
      </c>
      <c r="C76" s="362">
        <f>Input!B478</f>
        <v>151260.92924999999</v>
      </c>
      <c r="D76" s="362">
        <f>Input!C478</f>
        <v>185838.46516317184</v>
      </c>
      <c r="E76" s="362">
        <f>Input!D478</f>
        <v>204671.95124999998</v>
      </c>
      <c r="F76" s="363">
        <f>-(D76-E76)/D76</f>
        <v>0.10134331485299217</v>
      </c>
    </row>
    <row r="77" spans="2:8" ht="4.5" customHeight="1" x14ac:dyDescent="0.25">
      <c r="B77" s="303"/>
      <c r="C77" s="374"/>
      <c r="D77" s="374"/>
      <c r="E77" s="374"/>
      <c r="F77" s="375"/>
    </row>
    <row r="78" spans="2:8" x14ac:dyDescent="0.25">
      <c r="B78" s="365" t="str">
        <f>Input!B503</f>
        <v>1st Excess Liability</v>
      </c>
      <c r="C78" s="376"/>
      <c r="D78" s="376"/>
      <c r="E78" s="376"/>
      <c r="F78" s="377"/>
    </row>
    <row r="79" spans="2:8" x14ac:dyDescent="0.25">
      <c r="B79" s="406" t="s">
        <v>225</v>
      </c>
      <c r="C79" s="355" t="str">
        <f>Input!B508</f>
        <v>Allianz</v>
      </c>
      <c r="D79" s="355" t="str">
        <f>Input!C508</f>
        <v>Allianz</v>
      </c>
      <c r="E79" s="355" t="str">
        <f>Input!D508</f>
        <v>Allianz</v>
      </c>
      <c r="F79" s="378" t="s">
        <v>237</v>
      </c>
    </row>
    <row r="80" spans="2:8" x14ac:dyDescent="0.25">
      <c r="B80" s="359" t="str">
        <f>Input!B528</f>
        <v>Exposure Base - Underlying Umbrella Premium</v>
      </c>
      <c r="C80" s="357">
        <f>Input!C531</f>
        <v>144161</v>
      </c>
      <c r="D80" s="357">
        <f>Input!E531</f>
        <v>195065</v>
      </c>
      <c r="E80" s="357">
        <f>Input!E531</f>
        <v>195065</v>
      </c>
      <c r="F80" s="360">
        <f>Input!E532</f>
        <v>0.35310520875965068</v>
      </c>
    </row>
    <row r="81" spans="2:6" x14ac:dyDescent="0.25">
      <c r="B81" s="340" t="str">
        <f>Input!B515</f>
        <v>Rate as Percentage of Exposure</v>
      </c>
      <c r="C81" s="369">
        <f>Input!B516</f>
        <v>0.65048105937111977</v>
      </c>
      <c r="D81" s="369">
        <f>Input!C516</f>
        <v>0.65048105937111977</v>
      </c>
      <c r="E81" s="369">
        <f>Input!D516</f>
        <v>0.64081203701330325</v>
      </c>
      <c r="F81" s="363">
        <f>-(C81-D81)/C81</f>
        <v>0</v>
      </c>
    </row>
    <row r="82" spans="2:6" x14ac:dyDescent="0.25">
      <c r="B82" s="340" t="s">
        <v>65</v>
      </c>
      <c r="C82" s="362">
        <f>Input!B524</f>
        <v>93774</v>
      </c>
      <c r="D82" s="362">
        <f>Input!C524</f>
        <v>126886.08784622748</v>
      </c>
      <c r="E82" s="362">
        <f>Input!D524</f>
        <v>125000</v>
      </c>
      <c r="F82" s="363">
        <f>-(D82-E82)/D82</f>
        <v>-1.4864417984997881E-2</v>
      </c>
    </row>
    <row r="83" spans="2:6" ht="7.5" customHeight="1" x14ac:dyDescent="0.25">
      <c r="B83" s="303"/>
      <c r="C83" s="374"/>
      <c r="D83" s="374"/>
      <c r="E83" s="374"/>
      <c r="F83" s="375"/>
    </row>
    <row r="84" spans="2:6" ht="15" customHeight="1" x14ac:dyDescent="0.25">
      <c r="B84" s="365" t="str">
        <f>Input!B761</f>
        <v>Hull &amp; Protection and Indemnity (Watercraft Liability)</v>
      </c>
      <c r="C84" s="376"/>
      <c r="D84" s="376"/>
      <c r="E84" s="376"/>
      <c r="F84" s="377"/>
    </row>
    <row r="85" spans="2:6" ht="15" customHeight="1" x14ac:dyDescent="0.25">
      <c r="B85" s="406" t="s">
        <v>61</v>
      </c>
      <c r="C85" s="355" t="str">
        <f>Input!B766</f>
        <v>Great American</v>
      </c>
      <c r="D85" s="355" t="str">
        <f>Input!C766</f>
        <v>Great American</v>
      </c>
      <c r="E85" s="355" t="str">
        <f>Input!D766</f>
        <v>Great American</v>
      </c>
      <c r="F85" s="356" t="s">
        <v>237</v>
      </c>
    </row>
    <row r="86" spans="2:6" ht="15" customHeight="1" x14ac:dyDescent="0.25">
      <c r="B86" s="359" t="str">
        <f>Input!B786</f>
        <v>Exposure Base - Values Insured</v>
      </c>
      <c r="C86" s="357">
        <f>Input!C788</f>
        <v>264005</v>
      </c>
      <c r="D86" s="357">
        <f>Input!E788</f>
        <v>264005</v>
      </c>
      <c r="E86" s="357">
        <f>Input!E788</f>
        <v>264005</v>
      </c>
      <c r="F86" s="358">
        <f>Input!E789</f>
        <v>0</v>
      </c>
    </row>
    <row r="87" spans="2:6" ht="15" customHeight="1" x14ac:dyDescent="0.25">
      <c r="B87" s="359" t="str">
        <f>Input!B773</f>
        <v>Blended Rate per $100 of Exposure</v>
      </c>
      <c r="C87" s="645">
        <f>Input!B774</f>
        <v>6.3578341319293195</v>
      </c>
      <c r="D87" s="645">
        <f>Input!C774</f>
        <v>6.3578341319293195</v>
      </c>
      <c r="E87" s="645">
        <f>Input!D774</f>
        <v>6.9949432775894387</v>
      </c>
      <c r="F87" s="360">
        <f>-(D87-E87)/D87</f>
        <v>0.10020851951146845</v>
      </c>
    </row>
    <row r="88" spans="2:6" ht="15" customHeight="1" x14ac:dyDescent="0.25">
      <c r="B88" s="340" t="s">
        <v>65</v>
      </c>
      <c r="C88" s="362">
        <f>Input!B782</f>
        <v>16785</v>
      </c>
      <c r="D88" s="362">
        <f>Input!C782</f>
        <v>16785</v>
      </c>
      <c r="E88" s="362">
        <f>Input!D782</f>
        <v>18467</v>
      </c>
      <c r="F88" s="363">
        <f>-(D88-E88)/D88</f>
        <v>0.10020851951146857</v>
      </c>
    </row>
    <row r="89" spans="2:6" ht="4.5" customHeight="1" x14ac:dyDescent="0.25">
      <c r="B89" s="379"/>
      <c r="C89" s="374"/>
      <c r="D89" s="374"/>
      <c r="E89" s="374"/>
      <c r="F89" s="375"/>
    </row>
    <row r="90" spans="2:6" ht="15" hidden="1" customHeight="1" x14ac:dyDescent="0.25">
      <c r="B90" s="365" t="str">
        <f>Input!B796</f>
        <v>Business Travel Accident</v>
      </c>
      <c r="C90" s="376"/>
      <c r="D90" s="376"/>
      <c r="E90" s="376"/>
      <c r="F90" s="377"/>
    </row>
    <row r="91" spans="2:6" ht="15" hidden="1" customHeight="1" x14ac:dyDescent="0.25">
      <c r="B91" s="406" t="s">
        <v>61</v>
      </c>
      <c r="C91" s="355">
        <f>Input!B801</f>
        <v>0</v>
      </c>
      <c r="D91" s="355">
        <f>Input!C801</f>
        <v>0</v>
      </c>
      <c r="E91" s="355">
        <f>Input!D801</f>
        <v>0</v>
      </c>
      <c r="F91" s="356" t="s">
        <v>237</v>
      </c>
    </row>
    <row r="92" spans="2:6" ht="15" hidden="1" customHeight="1" x14ac:dyDescent="0.25">
      <c r="B92" s="359" t="str">
        <f>Input!B821</f>
        <v>Total Number of Employees</v>
      </c>
      <c r="C92" s="583">
        <f>Input!C821</f>
        <v>0</v>
      </c>
      <c r="D92" s="583">
        <f>Input!E821</f>
        <v>0</v>
      </c>
      <c r="E92" s="583">
        <f>Input!E821</f>
        <v>0</v>
      </c>
      <c r="F92" s="360" t="e">
        <f>Input!F821</f>
        <v>#DIV/0!</v>
      </c>
    </row>
    <row r="93" spans="2:6" ht="15" hidden="1" customHeight="1" x14ac:dyDescent="0.25">
      <c r="B93" s="359" t="str">
        <f>Input!B822</f>
        <v># of Employees Who Travel 50+ Days</v>
      </c>
      <c r="C93" s="583">
        <f>Input!C822</f>
        <v>0</v>
      </c>
      <c r="D93" s="583">
        <f>Input!E822</f>
        <v>0</v>
      </c>
      <c r="E93" s="583">
        <f>Input!E822</f>
        <v>0</v>
      </c>
      <c r="F93" s="360" t="e">
        <f>Input!F822</f>
        <v>#DIV/0!</v>
      </c>
    </row>
    <row r="94" spans="2:6" ht="15" hidden="1" customHeight="1" x14ac:dyDescent="0.25">
      <c r="B94" s="359" t="str">
        <f>Input!B823</f>
        <v>Total Aggregate Days</v>
      </c>
      <c r="C94" s="583">
        <f>Input!C823</f>
        <v>0</v>
      </c>
      <c r="D94" s="583">
        <f>Input!E823</f>
        <v>0</v>
      </c>
      <c r="E94" s="583">
        <f>Input!E823</f>
        <v>0</v>
      </c>
      <c r="F94" s="360" t="e">
        <f>Input!F823</f>
        <v>#DIV/0!</v>
      </c>
    </row>
    <row r="95" spans="2:6" ht="15" hidden="1" customHeight="1" x14ac:dyDescent="0.25">
      <c r="B95" s="340" t="s">
        <v>65</v>
      </c>
      <c r="C95" s="362">
        <f>Input!B815</f>
        <v>0</v>
      </c>
      <c r="D95" s="362" t="e">
        <f>Input!C815</f>
        <v>#DIV/0!</v>
      </c>
      <c r="E95" s="362">
        <f>Input!D815</f>
        <v>0</v>
      </c>
      <c r="F95" s="363" t="e">
        <f>-(D95-E95)/D95</f>
        <v>#DIV/0!</v>
      </c>
    </row>
    <row r="96" spans="2:6" ht="4.5" hidden="1" customHeight="1" x14ac:dyDescent="0.25">
      <c r="B96" s="303"/>
      <c r="C96" s="374"/>
      <c r="D96" s="374"/>
      <c r="E96" s="374"/>
      <c r="F96" s="375"/>
    </row>
    <row r="97" spans="2:6" ht="15" customHeight="1" x14ac:dyDescent="0.25">
      <c r="B97" s="365" t="str">
        <f>Input!B835</f>
        <v>Foreign Package</v>
      </c>
      <c r="C97" s="376"/>
      <c r="D97" s="376"/>
      <c r="E97" s="376"/>
      <c r="F97" s="377"/>
    </row>
    <row r="98" spans="2:6" ht="15" customHeight="1" x14ac:dyDescent="0.25">
      <c r="B98" s="406" t="s">
        <v>61</v>
      </c>
      <c r="C98" s="355" t="str">
        <f>Input!B840</f>
        <v>Hartford</v>
      </c>
      <c r="D98" s="355" t="str">
        <f>Input!C840</f>
        <v>Hartford</v>
      </c>
      <c r="E98" s="355" t="str">
        <f>Input!D840</f>
        <v>Hartford</v>
      </c>
      <c r="F98" s="356" t="s">
        <v>237</v>
      </c>
    </row>
    <row r="99" spans="2:6" ht="15" customHeight="1" x14ac:dyDescent="0.25">
      <c r="B99" s="359" t="str">
        <f>Input!B858</f>
        <v>Property Values</v>
      </c>
      <c r="C99" s="357">
        <f>Input!C858</f>
        <v>0</v>
      </c>
      <c r="D99" s="357">
        <f>Input!E858</f>
        <v>0</v>
      </c>
      <c r="E99" s="357">
        <f>Input!E858</f>
        <v>0</v>
      </c>
      <c r="F99" s="1137" t="e">
        <f>Input!F858</f>
        <v>#DIV/0!</v>
      </c>
    </row>
    <row r="100" spans="2:6" ht="15" customHeight="1" x14ac:dyDescent="0.25">
      <c r="B100" s="359" t="str">
        <f>Input!B859</f>
        <v>Number of Auto Rentals</v>
      </c>
      <c r="C100" s="583">
        <f>Input!C859</f>
        <v>0</v>
      </c>
      <c r="D100" s="583">
        <f>Input!E859</f>
        <v>0</v>
      </c>
      <c r="E100" s="583">
        <f>Input!E859</f>
        <v>0</v>
      </c>
      <c r="F100" s="1137" t="e">
        <f>Input!F859</f>
        <v>#DIV/0!</v>
      </c>
    </row>
    <row r="101" spans="2:6" ht="15" customHeight="1" x14ac:dyDescent="0.25">
      <c r="B101" s="359" t="str">
        <f>Input!B860</f>
        <v>Foreign Revenues</v>
      </c>
      <c r="C101" s="357">
        <f>Input!C860</f>
        <v>500000</v>
      </c>
      <c r="D101" s="357">
        <f>Input!E860</f>
        <v>500000</v>
      </c>
      <c r="E101" s="357">
        <f>Input!E860</f>
        <v>500000</v>
      </c>
      <c r="F101" s="360">
        <f>Input!F860</f>
        <v>0</v>
      </c>
    </row>
    <row r="102" spans="2:6" ht="15" customHeight="1" x14ac:dyDescent="0.25">
      <c r="B102" s="359" t="str">
        <f>Input!B861</f>
        <v>Number of Trips</v>
      </c>
      <c r="C102" s="583">
        <f>Input!C861</f>
        <v>4</v>
      </c>
      <c r="D102" s="583">
        <f>Input!E861</f>
        <v>4</v>
      </c>
      <c r="E102" s="583">
        <f>Input!E861</f>
        <v>4</v>
      </c>
      <c r="F102" s="360">
        <f>Input!F861</f>
        <v>0</v>
      </c>
    </row>
    <row r="103" spans="2:6" ht="15" customHeight="1" x14ac:dyDescent="0.25">
      <c r="B103" s="359" t="str">
        <f>Input!B862</f>
        <v>Foreign Payroll</v>
      </c>
      <c r="C103" s="357">
        <f>Input!C862</f>
        <v>0</v>
      </c>
      <c r="D103" s="357">
        <f>Input!E862</f>
        <v>0</v>
      </c>
      <c r="E103" s="357">
        <f>Input!E862</f>
        <v>0</v>
      </c>
      <c r="F103" s="1137" t="e">
        <f>Input!F862</f>
        <v>#DIV/0!</v>
      </c>
    </row>
    <row r="104" spans="2:6" ht="15" customHeight="1" x14ac:dyDescent="0.25">
      <c r="B104" s="611" t="s">
        <v>889</v>
      </c>
      <c r="C104" s="362">
        <f>Input!B846</f>
        <v>4310</v>
      </c>
      <c r="D104" s="362">
        <f>Input!C846</f>
        <v>4310</v>
      </c>
      <c r="E104" s="362">
        <f>Input!D846</f>
        <v>4273</v>
      </c>
      <c r="F104" s="363">
        <f>-(D104-E104)/D104</f>
        <v>-8.5846867749419953E-3</v>
      </c>
    </row>
    <row r="105" spans="2:6" ht="4.5" customHeight="1" x14ac:dyDescent="0.25">
      <c r="B105" s="303"/>
      <c r="C105" s="374"/>
      <c r="D105" s="374"/>
      <c r="E105" s="374"/>
      <c r="F105" s="375"/>
    </row>
    <row r="106" spans="2:6" ht="15" customHeight="1" x14ac:dyDescent="0.25">
      <c r="B106" s="365" t="str">
        <f>Input!B1192</f>
        <v>Aircraft (Drone) Liability</v>
      </c>
      <c r="C106" s="376"/>
      <c r="D106" s="376"/>
      <c r="E106" s="376"/>
      <c r="F106" s="377"/>
    </row>
    <row r="107" spans="2:6" ht="15" customHeight="1" x14ac:dyDescent="0.25">
      <c r="B107" s="406" t="s">
        <v>61</v>
      </c>
      <c r="C107" s="355" t="str">
        <f>Input!B1197</f>
        <v>Global Aerospace</v>
      </c>
      <c r="D107" s="355" t="str">
        <f>Input!C1197</f>
        <v>Global Aerospace</v>
      </c>
      <c r="E107" s="355" t="str">
        <f>Input!D1197</f>
        <v>Global Aerospace</v>
      </c>
      <c r="F107" s="378" t="s">
        <v>237</v>
      </c>
    </row>
    <row r="108" spans="2:6" ht="15" customHeight="1" x14ac:dyDescent="0.25">
      <c r="B108" s="359" t="str">
        <f>Input!B1217</f>
        <v>Total Drone &amp; Payload Values</v>
      </c>
      <c r="C108" s="583">
        <f>Input!C1217</f>
        <v>641049</v>
      </c>
      <c r="D108" s="583">
        <f>Input!E1217</f>
        <v>619558</v>
      </c>
      <c r="E108" s="583">
        <f>Input!E1217</f>
        <v>619558</v>
      </c>
      <c r="F108" s="360">
        <f>Input!E1218</f>
        <v>-3.3524738358534215E-2</v>
      </c>
    </row>
    <row r="109" spans="2:6" ht="15" customHeight="1" x14ac:dyDescent="0.25">
      <c r="B109" s="340" t="s">
        <v>65</v>
      </c>
      <c r="C109" s="362">
        <f>Input!B1211</f>
        <v>80773</v>
      </c>
      <c r="D109" s="362">
        <f>Input!C1211</f>
        <v>78065.106308566115</v>
      </c>
      <c r="E109" s="362">
        <f>Input!D1211</f>
        <v>83308</v>
      </c>
      <c r="F109" s="363">
        <f>-(D109-E109)/D109</f>
        <v>6.7160527146538709E-2</v>
      </c>
    </row>
    <row r="110" spans="2:6" ht="4.5" customHeight="1" x14ac:dyDescent="0.25">
      <c r="B110" s="303"/>
      <c r="C110" s="201"/>
      <c r="D110" s="201"/>
      <c r="E110" s="201"/>
      <c r="F110" s="364"/>
    </row>
    <row r="111" spans="2:6" ht="4.5" hidden="1" customHeight="1" x14ac:dyDescent="0.25">
      <c r="B111" s="303"/>
      <c r="C111" s="201"/>
      <c r="D111" s="201"/>
      <c r="E111" s="201"/>
      <c r="F111" s="364"/>
    </row>
    <row r="112" spans="2:6" x14ac:dyDescent="0.25">
      <c r="B112" s="365" t="str">
        <f>Input!B546</f>
        <v>Property</v>
      </c>
      <c r="C112" s="366"/>
      <c r="D112" s="366"/>
      <c r="E112" s="366"/>
      <c r="F112" s="367"/>
    </row>
    <row r="113" spans="2:6" x14ac:dyDescent="0.25">
      <c r="B113" s="406" t="s">
        <v>61</v>
      </c>
      <c r="C113" s="355" t="str">
        <f>Input!B551</f>
        <v>Hartford</v>
      </c>
      <c r="D113" s="355" t="str">
        <f>Input!C551</f>
        <v>Hartford</v>
      </c>
      <c r="E113" s="355">
        <f>Input!D551</f>
        <v>0</v>
      </c>
      <c r="F113" s="356" t="s">
        <v>237</v>
      </c>
    </row>
    <row r="114" spans="2:6" x14ac:dyDescent="0.25">
      <c r="B114" s="359" t="str">
        <f>Input!B571</f>
        <v>Exposure Base - Total Values Insured</v>
      </c>
      <c r="C114" s="357">
        <f>Input!C579</f>
        <v>17795200</v>
      </c>
      <c r="D114" s="357">
        <f>Input!E579</f>
        <v>11320000</v>
      </c>
      <c r="E114" s="357">
        <f>Input!E579</f>
        <v>11320000</v>
      </c>
      <c r="F114" s="358">
        <f>Input!E580</f>
        <v>-0.36387340406401725</v>
      </c>
    </row>
    <row r="115" spans="2:6" x14ac:dyDescent="0.25">
      <c r="B115" s="359" t="str">
        <f>Input!B558</f>
        <v>Blended Rate per $100 of Exposure</v>
      </c>
      <c r="C115" s="560">
        <f>Input!B559</f>
        <v>0.24246426002517532</v>
      </c>
      <c r="D115" s="560">
        <f>Input!C559</f>
        <v>0.24246426002517532</v>
      </c>
      <c r="E115" s="560">
        <f>Input!D559</f>
        <v>0</v>
      </c>
      <c r="F115" s="360">
        <f>-(D115-E115)/D115</f>
        <v>-1</v>
      </c>
    </row>
    <row r="116" spans="2:6" x14ac:dyDescent="0.25">
      <c r="B116" s="340" t="s">
        <v>65</v>
      </c>
      <c r="C116" s="362">
        <f>Input!B567</f>
        <v>43149.59</v>
      </c>
      <c r="D116" s="362">
        <f>Input!C567</f>
        <v>27448.601802733323</v>
      </c>
      <c r="E116" s="362">
        <f>Input!D567</f>
        <v>0</v>
      </c>
      <c r="F116" s="363">
        <f>-(D116-E116)/D116</f>
        <v>-1</v>
      </c>
    </row>
    <row r="117" spans="2:6" ht="4.5" customHeight="1" x14ac:dyDescent="0.25">
      <c r="B117" s="303"/>
      <c r="C117" s="201"/>
      <c r="D117" s="201"/>
      <c r="E117" s="201"/>
      <c r="F117" s="364"/>
    </row>
    <row r="118" spans="2:6" ht="15" customHeight="1" x14ac:dyDescent="0.25">
      <c r="B118" s="365" t="str">
        <f>Input!B619</f>
        <v xml:space="preserve">Inland Marine </v>
      </c>
      <c r="C118" s="366"/>
      <c r="D118" s="366"/>
      <c r="E118" s="366"/>
      <c r="F118" s="367"/>
    </row>
    <row r="119" spans="2:6" ht="15" customHeight="1" x14ac:dyDescent="0.25">
      <c r="B119" s="406" t="s">
        <v>61</v>
      </c>
      <c r="C119" s="355" t="str">
        <f>Input!B624</f>
        <v>Argo</v>
      </c>
      <c r="D119" s="355" t="str">
        <f>Input!C624</f>
        <v>Argo</v>
      </c>
      <c r="E119" s="355" t="str">
        <f>Input!D624</f>
        <v>Argo</v>
      </c>
      <c r="F119" s="356" t="s">
        <v>237</v>
      </c>
    </row>
    <row r="120" spans="2:6" ht="15" customHeight="1" x14ac:dyDescent="0.25">
      <c r="B120" s="359" t="str">
        <f>Input!B644</f>
        <v>Exposure Base - Scheduled Equipment</v>
      </c>
      <c r="C120" s="357">
        <f>Input!C652</f>
        <v>4744985</v>
      </c>
      <c r="D120" s="357">
        <f>Input!E652</f>
        <v>5401323</v>
      </c>
      <c r="E120" s="357">
        <f>Input!E652</f>
        <v>5401323</v>
      </c>
      <c r="F120" s="360">
        <f>Input!E653</f>
        <v>0.13832246045034916</v>
      </c>
    </row>
    <row r="121" spans="2:6" ht="15" customHeight="1" x14ac:dyDescent="0.25">
      <c r="B121" s="359" t="str">
        <f>Input!B631</f>
        <v>Blended Rate per $100 of Exposure</v>
      </c>
      <c r="C121" s="560">
        <f>Input!B632</f>
        <v>0.65732557637168509</v>
      </c>
      <c r="D121" s="560">
        <f>Input!C632</f>
        <v>0.65732557637168498</v>
      </c>
      <c r="E121" s="560">
        <f>Input!D632</f>
        <v>0.6867576702967032</v>
      </c>
      <c r="F121" s="360">
        <f>-(D121-E121)/D121</f>
        <v>4.4775519138442639E-2</v>
      </c>
    </row>
    <row r="122" spans="2:6" ht="15" customHeight="1" x14ac:dyDescent="0.25">
      <c r="B122" s="359" t="s">
        <v>65</v>
      </c>
      <c r="C122" s="357">
        <f>Input!B640</f>
        <v>31190</v>
      </c>
      <c r="D122" s="357">
        <f>Input!C640</f>
        <v>35504.27754144639</v>
      </c>
      <c r="E122" s="357">
        <f>Input!D640</f>
        <v>37094</v>
      </c>
      <c r="F122" s="360">
        <f>-(D122-E122)/D122</f>
        <v>4.477551913844257E-2</v>
      </c>
    </row>
    <row r="123" spans="2:6" ht="4.5" customHeight="1" x14ac:dyDescent="0.25">
      <c r="B123" s="303"/>
      <c r="C123" s="201"/>
      <c r="D123" s="201"/>
      <c r="E123" s="201"/>
      <c r="F123" s="364"/>
    </row>
    <row r="124" spans="2:6" hidden="1" x14ac:dyDescent="0.25">
      <c r="B124" s="365" t="str">
        <f>Input!B718</f>
        <v>Property - Wind &amp; Hail - 1329 Laredo</v>
      </c>
      <c r="C124" s="366"/>
      <c r="D124" s="366"/>
      <c r="E124" s="366"/>
      <c r="F124" s="367"/>
    </row>
    <row r="125" spans="2:6" hidden="1" x14ac:dyDescent="0.25">
      <c r="B125" s="406" t="s">
        <v>61</v>
      </c>
      <c r="C125" s="355" t="str">
        <f>Input!B723</f>
        <v>TWIA</v>
      </c>
      <c r="D125" s="355" t="str">
        <f>Input!C723</f>
        <v>TWIA</v>
      </c>
      <c r="E125" s="355">
        <f>Input!D723</f>
        <v>0</v>
      </c>
      <c r="F125" s="356" t="s">
        <v>237</v>
      </c>
    </row>
    <row r="126" spans="2:6" ht="15" hidden="1" customHeight="1" x14ac:dyDescent="0.25">
      <c r="B126" s="359" t="str">
        <f>Input!B743</f>
        <v>Exposure Base - Underlying Total Values Insured</v>
      </c>
      <c r="C126" s="357">
        <f>Input!C745</f>
        <v>17795200</v>
      </c>
      <c r="D126" s="357">
        <f>Input!E745</f>
        <v>11320000</v>
      </c>
      <c r="E126" s="357">
        <f>Input!E745</f>
        <v>11320000</v>
      </c>
      <c r="F126" s="358">
        <f>Input!E746</f>
        <v>-0.36387340406401725</v>
      </c>
    </row>
    <row r="127" spans="2:6" hidden="1" x14ac:dyDescent="0.25">
      <c r="B127" s="359" t="str">
        <f>Input!B730</f>
        <v>Blended Rate per $100 of Exposure</v>
      </c>
      <c r="C127" s="560">
        <f>Input!B731</f>
        <v>2.6507147994964935E-2</v>
      </c>
      <c r="D127" s="560">
        <f>Input!C731</f>
        <v>2.6507147994964939E-2</v>
      </c>
      <c r="E127" s="560">
        <f>Input!D731</f>
        <v>0</v>
      </c>
      <c r="F127" s="360">
        <f>-(D127-E127)/D127</f>
        <v>-1</v>
      </c>
    </row>
    <row r="128" spans="2:6" hidden="1" x14ac:dyDescent="0.25">
      <c r="B128" s="340" t="s">
        <v>65</v>
      </c>
      <c r="C128" s="362">
        <f>Input!B739</f>
        <v>4717</v>
      </c>
      <c r="D128" s="362">
        <f>Input!C739</f>
        <v>3000.6091530300309</v>
      </c>
      <c r="E128" s="362">
        <f>Input!D739</f>
        <v>0</v>
      </c>
      <c r="F128" s="363">
        <f>-(D128-E128)/D128</f>
        <v>-1</v>
      </c>
    </row>
    <row r="129" spans="2:9" ht="4.5" hidden="1" customHeight="1" x14ac:dyDescent="0.25">
      <c r="B129" s="303"/>
      <c r="C129" s="201"/>
      <c r="D129" s="201"/>
      <c r="E129" s="201"/>
      <c r="F129" s="364"/>
    </row>
    <row r="130" spans="2:9" ht="15.75" thickBot="1" x14ac:dyDescent="0.3">
      <c r="B130" s="380" t="s">
        <v>723</v>
      </c>
      <c r="C130" s="381">
        <f>C67+C76+C82+C88+C104+C109+C116+C122</f>
        <v>862663.60924999986</v>
      </c>
      <c r="D130" s="381">
        <f t="shared" ref="D130:E130" si="1">D67+D76+D82+D88+D104+D109+D116+D122</f>
        <v>1003121.919207986</v>
      </c>
      <c r="E130" s="381">
        <f t="shared" si="1"/>
        <v>994860.63124999998</v>
      </c>
      <c r="F130" s="382">
        <f>-(D130-E130)/D130</f>
        <v>-8.235577151487922E-3</v>
      </c>
    </row>
    <row r="131" spans="2:9" ht="7.5" customHeight="1" thickTop="1" x14ac:dyDescent="0.25">
      <c r="B131" s="213"/>
      <c r="C131" s="203"/>
      <c r="D131" s="203"/>
      <c r="E131" s="203"/>
      <c r="F131" s="259"/>
    </row>
    <row r="132" spans="2:9" x14ac:dyDescent="0.25">
      <c r="B132" s="239" t="s">
        <v>62</v>
      </c>
      <c r="C132" s="203"/>
      <c r="D132" s="203"/>
      <c r="E132" s="203"/>
      <c r="F132" s="259"/>
    </row>
    <row r="133" spans="2:9" x14ac:dyDescent="0.25">
      <c r="B133" s="1351" t="s">
        <v>1687</v>
      </c>
      <c r="C133" s="1352"/>
      <c r="D133" s="1352"/>
      <c r="E133" s="1352"/>
      <c r="F133" s="1353"/>
    </row>
    <row r="134" spans="2:9" x14ac:dyDescent="0.25">
      <c r="B134" s="1351" t="s">
        <v>1752</v>
      </c>
      <c r="C134" s="1352"/>
      <c r="D134" s="1352"/>
      <c r="E134" s="1352"/>
      <c r="F134" s="1353"/>
      <c r="I134" s="1191"/>
    </row>
    <row r="135" spans="2:9" x14ac:dyDescent="0.25">
      <c r="B135" s="1354" t="s">
        <v>1756</v>
      </c>
      <c r="C135" s="1352"/>
      <c r="D135" s="1352"/>
      <c r="E135" s="1352"/>
      <c r="F135" s="1353"/>
    </row>
    <row r="136" spans="2:9" x14ac:dyDescent="0.25">
      <c r="B136" s="1354" t="s">
        <v>1757</v>
      </c>
      <c r="C136" s="1352"/>
      <c r="D136" s="1352"/>
      <c r="E136" s="1352"/>
      <c r="F136" s="1353"/>
    </row>
    <row r="137" spans="2:9" ht="4.5" customHeight="1" x14ac:dyDescent="0.25">
      <c r="B137" s="303"/>
      <c r="C137" s="374"/>
      <c r="D137" s="374"/>
      <c r="E137" s="374"/>
      <c r="F137" s="375"/>
    </row>
    <row r="138" spans="2:9" ht="15" hidden="1" customHeight="1" x14ac:dyDescent="0.25">
      <c r="B138" s="365" t="str">
        <f>Input!B878</f>
        <v>Defense Base Act</v>
      </c>
      <c r="C138" s="376"/>
      <c r="D138" s="376"/>
      <c r="E138" s="376"/>
      <c r="F138" s="377"/>
    </row>
    <row r="139" spans="2:9" ht="15" hidden="1" customHeight="1" x14ac:dyDescent="0.25">
      <c r="B139" s="406" t="s">
        <v>61</v>
      </c>
      <c r="C139" s="355">
        <f>Input!B883</f>
        <v>0</v>
      </c>
      <c r="D139" s="355">
        <f>Input!C883</f>
        <v>0</v>
      </c>
      <c r="E139" s="355">
        <f>Input!D883</f>
        <v>0</v>
      </c>
      <c r="F139" s="378" t="s">
        <v>237</v>
      </c>
    </row>
    <row r="140" spans="2:9" ht="15" hidden="1" customHeight="1" x14ac:dyDescent="0.25">
      <c r="B140" s="359" t="str">
        <f>Input!B903</f>
        <v>Person-Weeks</v>
      </c>
      <c r="C140" s="583">
        <f>Input!C903</f>
        <v>0</v>
      </c>
      <c r="D140" s="583">
        <f>Input!D903</f>
        <v>0</v>
      </c>
      <c r="E140" s="583">
        <f>Input!D903</f>
        <v>0</v>
      </c>
      <c r="F140" s="360" t="e">
        <f>Input!E903</f>
        <v>#DIV/0!</v>
      </c>
    </row>
    <row r="141" spans="2:9" ht="15" hidden="1" customHeight="1" x14ac:dyDescent="0.25">
      <c r="B141" s="359" t="str">
        <f>Input!B904</f>
        <v>Remuneration</v>
      </c>
      <c r="C141" s="357">
        <f>Input!C904</f>
        <v>0</v>
      </c>
      <c r="D141" s="357">
        <f>Input!D904</f>
        <v>0</v>
      </c>
      <c r="E141" s="357">
        <f>Input!D904</f>
        <v>0</v>
      </c>
      <c r="F141" s="360" t="e">
        <f>Input!E904</f>
        <v>#DIV/0!</v>
      </c>
    </row>
    <row r="142" spans="2:9" ht="15" hidden="1" customHeight="1" x14ac:dyDescent="0.25">
      <c r="B142" s="340" t="s">
        <v>65</v>
      </c>
      <c r="C142" s="362">
        <f>Input!B897</f>
        <v>0</v>
      </c>
      <c r="D142" s="362" t="e">
        <f>Input!C897</f>
        <v>#DIV/0!</v>
      </c>
      <c r="E142" s="362">
        <f>Input!D897</f>
        <v>0</v>
      </c>
      <c r="F142" s="363" t="e">
        <f>-(D142-E142)/D142</f>
        <v>#DIV/0!</v>
      </c>
    </row>
    <row r="143" spans="2:9" ht="4.5" hidden="1" customHeight="1" x14ac:dyDescent="0.25">
      <c r="B143" s="303"/>
      <c r="C143" s="374"/>
      <c r="D143" s="374"/>
      <c r="E143" s="374"/>
      <c r="F143" s="375"/>
    </row>
    <row r="144" spans="2:9" ht="15" customHeight="1" x14ac:dyDescent="0.25">
      <c r="B144" s="365" t="str">
        <f>Input!B915</f>
        <v>Executive Liability (Directors &amp; Officers, Employment Practices, Fiduciary Liability)</v>
      </c>
      <c r="C144" s="376"/>
      <c r="D144" s="376"/>
      <c r="E144" s="376"/>
      <c r="F144" s="377"/>
    </row>
    <row r="145" spans="2:6" ht="15" customHeight="1" x14ac:dyDescent="0.25">
      <c r="B145" s="406" t="s">
        <v>61</v>
      </c>
      <c r="C145" s="355" t="str">
        <f>Input!B920</f>
        <v>Hartford</v>
      </c>
      <c r="D145" s="355" t="str">
        <f>Input!C920</f>
        <v>Hartford</v>
      </c>
      <c r="E145" s="355">
        <f>Input!D920</f>
        <v>0</v>
      </c>
      <c r="F145" s="356" t="s">
        <v>237</v>
      </c>
    </row>
    <row r="146" spans="2:6" ht="15" customHeight="1" x14ac:dyDescent="0.25">
      <c r="B146" s="359" t="str">
        <f>Input!B940</f>
        <v>Employee Count</v>
      </c>
      <c r="C146" s="583">
        <f>Input!C940</f>
        <v>1375</v>
      </c>
      <c r="D146" s="583">
        <f>Input!D940</f>
        <v>1500</v>
      </c>
      <c r="E146" s="583">
        <f>Input!D940</f>
        <v>1500</v>
      </c>
      <c r="F146" s="360">
        <f>Input!E940</f>
        <v>9.0909090909090828E-2</v>
      </c>
    </row>
    <row r="147" spans="2:6" ht="15" customHeight="1" x14ac:dyDescent="0.25">
      <c r="B147" s="359" t="str">
        <f>Input!B941</f>
        <v>Gross Revenue</v>
      </c>
      <c r="C147" s="357">
        <f>Input!C941</f>
        <v>283735443</v>
      </c>
      <c r="D147" s="357">
        <f>Input!D941</f>
        <v>324667000</v>
      </c>
      <c r="E147" s="357">
        <f>Input!D941</f>
        <v>324667000</v>
      </c>
      <c r="F147" s="360">
        <f>Input!E941</f>
        <v>0.14425958409432837</v>
      </c>
    </row>
    <row r="148" spans="2:6" ht="15" customHeight="1" x14ac:dyDescent="0.25">
      <c r="B148" s="359" t="str">
        <f>Input!B942</f>
        <v>Total Assets</v>
      </c>
      <c r="C148" s="357">
        <f>Input!C942</f>
        <v>195624691</v>
      </c>
      <c r="D148" s="357">
        <f>Input!D942</f>
        <v>286482000</v>
      </c>
      <c r="E148" s="357">
        <f>Input!D942</f>
        <v>286482000</v>
      </c>
      <c r="F148" s="360">
        <f>Input!E942</f>
        <v>0.46444704160580619</v>
      </c>
    </row>
    <row r="149" spans="2:6" ht="15" customHeight="1" x14ac:dyDescent="0.25">
      <c r="B149" s="359" t="str">
        <f>Input!B943</f>
        <v>Plan Assets</v>
      </c>
      <c r="C149" s="357">
        <f>Input!C943</f>
        <v>330000000</v>
      </c>
      <c r="D149" s="357">
        <f>Input!D943</f>
        <v>391200000</v>
      </c>
      <c r="E149" s="357">
        <f>Input!D943</f>
        <v>391200000</v>
      </c>
      <c r="F149" s="360">
        <f>Input!E943</f>
        <v>0.18545454545454554</v>
      </c>
    </row>
    <row r="150" spans="2:6" ht="15" customHeight="1" x14ac:dyDescent="0.25">
      <c r="B150" s="340" t="s">
        <v>65</v>
      </c>
      <c r="C150" s="362">
        <f>Input!B934</f>
        <v>102495.98625</v>
      </c>
      <c r="D150" s="362">
        <f>Input!C934</f>
        <v>125175.02360269304</v>
      </c>
      <c r="E150" s="362">
        <f>Input!D934</f>
        <v>0</v>
      </c>
      <c r="F150" s="363">
        <f>-(D150-E150)/D150</f>
        <v>-1</v>
      </c>
    </row>
    <row r="151" spans="2:6" ht="4.5" customHeight="1" x14ac:dyDescent="0.25">
      <c r="B151" s="303"/>
      <c r="C151" s="374"/>
      <c r="D151" s="374"/>
      <c r="E151" s="374"/>
      <c r="F151" s="375"/>
    </row>
    <row r="152" spans="2:6" ht="15" customHeight="1" x14ac:dyDescent="0.25">
      <c r="B152" s="365" t="str">
        <f>Input!B971</f>
        <v>Commercial Crime</v>
      </c>
      <c r="C152" s="376"/>
      <c r="D152" s="376"/>
      <c r="E152" s="376"/>
      <c r="F152" s="377"/>
    </row>
    <row r="153" spans="2:6" ht="15" customHeight="1" x14ac:dyDescent="0.25">
      <c r="B153" s="406" t="s">
        <v>61</v>
      </c>
      <c r="C153" s="355" t="str">
        <f>Input!B976</f>
        <v>Great American</v>
      </c>
      <c r="D153" s="355" t="str">
        <f>Input!C976</f>
        <v>Great American</v>
      </c>
      <c r="E153" s="355">
        <f>Input!D976</f>
        <v>0</v>
      </c>
      <c r="F153" s="378" t="s">
        <v>237</v>
      </c>
    </row>
    <row r="154" spans="2:6" ht="15" customHeight="1" x14ac:dyDescent="0.25">
      <c r="B154" s="359" t="str">
        <f>Input!B996</f>
        <v>Employee Count</v>
      </c>
      <c r="C154" s="583">
        <f>Input!C996</f>
        <v>1375</v>
      </c>
      <c r="D154" s="583">
        <f>Input!D996</f>
        <v>1500</v>
      </c>
      <c r="E154" s="583">
        <f>Input!D996</f>
        <v>1500</v>
      </c>
      <c r="F154" s="360">
        <f>Input!E996</f>
        <v>9.0909090909090912E-2</v>
      </c>
    </row>
    <row r="155" spans="2:6" ht="15" customHeight="1" x14ac:dyDescent="0.25">
      <c r="B155" s="359" t="str">
        <f>Input!B997</f>
        <v>Revenue</v>
      </c>
      <c r="C155" s="357">
        <f>Input!C997</f>
        <v>283735443</v>
      </c>
      <c r="D155" s="357">
        <f>Input!D997</f>
        <v>324667000</v>
      </c>
      <c r="E155" s="357">
        <f>Input!D997</f>
        <v>324667000</v>
      </c>
      <c r="F155" s="360">
        <f>Input!E997</f>
        <v>0.14425958409432832</v>
      </c>
    </row>
    <row r="156" spans="2:6" ht="15" customHeight="1" x14ac:dyDescent="0.25">
      <c r="B156" s="359" t="str">
        <f>Input!B998</f>
        <v>Total Assets</v>
      </c>
      <c r="C156" s="357">
        <f>Input!C998</f>
        <v>195624691</v>
      </c>
      <c r="D156" s="357">
        <f>Input!D998</f>
        <v>286482000</v>
      </c>
      <c r="E156" s="357">
        <f>Input!D998</f>
        <v>286482000</v>
      </c>
      <c r="F156" s="360">
        <f>Input!E998</f>
        <v>0.4644470416058063</v>
      </c>
    </row>
    <row r="157" spans="2:6" ht="15" customHeight="1" x14ac:dyDescent="0.25">
      <c r="B157" s="340" t="s">
        <v>65</v>
      </c>
      <c r="C157" s="362">
        <f>Input!B990</f>
        <v>18491</v>
      </c>
      <c r="D157" s="362">
        <f>Input!C990</f>
        <v>24118.797107910592</v>
      </c>
      <c r="E157" s="362">
        <f>Input!D990</f>
        <v>0</v>
      </c>
      <c r="F157" s="363">
        <f>-(D157-E157)/D157</f>
        <v>-1</v>
      </c>
    </row>
    <row r="158" spans="2:6" ht="4.5" customHeight="1" x14ac:dyDescent="0.25">
      <c r="B158" s="303"/>
      <c r="C158" s="374"/>
      <c r="D158" s="374"/>
      <c r="E158" s="374"/>
      <c r="F158" s="375"/>
    </row>
    <row r="159" spans="2:6" ht="15" customHeight="1" x14ac:dyDescent="0.25">
      <c r="B159" s="365" t="str">
        <f>Input!B1015</f>
        <v>Cyber Liability</v>
      </c>
      <c r="C159" s="376"/>
      <c r="D159" s="376"/>
      <c r="E159" s="376"/>
      <c r="F159" s="377"/>
    </row>
    <row r="160" spans="2:6" ht="15" customHeight="1" x14ac:dyDescent="0.25">
      <c r="B160" s="406" t="s">
        <v>61</v>
      </c>
      <c r="C160" s="355" t="str">
        <f>Input!B1020</f>
        <v>Chubb</v>
      </c>
      <c r="D160" s="355" t="str">
        <f>Input!C1020</f>
        <v>Chubb</v>
      </c>
      <c r="E160" s="355">
        <f>Input!D1020</f>
        <v>0</v>
      </c>
      <c r="F160" s="356" t="s">
        <v>237</v>
      </c>
    </row>
    <row r="161" spans="2:6" ht="15" customHeight="1" x14ac:dyDescent="0.25">
      <c r="B161" s="359" t="str">
        <f>Input!B1042</f>
        <v>Exposure Base - Projected Revenue</v>
      </c>
      <c r="C161" s="357">
        <f>Input!C1044</f>
        <v>332446000</v>
      </c>
      <c r="D161" s="357">
        <f>Input!E1044</f>
        <v>340000000</v>
      </c>
      <c r="E161" s="357">
        <f>Input!E1044</f>
        <v>340000000</v>
      </c>
      <c r="F161" s="358">
        <f>Input!E1045</f>
        <v>2.2722487261089018E-2</v>
      </c>
    </row>
    <row r="162" spans="2:6" ht="15" customHeight="1" x14ac:dyDescent="0.25">
      <c r="B162" s="359" t="str">
        <f>Input!B1027</f>
        <v>Blended Rate per $100 of Exposure</v>
      </c>
      <c r="C162" s="645">
        <f>Input!B1028</f>
        <v>1.9296066128032825E-2</v>
      </c>
      <c r="D162" s="645">
        <f>Input!C1028</f>
        <v>1.9296066128032821E-2</v>
      </c>
      <c r="E162" s="645">
        <f>Input!D1028</f>
        <v>0</v>
      </c>
      <c r="F162" s="360">
        <f>-(D162-E162)/D162</f>
        <v>-1</v>
      </c>
    </row>
    <row r="163" spans="2:6" ht="15" customHeight="1" x14ac:dyDescent="0.25">
      <c r="B163" s="340" t="s">
        <v>65</v>
      </c>
      <c r="C163" s="362">
        <f>Input!B1038</f>
        <v>64149</v>
      </c>
      <c r="D163" s="362">
        <f>Input!C1038</f>
        <v>68788.546139824204</v>
      </c>
      <c r="E163" s="362">
        <f>Input!D1038</f>
        <v>0</v>
      </c>
      <c r="F163" s="363">
        <f>-(D163-E163)/D163</f>
        <v>-1</v>
      </c>
    </row>
    <row r="164" spans="2:6" ht="4.5" customHeight="1" x14ac:dyDescent="0.25">
      <c r="B164" s="303"/>
      <c r="C164" s="374"/>
      <c r="D164" s="374"/>
      <c r="E164" s="374"/>
      <c r="F164" s="375"/>
    </row>
    <row r="165" spans="2:6" ht="15" customHeight="1" x14ac:dyDescent="0.25">
      <c r="B165" s="365" t="str">
        <f>Input!B1116</f>
        <v>Kidnap &amp; Ransom</v>
      </c>
      <c r="C165" s="376"/>
      <c r="D165" s="376"/>
      <c r="E165" s="376"/>
      <c r="F165" s="377"/>
    </row>
    <row r="166" spans="2:6" ht="15" customHeight="1" x14ac:dyDescent="0.25">
      <c r="B166" s="406" t="s">
        <v>61</v>
      </c>
      <c r="C166" s="355" t="str">
        <f>Input!B1121</f>
        <v>Great American</v>
      </c>
      <c r="D166" s="355" t="str">
        <f>Input!C1121</f>
        <v>Great American</v>
      </c>
      <c r="E166" s="355" t="str">
        <f>Input!D1121</f>
        <v>Great American</v>
      </c>
      <c r="F166" s="378" t="s">
        <v>237</v>
      </c>
    </row>
    <row r="167" spans="2:6" ht="15" customHeight="1" x14ac:dyDescent="0.25">
      <c r="B167" s="359" t="str">
        <f>Input!B1141</f>
        <v>Employee Count</v>
      </c>
      <c r="C167" s="583">
        <f>Input!C1141</f>
        <v>1500</v>
      </c>
      <c r="D167" s="583">
        <f>Input!D1141</f>
        <v>1500</v>
      </c>
      <c r="E167" s="583">
        <f>Input!D1141</f>
        <v>1500</v>
      </c>
      <c r="F167" s="360">
        <f>Input!E1141</f>
        <v>0</v>
      </c>
    </row>
    <row r="168" spans="2:6" ht="15" customHeight="1" x14ac:dyDescent="0.25">
      <c r="B168" s="359" t="str">
        <f>Input!B1142</f>
        <v>Number of Trips</v>
      </c>
      <c r="C168" s="583">
        <f>Input!C1142</f>
        <v>4</v>
      </c>
      <c r="D168" s="583">
        <f>Input!D1142</f>
        <v>4</v>
      </c>
      <c r="E168" s="583">
        <f>Input!D1142</f>
        <v>4</v>
      </c>
      <c r="F168" s="360">
        <f>Input!E1142</f>
        <v>0</v>
      </c>
    </row>
    <row r="169" spans="2:6" ht="15" customHeight="1" x14ac:dyDescent="0.25">
      <c r="B169" s="340" t="s">
        <v>65</v>
      </c>
      <c r="C169" s="362">
        <f>Input!B1135</f>
        <v>1920.6666666666667</v>
      </c>
      <c r="D169" s="362">
        <f>Input!C1135</f>
        <v>1920.6666666666667</v>
      </c>
      <c r="E169" s="362">
        <f>Input!D1135</f>
        <v>1920.6666666666667</v>
      </c>
      <c r="F169" s="363">
        <f>-(D169-E169)/D169</f>
        <v>0</v>
      </c>
    </row>
    <row r="170" spans="2:6" ht="4.5" customHeight="1" x14ac:dyDescent="0.25">
      <c r="B170" s="303"/>
      <c r="C170" s="374"/>
      <c r="D170" s="374"/>
      <c r="E170" s="374"/>
      <c r="F170" s="375"/>
    </row>
    <row r="171" spans="2:6" ht="15" customHeight="1" x14ac:dyDescent="0.25">
      <c r="B171" s="365" t="str">
        <f>Input!B1160</f>
        <v>Technology Liability</v>
      </c>
      <c r="C171" s="376"/>
      <c r="D171" s="376"/>
      <c r="E171" s="376"/>
      <c r="F171" s="377"/>
    </row>
    <row r="172" spans="2:6" ht="15" customHeight="1" x14ac:dyDescent="0.25">
      <c r="B172" s="406" t="s">
        <v>61</v>
      </c>
      <c r="C172" s="355" t="str">
        <f>Input!B1165</f>
        <v>CFC</v>
      </c>
      <c r="D172" s="355" t="str">
        <f>Input!C1165</f>
        <v>CFC</v>
      </c>
      <c r="E172" s="355">
        <f>Input!D1165</f>
        <v>0</v>
      </c>
      <c r="F172" s="378" t="s">
        <v>237</v>
      </c>
    </row>
    <row r="173" spans="2:6" ht="15" customHeight="1" x14ac:dyDescent="0.25">
      <c r="B173" s="359" t="str">
        <f>Input!B1187</f>
        <v>Domestic Revenue</v>
      </c>
      <c r="C173" s="583">
        <f>Input!C1187</f>
        <v>200000</v>
      </c>
      <c r="D173" s="583">
        <f>Input!E1187</f>
        <v>400000</v>
      </c>
      <c r="E173" s="583">
        <f>Input!E1187</f>
        <v>400000</v>
      </c>
      <c r="F173" s="360">
        <f>Input!E1188</f>
        <v>1</v>
      </c>
    </row>
    <row r="174" spans="2:6" ht="15" customHeight="1" x14ac:dyDescent="0.25">
      <c r="B174" s="359" t="str">
        <f>Input!B1172</f>
        <v xml:space="preserve">Rate </v>
      </c>
      <c r="C174" s="740">
        <f>Input!B1173</f>
        <v>2.0424999999999999E-2</v>
      </c>
      <c r="D174" s="740">
        <f>Input!C1173</f>
        <v>2.0424999999999999E-2</v>
      </c>
      <c r="E174" s="740">
        <f>Input!D1173</f>
        <v>0</v>
      </c>
      <c r="F174" s="360">
        <f>-(D174-E174)/D174</f>
        <v>-1</v>
      </c>
    </row>
    <row r="175" spans="2:6" ht="15" customHeight="1" x14ac:dyDescent="0.25">
      <c r="B175" s="340" t="s">
        <v>65</v>
      </c>
      <c r="C175" s="362">
        <f>Input!B1171</f>
        <v>4085</v>
      </c>
      <c r="D175" s="362">
        <f>Input!C1171</f>
        <v>8170</v>
      </c>
      <c r="E175" s="362">
        <f>Input!D1171</f>
        <v>0</v>
      </c>
      <c r="F175" s="363">
        <f>-(D175-E175)/D175</f>
        <v>-1</v>
      </c>
    </row>
    <row r="176" spans="2:6" ht="7.5" customHeight="1" x14ac:dyDescent="0.25">
      <c r="B176" s="303"/>
      <c r="C176" s="374"/>
      <c r="D176" s="374"/>
      <c r="E176" s="374"/>
      <c r="F176" s="375"/>
    </row>
    <row r="177" spans="2:9" ht="15.75" thickBot="1" x14ac:dyDescent="0.3">
      <c r="B177" s="380" t="s">
        <v>1710</v>
      </c>
      <c r="C177" s="381">
        <f>C150+C157+C163+C169+C175</f>
        <v>191141.65291666667</v>
      </c>
      <c r="D177" s="381">
        <f t="shared" ref="D177:E177" si="2">D150+D157+D163+D169+D175</f>
        <v>228173.03351709447</v>
      </c>
      <c r="E177" s="381">
        <f t="shared" si="2"/>
        <v>1920.6666666666667</v>
      </c>
      <c r="F177" s="382">
        <f>-(D177-E177)/D177</f>
        <v>-0.99158241165898875</v>
      </c>
    </row>
    <row r="178" spans="2:9" ht="7.5" customHeight="1" thickTop="1" x14ac:dyDescent="0.25">
      <c r="B178" s="303"/>
      <c r="C178" s="374"/>
      <c r="D178" s="374"/>
      <c r="E178" s="374"/>
      <c r="F178" s="375"/>
    </row>
    <row r="179" spans="2:9" ht="22.5" customHeight="1" thickBot="1" x14ac:dyDescent="0.3">
      <c r="B179" s="304" t="s">
        <v>254</v>
      </c>
      <c r="C179" s="305">
        <f>C41+C130+C177</f>
        <v>2582162.2018275945</v>
      </c>
      <c r="D179" s="305">
        <f t="shared" ref="D179:E179" si="3">D41+D130+D177</f>
        <v>2931149.4005910475</v>
      </c>
      <c r="E179" s="305">
        <f t="shared" si="3"/>
        <v>2639580.0314166667</v>
      </c>
      <c r="F179" s="306">
        <f>-(D179-E179)/D179</f>
        <v>-9.9472708254170761E-2</v>
      </c>
    </row>
    <row r="180" spans="2:9" ht="7.5" customHeight="1" thickTop="1" x14ac:dyDescent="0.25">
      <c r="B180" s="213"/>
      <c r="C180" s="203"/>
      <c r="D180" s="203"/>
      <c r="E180" s="203"/>
      <c r="F180" s="259"/>
    </row>
    <row r="181" spans="2:9" x14ac:dyDescent="0.25">
      <c r="B181" s="239" t="s">
        <v>62</v>
      </c>
      <c r="C181" s="203"/>
      <c r="D181" s="203"/>
      <c r="E181" s="203"/>
      <c r="F181" s="259"/>
    </row>
    <row r="182" spans="2:9" x14ac:dyDescent="0.25">
      <c r="B182" s="1348" t="s">
        <v>1667</v>
      </c>
      <c r="C182" s="1349"/>
      <c r="D182" s="1349"/>
      <c r="E182" s="1349"/>
      <c r="F182" s="1350"/>
    </row>
    <row r="183" spans="2:9" x14ac:dyDescent="0.25">
      <c r="B183" s="1241" t="s">
        <v>437</v>
      </c>
      <c r="C183" s="1241"/>
      <c r="D183" s="1241"/>
      <c r="E183" s="1241"/>
      <c r="F183" s="1341"/>
    </row>
    <row r="184" spans="2:9" x14ac:dyDescent="0.25">
      <c r="B184" s="204" t="s">
        <v>379</v>
      </c>
      <c r="C184" s="203"/>
      <c r="D184" s="203"/>
      <c r="E184" s="203"/>
      <c r="F184" s="261"/>
      <c r="G184" s="230"/>
      <c r="H184" s="230"/>
      <c r="I184" s="230"/>
    </row>
    <row r="185" spans="2:9" x14ac:dyDescent="0.25">
      <c r="B185" s="225" t="s">
        <v>380</v>
      </c>
      <c r="C185" s="203"/>
      <c r="D185" s="203"/>
      <c r="E185" s="203"/>
      <c r="F185" s="261"/>
      <c r="G185" s="230"/>
      <c r="H185" s="230"/>
      <c r="I185" s="230"/>
    </row>
    <row r="186" spans="2:9" ht="30" customHeight="1" x14ac:dyDescent="0.25">
      <c r="B186" s="1339" t="s">
        <v>1371</v>
      </c>
      <c r="C186" s="1339"/>
      <c r="D186" s="1339"/>
      <c r="E186" s="1339"/>
      <c r="F186" s="1340"/>
    </row>
  </sheetData>
  <mergeCells count="13">
    <mergeCell ref="B186:F186"/>
    <mergeCell ref="B183:F183"/>
    <mergeCell ref="F4:F5"/>
    <mergeCell ref="B4:B5"/>
    <mergeCell ref="C4:C5"/>
    <mergeCell ref="D4:D5"/>
    <mergeCell ref="E4:E5"/>
    <mergeCell ref="B182:F182"/>
    <mergeCell ref="B70:F70"/>
    <mergeCell ref="B134:F134"/>
    <mergeCell ref="B133:F133"/>
    <mergeCell ref="B135:F135"/>
    <mergeCell ref="B136:F136"/>
  </mergeCells>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Renewal Summary</oddHeader>
    <oddFooter>&amp;L&amp;G&amp;CPage &amp;P of &amp;N</oddFoot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3">
    <tabColor theme="7" tint="0.59999389629810485"/>
    <pageSetUpPr fitToPage="1"/>
  </sheetPr>
  <dimension ref="A1:K197"/>
  <sheetViews>
    <sheetView showGridLines="0" zoomScaleNormal="100" workbookViewId="0">
      <pane ySplit="5" topLeftCell="A45" activePane="bottomLeft" state="frozen"/>
      <selection activeCell="J13" sqref="J13"/>
      <selection pane="bottomLeft" activeCell="Q55" sqref="Q55"/>
    </sheetView>
  </sheetViews>
  <sheetFormatPr defaultColWidth="9.140625" defaultRowHeight="15" x14ac:dyDescent="0.25"/>
  <cols>
    <col min="1" max="1" width="2.28515625" style="202" customWidth="1"/>
    <col min="2" max="2" width="38.140625" style="202" customWidth="1"/>
    <col min="3" max="6" width="18.5703125" style="230" customWidth="1"/>
    <col min="7" max="7" width="10.7109375" style="202" customWidth="1"/>
    <col min="8" max="8" width="10.7109375" style="255" customWidth="1"/>
    <col min="9" max="11" width="13.28515625" style="202" customWidth="1"/>
    <col min="12" max="16384" width="9.140625" style="202"/>
  </cols>
  <sheetData>
    <row r="1" spans="2:9" ht="7.5" customHeight="1" x14ac:dyDescent="0.25"/>
    <row r="2" spans="2:9" ht="15.75" x14ac:dyDescent="0.25">
      <c r="B2" s="232" t="s">
        <v>59</v>
      </c>
    </row>
    <row r="3" spans="2:9" ht="4.5" customHeight="1" x14ac:dyDescent="0.25">
      <c r="D3" s="339"/>
      <c r="E3" s="233"/>
      <c r="F3" s="233"/>
    </row>
    <row r="4" spans="2:9" x14ac:dyDescent="0.25">
      <c r="B4" s="1344" t="s">
        <v>60</v>
      </c>
      <c r="C4" s="1346" t="s">
        <v>63</v>
      </c>
      <c r="D4" s="1346" t="s">
        <v>3</v>
      </c>
      <c r="E4" s="1346" t="s">
        <v>107</v>
      </c>
      <c r="F4" s="1346" t="s">
        <v>108</v>
      </c>
      <c r="G4" s="1358" t="s">
        <v>14</v>
      </c>
      <c r="H4" s="1359"/>
    </row>
    <row r="5" spans="2:9" x14ac:dyDescent="0.25">
      <c r="B5" s="1345"/>
      <c r="C5" s="1347"/>
      <c r="D5" s="1347"/>
      <c r="E5" s="1347"/>
      <c r="F5" s="1347"/>
      <c r="G5" s="240" t="s">
        <v>8</v>
      </c>
      <c r="H5" s="264" t="s">
        <v>9</v>
      </c>
    </row>
    <row r="6" spans="2:9" x14ac:dyDescent="0.25">
      <c r="B6" s="234" t="str">
        <f>Input!B8</f>
        <v>Professional Liability</v>
      </c>
      <c r="C6" s="211"/>
      <c r="D6" s="211"/>
      <c r="E6" s="211"/>
      <c r="F6" s="211"/>
      <c r="G6" s="214"/>
      <c r="H6" s="257"/>
    </row>
    <row r="7" spans="2:9" ht="25.5" x14ac:dyDescent="0.25">
      <c r="B7" s="582" t="s">
        <v>61</v>
      </c>
      <c r="C7" s="228" t="str">
        <f>Input!B13</f>
        <v>Convex | Hamilton | Lloyd's</v>
      </c>
      <c r="D7" s="228" t="str">
        <f>Input!C13</f>
        <v>Convex | Hamilton | Lloyd's</v>
      </c>
      <c r="E7" s="228" t="str">
        <f>Input!D13</f>
        <v>Convex | Hamilton | Lloyd's</v>
      </c>
      <c r="F7" s="228">
        <f>Input!E13</f>
        <v>0</v>
      </c>
      <c r="G7" s="241" t="s">
        <v>237</v>
      </c>
      <c r="H7" s="258" t="s">
        <v>237</v>
      </c>
      <c r="I7" s="767" t="s">
        <v>1424</v>
      </c>
    </row>
    <row r="8" spans="2:9" ht="25.5" x14ac:dyDescent="0.25">
      <c r="B8" s="585" t="str">
        <f>Input!B35</f>
        <v>Exposure Base - Past 12 Month Revenue (Gross minus Direct Reimbursables)</v>
      </c>
      <c r="C8" s="191">
        <f>Input!C42</f>
        <v>304397000</v>
      </c>
      <c r="D8" s="191">
        <f>Input!E42</f>
        <v>347746000</v>
      </c>
      <c r="E8" s="191">
        <f>Input!E42</f>
        <v>347746000</v>
      </c>
      <c r="F8" s="191">
        <f>Input!E42</f>
        <v>347746000</v>
      </c>
      <c r="G8" s="242">
        <f>Input!E43</f>
        <v>0.14240941927811379</v>
      </c>
      <c r="H8" s="265">
        <f>Input!E43</f>
        <v>0.14240941927811379</v>
      </c>
    </row>
    <row r="9" spans="2:9" x14ac:dyDescent="0.25">
      <c r="B9" s="212" t="str">
        <f>Input!B20</f>
        <v>Blended Rate per $100 of Exposure</v>
      </c>
      <c r="C9" s="646">
        <f>Input!B21</f>
        <v>0.30387934532155153</v>
      </c>
      <c r="D9" s="646">
        <f>Input!C21</f>
        <v>0.30387934532155153</v>
      </c>
      <c r="E9" s="646">
        <f>Input!D21</f>
        <v>0.2875518338097347</v>
      </c>
      <c r="F9" s="646">
        <f>Input!E21</f>
        <v>0</v>
      </c>
      <c r="G9" s="248">
        <f>-(D9-E9)/D9</f>
        <v>-5.3730244464426452E-2</v>
      </c>
      <c r="H9" s="265">
        <f>-(D9-F9)/D9</f>
        <v>-1</v>
      </c>
    </row>
    <row r="10" spans="2:9" x14ac:dyDescent="0.25">
      <c r="B10" s="549" t="s">
        <v>65</v>
      </c>
      <c r="C10" s="215">
        <f>Input!B31</f>
        <v>970555.84160928149</v>
      </c>
      <c r="D10" s="215">
        <f>Input!C31</f>
        <v>1108772.1353898402</v>
      </c>
      <c r="E10" s="215">
        <f>Input!D31</f>
        <v>1049197.5375000001</v>
      </c>
      <c r="F10" s="215">
        <f>Input!E31</f>
        <v>0</v>
      </c>
      <c r="G10" s="252">
        <f>-(D10-E10)/D10</f>
        <v>-5.3730244464426341E-2</v>
      </c>
      <c r="H10" s="269">
        <f>-(D10-F10)/D10</f>
        <v>-1</v>
      </c>
    </row>
    <row r="11" spans="2:9" ht="4.5" customHeight="1" x14ac:dyDescent="0.25">
      <c r="B11" s="213"/>
      <c r="C11" s="227"/>
      <c r="D11" s="227"/>
      <c r="E11" s="227"/>
      <c r="F11" s="227"/>
      <c r="G11" s="249"/>
      <c r="H11" s="266"/>
    </row>
    <row r="12" spans="2:9" ht="15" customHeight="1" x14ac:dyDescent="0.25">
      <c r="B12" s="234" t="str">
        <f>Input!B191</f>
        <v>Excess Professional Liability (1st layer)</v>
      </c>
      <c r="C12" s="211"/>
      <c r="D12" s="211"/>
      <c r="E12" s="211"/>
      <c r="F12" s="211"/>
      <c r="G12" s="214"/>
      <c r="H12" s="257"/>
    </row>
    <row r="13" spans="2:9" ht="15" customHeight="1" x14ac:dyDescent="0.25">
      <c r="B13" s="582" t="s">
        <v>61</v>
      </c>
      <c r="C13" s="228" t="str">
        <f>Input!B196</f>
        <v>Allianz</v>
      </c>
      <c r="D13" s="228" t="str">
        <f>Input!C196</f>
        <v>Allianz</v>
      </c>
      <c r="E13" s="228" t="str">
        <f>Input!D196</f>
        <v>Allianz</v>
      </c>
      <c r="F13" s="228">
        <f>Input!E196</f>
        <v>0</v>
      </c>
      <c r="G13" s="241" t="s">
        <v>237</v>
      </c>
      <c r="H13" s="258" t="s">
        <v>237</v>
      </c>
    </row>
    <row r="14" spans="2:9" ht="15" customHeight="1" x14ac:dyDescent="0.25">
      <c r="B14" s="212" t="str">
        <f>Input!B218</f>
        <v>Exposure Base - Underlying PL Premium</v>
      </c>
      <c r="C14" s="191">
        <f>Input!C220</f>
        <v>924999.61077844317</v>
      </c>
      <c r="D14" s="191">
        <f>Input!G220</f>
        <v>0</v>
      </c>
      <c r="E14" s="191">
        <f>Input!G220</f>
        <v>0</v>
      </c>
      <c r="F14" s="191">
        <f>Input!G220</f>
        <v>0</v>
      </c>
      <c r="G14" s="248">
        <f>Input!G221</f>
        <v>0</v>
      </c>
      <c r="H14" s="265">
        <f>Input!G221</f>
        <v>0</v>
      </c>
    </row>
    <row r="15" spans="2:9" ht="15" customHeight="1" x14ac:dyDescent="0.25">
      <c r="B15" s="549" t="str">
        <f>Input!B203</f>
        <v>Rate as Percentage of Underlying Premium</v>
      </c>
      <c r="C15" s="235">
        <f>Input!B204</f>
        <v>0.42159024051377658</v>
      </c>
      <c r="D15" s="235">
        <f>Input!C204</f>
        <v>0.42159024051377653</v>
      </c>
      <c r="E15" s="235">
        <f>Input!D204</f>
        <v>0.41615080754037703</v>
      </c>
      <c r="F15" s="235" t="e">
        <f>Input!E204</f>
        <v>#DIV/0!</v>
      </c>
      <c r="G15" s="252">
        <f>-(D15-E15)/D15</f>
        <v>-1.2902179535206169E-2</v>
      </c>
      <c r="H15" s="269" t="e">
        <f>-(D15-F15)/D15</f>
        <v>#DIV/0!</v>
      </c>
    </row>
    <row r="16" spans="2:9" ht="15" customHeight="1" x14ac:dyDescent="0.25">
      <c r="B16" s="549" t="s">
        <v>65</v>
      </c>
      <c r="C16" s="215">
        <f>Input!B214</f>
        <v>389970.80838323355</v>
      </c>
      <c r="D16" s="215">
        <f>Input!C214</f>
        <v>421569.16100175085</v>
      </c>
      <c r="E16" s="215">
        <f>Input!D214</f>
        <v>416130</v>
      </c>
      <c r="F16" s="215">
        <f>Input!E214</f>
        <v>0</v>
      </c>
      <c r="G16" s="252">
        <f>-(D16-E16)/D16</f>
        <v>-1.290217953520623E-2</v>
      </c>
      <c r="H16" s="269">
        <f>-(D16-F16)/D16</f>
        <v>-1</v>
      </c>
    </row>
    <row r="17" spans="2:9" ht="4.5" customHeight="1" x14ac:dyDescent="0.25">
      <c r="B17" s="213"/>
      <c r="C17" s="227"/>
      <c r="D17" s="227"/>
      <c r="E17" s="227"/>
      <c r="F17" s="227"/>
      <c r="G17" s="249"/>
      <c r="H17" s="266"/>
    </row>
    <row r="18" spans="2:9" ht="15" customHeight="1" x14ac:dyDescent="0.25">
      <c r="B18" s="234" t="str">
        <f>Input!B235</f>
        <v>Excess Professional Liability (2nd layer)</v>
      </c>
      <c r="C18" s="211"/>
      <c r="D18" s="211"/>
      <c r="E18" s="211"/>
      <c r="F18" s="211"/>
      <c r="G18" s="214"/>
      <c r="H18" s="257"/>
    </row>
    <row r="19" spans="2:9" ht="15" customHeight="1" x14ac:dyDescent="0.25">
      <c r="B19" s="582" t="s">
        <v>61</v>
      </c>
      <c r="C19" s="228" t="str">
        <f>Input!B240</f>
        <v>Hartford</v>
      </c>
      <c r="D19" s="228" t="str">
        <f>Input!C240</f>
        <v>Hartford</v>
      </c>
      <c r="E19" s="228" t="str">
        <f>Input!D240</f>
        <v>Hartford</v>
      </c>
      <c r="F19" s="228">
        <f>Input!E240</f>
        <v>0</v>
      </c>
      <c r="G19" s="241" t="s">
        <v>237</v>
      </c>
      <c r="H19" s="258" t="s">
        <v>237</v>
      </c>
    </row>
    <row r="20" spans="2:9" ht="15" customHeight="1" x14ac:dyDescent="0.25">
      <c r="B20" s="212" t="str">
        <f>Input!B262</f>
        <v>Exposure Base - Underlying PL Premium</v>
      </c>
      <c r="C20" s="191">
        <f>Input!C264</f>
        <v>389970.80838323355</v>
      </c>
      <c r="D20" s="191">
        <f>Input!E264</f>
        <v>421569.16100175085</v>
      </c>
      <c r="E20" s="191">
        <f>Input!G264</f>
        <v>416130</v>
      </c>
      <c r="F20" s="191">
        <f>Input!G264</f>
        <v>416130</v>
      </c>
      <c r="G20" s="248">
        <f>Input!G265</f>
        <v>-1.290217953520623E-2</v>
      </c>
      <c r="H20" s="265">
        <f>Input!G265</f>
        <v>-1.290217953520623E-2</v>
      </c>
    </row>
    <row r="21" spans="2:9" ht="15" customHeight="1" x14ac:dyDescent="0.25">
      <c r="B21" s="549" t="str">
        <f>Input!B247</f>
        <v>Rate as Percentage of Underlying Premium</v>
      </c>
      <c r="C21" s="235">
        <f>Input!B248</f>
        <v>0.35714724539876119</v>
      </c>
      <c r="D21" s="235">
        <f>Input!C248</f>
        <v>0.35714724539876119</v>
      </c>
      <c r="E21" s="235">
        <f>Input!D248</f>
        <v>0.37999903876192537</v>
      </c>
      <c r="F21" s="235">
        <f>Input!E248</f>
        <v>0</v>
      </c>
      <c r="G21" s="252">
        <f>-(D21-E21)/D21</f>
        <v>6.3984235235105186E-2</v>
      </c>
      <c r="H21" s="269">
        <f>-(D21-F21)/D21</f>
        <v>-1</v>
      </c>
    </row>
    <row r="22" spans="2:9" ht="15" customHeight="1" x14ac:dyDescent="0.25">
      <c r="B22" s="549" t="s">
        <v>65</v>
      </c>
      <c r="C22" s="215">
        <f>Input!B258</f>
        <v>146436.39225</v>
      </c>
      <c r="D22" s="215">
        <f>Input!C258</f>
        <v>158273.5854743761</v>
      </c>
      <c r="E22" s="215">
        <f>Input!D258</f>
        <v>166231.63</v>
      </c>
      <c r="F22" s="215">
        <f>Input!E258</f>
        <v>0</v>
      </c>
      <c r="G22" s="252">
        <f>-(D22-E22)/D22</f>
        <v>5.0280307366337394E-2</v>
      </c>
      <c r="H22" s="269">
        <f>-(D22-F22)/D22</f>
        <v>-1</v>
      </c>
    </row>
    <row r="23" spans="2:9" ht="4.5" customHeight="1" x14ac:dyDescent="0.25">
      <c r="B23" s="213"/>
      <c r="C23" s="203"/>
      <c r="D23" s="203"/>
      <c r="E23" s="203"/>
      <c r="F23" s="203"/>
      <c r="G23" s="213"/>
      <c r="H23" s="259"/>
    </row>
    <row r="24" spans="2:9" ht="15" customHeight="1" x14ac:dyDescent="0.25">
      <c r="B24" s="234" t="str">
        <f>Input!B45</f>
        <v>Right of Way</v>
      </c>
      <c r="C24" s="238"/>
      <c r="D24" s="238"/>
      <c r="E24" s="238"/>
      <c r="F24" s="246"/>
      <c r="G24" s="250"/>
      <c r="H24" s="267"/>
      <c r="I24" s="767" t="s">
        <v>1425</v>
      </c>
    </row>
    <row r="25" spans="2:9" ht="15" customHeight="1" x14ac:dyDescent="0.25">
      <c r="B25" s="582" t="s">
        <v>61</v>
      </c>
      <c r="C25" s="228" t="str">
        <f>Input!B50</f>
        <v>Berkley</v>
      </c>
      <c r="D25" s="228" t="str">
        <f>Input!C50</f>
        <v>Berkley</v>
      </c>
      <c r="E25" s="228" t="str">
        <f>Input!D50</f>
        <v>Berkley</v>
      </c>
      <c r="F25" s="229">
        <f>Input!E50</f>
        <v>0</v>
      </c>
      <c r="G25" s="241" t="s">
        <v>237</v>
      </c>
      <c r="H25" s="258" t="s">
        <v>237</v>
      </c>
    </row>
    <row r="26" spans="2:9" ht="15" customHeight="1" x14ac:dyDescent="0.25">
      <c r="B26" s="212" t="str">
        <f>Input!B80 &amp; " (" &amp; Input!B82 &amp; ")"</f>
        <v>Exposure Base (Last 12 Months Revenue)</v>
      </c>
      <c r="C26" s="191">
        <f>Input!C82</f>
        <v>2700000</v>
      </c>
      <c r="D26" s="191">
        <f>Input!E82</f>
        <v>4000000</v>
      </c>
      <c r="E26" s="191">
        <f>Input!E82</f>
        <v>4000000</v>
      </c>
      <c r="F26" s="247">
        <f>Input!E82</f>
        <v>4000000</v>
      </c>
      <c r="G26" s="242">
        <f>-(C26-D26)/C26</f>
        <v>0.48148148148148145</v>
      </c>
      <c r="H26" s="265">
        <f>Input!E83</f>
        <v>0.48148148148148145</v>
      </c>
      <c r="I26" s="767"/>
    </row>
    <row r="27" spans="2:9" ht="15" customHeight="1" x14ac:dyDescent="0.25">
      <c r="B27" s="212" t="str">
        <f>Input!B57</f>
        <v>Blended Rate per $100 of Exposure</v>
      </c>
      <c r="C27" s="561">
        <f>Input!B58</f>
        <v>0.35055056553559544</v>
      </c>
      <c r="D27" s="561">
        <f>Input!C58</f>
        <v>0.35055056553559544</v>
      </c>
      <c r="E27" s="561">
        <f>Input!D58</f>
        <v>0.24687500000000001</v>
      </c>
      <c r="F27" s="561">
        <f>Input!E58</f>
        <v>0</v>
      </c>
      <c r="G27" s="248">
        <f>-(D27-E27)/D27</f>
        <v>-0.29575067259467325</v>
      </c>
      <c r="H27" s="265">
        <f>-(D27-F27)/D27</f>
        <v>-1</v>
      </c>
    </row>
    <row r="28" spans="2:9" ht="15" customHeight="1" x14ac:dyDescent="0.25">
      <c r="B28" s="756" t="s">
        <v>65</v>
      </c>
      <c r="C28" s="215">
        <f>Input!B56</f>
        <v>9464.8652694610773</v>
      </c>
      <c r="D28" s="215">
        <f>Input!C56</f>
        <v>14022.022621423817</v>
      </c>
      <c r="E28" s="215">
        <f>Input!D56</f>
        <v>9875</v>
      </c>
      <c r="F28" s="215">
        <f>Input!E56</f>
        <v>0</v>
      </c>
      <c r="G28" s="252">
        <f>-(D28-E28)/D28</f>
        <v>-0.29575067259467325</v>
      </c>
      <c r="H28" s="269">
        <f>-(D28-F28)/D28</f>
        <v>-1</v>
      </c>
    </row>
    <row r="29" spans="2:9" ht="15" hidden="1" customHeight="1" x14ac:dyDescent="0.25">
      <c r="B29" s="212" t="str">
        <f>Input!B99</f>
        <v>Property Exposure Base - Total Values Insured</v>
      </c>
      <c r="C29" s="191">
        <f>Input!C107</f>
        <v>0</v>
      </c>
      <c r="D29" s="191">
        <f>Input!E107</f>
        <v>0</v>
      </c>
      <c r="E29" s="191">
        <f>Input!E107</f>
        <v>0</v>
      </c>
      <c r="F29" s="247">
        <f>Input!E107</f>
        <v>0</v>
      </c>
      <c r="G29" s="937" t="e">
        <f>-(C29-D29)/C29</f>
        <v>#DIV/0!</v>
      </c>
      <c r="H29" s="268" t="e">
        <f>Input!E108</f>
        <v>#DIV/0!</v>
      </c>
    </row>
    <row r="30" spans="2:9" ht="15" hidden="1" customHeight="1" x14ac:dyDescent="0.25">
      <c r="B30" s="212" t="str">
        <f>Input!B63</f>
        <v>Blended Property Rate per $100 of Exposure</v>
      </c>
      <c r="C30" s="561" t="e">
        <f>Input!B64</f>
        <v>#DIV/0!</v>
      </c>
      <c r="D30" s="561" t="e">
        <f>Input!C64</f>
        <v>#DIV/0!</v>
      </c>
      <c r="E30" s="561" t="e">
        <f>Input!D64</f>
        <v>#DIV/0!</v>
      </c>
      <c r="F30" s="561" t="e">
        <f>Input!E64</f>
        <v>#DIV/0!</v>
      </c>
      <c r="G30" s="248" t="e">
        <f>-(D30-E30)/D30</f>
        <v>#DIV/0!</v>
      </c>
      <c r="H30" s="265" t="e">
        <f>-(D30-F30)/D30</f>
        <v>#DIV/0!</v>
      </c>
    </row>
    <row r="31" spans="2:9" ht="15" hidden="1" customHeight="1" x14ac:dyDescent="0.25">
      <c r="B31" s="549" t="s">
        <v>188</v>
      </c>
      <c r="C31" s="215">
        <f>Input!B62</f>
        <v>0</v>
      </c>
      <c r="D31" s="215">
        <f>Input!C62</f>
        <v>0</v>
      </c>
      <c r="E31" s="215">
        <f>Input!D62</f>
        <v>0</v>
      </c>
      <c r="F31" s="215">
        <f>Input!E62</f>
        <v>0</v>
      </c>
      <c r="G31" s="252" t="e">
        <f>-(D31-E31)/D31</f>
        <v>#DIV/0!</v>
      </c>
      <c r="H31" s="269" t="e">
        <f>-(D31-F31)/D31</f>
        <v>#DIV/0!</v>
      </c>
    </row>
    <row r="32" spans="2:9" ht="15" hidden="1" customHeight="1" x14ac:dyDescent="0.25">
      <c r="B32" s="212" t="s">
        <v>189</v>
      </c>
      <c r="C32" s="191">
        <f>Input!B76</f>
        <v>10154.331418413174</v>
      </c>
      <c r="D32" s="191">
        <f>Input!C76</f>
        <v>14923.08358283433</v>
      </c>
      <c r="E32" s="191">
        <f>Input!D76</f>
        <v>10623.65</v>
      </c>
      <c r="F32" s="191">
        <f>Input!E76</f>
        <v>0</v>
      </c>
      <c r="G32" s="248">
        <f>-(D32-E32)/D32</f>
        <v>-0.28810624553358843</v>
      </c>
      <c r="H32" s="265">
        <f>-(D32-F32)/D32</f>
        <v>-1</v>
      </c>
    </row>
    <row r="33" spans="1:11" ht="7.5" customHeight="1" x14ac:dyDescent="0.25">
      <c r="B33" s="213"/>
      <c r="C33" s="203"/>
      <c r="D33" s="203"/>
      <c r="E33" s="203"/>
      <c r="F33" s="203"/>
      <c r="G33" s="213"/>
      <c r="H33" s="259"/>
    </row>
    <row r="34" spans="1:11" ht="15" customHeight="1" x14ac:dyDescent="0.25">
      <c r="B34" s="234" t="str">
        <f>Input!B143</f>
        <v>Contractors Pollution Liability</v>
      </c>
      <c r="C34" s="211"/>
      <c r="D34" s="211"/>
      <c r="E34" s="211"/>
      <c r="F34" s="211"/>
      <c r="G34" s="214"/>
      <c r="H34" s="257"/>
    </row>
    <row r="35" spans="1:11" ht="15" customHeight="1" x14ac:dyDescent="0.25">
      <c r="B35" s="582" t="s">
        <v>61</v>
      </c>
      <c r="C35" s="228" t="str">
        <f>Input!B148</f>
        <v>Markel</v>
      </c>
      <c r="D35" s="228" t="str">
        <f>Input!C148</f>
        <v>Markel</v>
      </c>
      <c r="E35" s="228" t="str">
        <f>Input!D148</f>
        <v>Markel</v>
      </c>
      <c r="F35" s="228">
        <f>Input!E148</f>
        <v>0</v>
      </c>
      <c r="G35" s="241" t="s">
        <v>237</v>
      </c>
      <c r="H35" s="258" t="s">
        <v>237</v>
      </c>
    </row>
    <row r="36" spans="1:11" ht="15" customHeight="1" x14ac:dyDescent="0.25">
      <c r="B36" s="212" t="str">
        <f>Input!B168</f>
        <v>Exposure Base - Projected Revenue</v>
      </c>
      <c r="C36" s="938">
        <f>Input!C170</f>
        <v>11000000</v>
      </c>
      <c r="D36" s="938">
        <f>Input!E170</f>
        <v>11000000</v>
      </c>
      <c r="E36" s="191">
        <f>Input!E170</f>
        <v>11000000</v>
      </c>
      <c r="F36" s="191">
        <f>Input!E170</f>
        <v>11000000</v>
      </c>
      <c r="G36" s="248">
        <f>Input!E171</f>
        <v>0</v>
      </c>
      <c r="H36" s="265">
        <f>Input!E171</f>
        <v>0</v>
      </c>
    </row>
    <row r="37" spans="1:11" ht="15" customHeight="1" x14ac:dyDescent="0.25">
      <c r="B37" s="549" t="str">
        <f>Input!B155</f>
        <v>Blended Rate per $100 of Exposure</v>
      </c>
      <c r="C37" s="236">
        <f>Input!B156</f>
        <v>9.7381818181818181E-2</v>
      </c>
      <c r="D37" s="236">
        <f>Input!C156</f>
        <v>9.7381818181818181E-2</v>
      </c>
      <c r="E37" s="236">
        <f>Input!D156</f>
        <v>9.7381818181818181E-2</v>
      </c>
      <c r="F37" s="236">
        <f>Input!E156</f>
        <v>0</v>
      </c>
      <c r="G37" s="243">
        <f>-(D37-E37)/D37</f>
        <v>0</v>
      </c>
      <c r="H37" s="260">
        <f>-(D37-F37)/D37</f>
        <v>-1</v>
      </c>
    </row>
    <row r="38" spans="1:11" ht="15" customHeight="1" x14ac:dyDescent="0.25">
      <c r="B38" s="212" t="s">
        <v>65</v>
      </c>
      <c r="C38" s="191">
        <f>Input!B164</f>
        <v>11239.565999999999</v>
      </c>
      <c r="D38" s="191">
        <f>Input!C164</f>
        <v>11239.565999999999</v>
      </c>
      <c r="E38" s="938">
        <f>Input!D164</f>
        <v>11239.565999999999</v>
      </c>
      <c r="F38" s="191">
        <f>Input!E164</f>
        <v>0</v>
      </c>
      <c r="G38" s="248">
        <f>-(D38-E38)/D38</f>
        <v>0</v>
      </c>
      <c r="H38" s="265">
        <f>-(D38-F38)/D38</f>
        <v>-1</v>
      </c>
      <c r="I38" s="767"/>
    </row>
    <row r="39" spans="1:11" ht="7.5" customHeight="1" x14ac:dyDescent="0.25">
      <c r="B39" s="213"/>
      <c r="C39" s="227"/>
      <c r="D39" s="227"/>
      <c r="E39" s="227"/>
      <c r="F39" s="227"/>
      <c r="G39" s="249"/>
      <c r="H39" s="266"/>
    </row>
    <row r="40" spans="1:11" ht="15.75" thickBot="1" x14ac:dyDescent="0.3">
      <c r="B40" s="380" t="s">
        <v>919</v>
      </c>
      <c r="C40" s="381">
        <f>C10+C16+C22+C28+C38</f>
        <v>1527667.4735119764</v>
      </c>
      <c r="D40" s="381">
        <f t="shared" ref="D40:F40" si="0">D10+D16+D22+D28+D38</f>
        <v>1713876.4704873909</v>
      </c>
      <c r="E40" s="381">
        <f t="shared" si="0"/>
        <v>1652673.7335000001</v>
      </c>
      <c r="F40" s="381">
        <f t="shared" si="0"/>
        <v>0</v>
      </c>
      <c r="G40" s="382">
        <f>-(D40-E40)/D40</f>
        <v>-3.5710121494337339E-2</v>
      </c>
      <c r="H40" s="382">
        <f>-(D40-F40)/D40</f>
        <v>-1</v>
      </c>
    </row>
    <row r="41" spans="1:11" ht="7.5" customHeight="1" thickTop="1" x14ac:dyDescent="0.25">
      <c r="B41" s="213"/>
      <c r="C41" s="203"/>
      <c r="D41" s="203"/>
      <c r="E41" s="203"/>
      <c r="F41" s="203"/>
      <c r="G41" s="213"/>
      <c r="H41" s="259"/>
    </row>
    <row r="42" spans="1:11" x14ac:dyDescent="0.25">
      <c r="B42" s="239" t="s">
        <v>62</v>
      </c>
      <c r="C42" s="203"/>
      <c r="D42" s="203"/>
      <c r="E42" s="203"/>
      <c r="F42" s="203"/>
      <c r="G42" s="213"/>
      <c r="H42" s="259"/>
    </row>
    <row r="43" spans="1:11" ht="17.25" customHeight="1" x14ac:dyDescent="0.25">
      <c r="A43" s="203"/>
      <c r="B43" s="1348" t="s">
        <v>1410</v>
      </c>
      <c r="C43" s="1348"/>
      <c r="D43" s="1348"/>
      <c r="E43" s="1348"/>
      <c r="F43" s="1348"/>
      <c r="G43" s="1348"/>
      <c r="H43" s="1355"/>
      <c r="J43" s="230"/>
      <c r="K43" s="230"/>
    </row>
    <row r="44" spans="1:11" ht="15" customHeight="1" x14ac:dyDescent="0.25">
      <c r="B44" s="1348" t="s">
        <v>1413</v>
      </c>
      <c r="C44" s="1348"/>
      <c r="D44" s="1348"/>
      <c r="E44" s="1348"/>
      <c r="F44" s="1348"/>
      <c r="G44" s="1348"/>
      <c r="H44" s="1355"/>
      <c r="J44" s="230"/>
      <c r="K44" s="230"/>
    </row>
    <row r="45" spans="1:11" ht="15" customHeight="1" x14ac:dyDescent="0.25">
      <c r="B45" s="1348" t="s">
        <v>1426</v>
      </c>
      <c r="C45" s="1348"/>
      <c r="D45" s="1348"/>
      <c r="E45" s="1348"/>
      <c r="F45" s="1348"/>
      <c r="G45" s="1348"/>
      <c r="H45" s="1355"/>
      <c r="J45" s="230"/>
      <c r="K45" s="230"/>
    </row>
    <row r="46" spans="1:11" x14ac:dyDescent="0.25">
      <c r="B46" s="1348" t="s">
        <v>1411</v>
      </c>
      <c r="C46" s="1349"/>
      <c r="D46" s="1349"/>
      <c r="E46" s="1121"/>
      <c r="F46" s="1121"/>
      <c r="G46" s="1121"/>
      <c r="H46" s="1122"/>
      <c r="J46" s="230"/>
      <c r="K46" s="230"/>
    </row>
    <row r="47" spans="1:11" ht="7.5" customHeight="1" x14ac:dyDescent="0.25">
      <c r="B47" s="213"/>
      <c r="C47" s="227"/>
      <c r="D47" s="227"/>
      <c r="E47" s="227"/>
      <c r="F47" s="227"/>
      <c r="G47" s="249"/>
      <c r="H47" s="266"/>
    </row>
    <row r="48" spans="1:11" x14ac:dyDescent="0.25">
      <c r="B48" s="234" t="str">
        <f>Input!B281</f>
        <v>Commercial General Liability - Captive Member Number 800119</v>
      </c>
      <c r="C48" s="211"/>
      <c r="D48" s="211"/>
      <c r="E48" s="211"/>
      <c r="F48" s="211"/>
      <c r="G48" s="214"/>
      <c r="H48" s="257"/>
    </row>
    <row r="49" spans="2:10" x14ac:dyDescent="0.25">
      <c r="B49" s="582" t="s">
        <v>61</v>
      </c>
      <c r="C49" s="228" t="str">
        <f>Input!B286</f>
        <v>REvolution (AIG)</v>
      </c>
      <c r="D49" s="228" t="str">
        <f>Input!C286</f>
        <v>REvolution (AIG)</v>
      </c>
      <c r="E49" s="228" t="str">
        <f>Input!D286</f>
        <v>REvolution (AIG)</v>
      </c>
      <c r="F49" s="228" t="str">
        <f>Input!E286</f>
        <v>REvolution (AIG)</v>
      </c>
      <c r="G49" s="241" t="s">
        <v>237</v>
      </c>
      <c r="H49" s="258" t="s">
        <v>237</v>
      </c>
    </row>
    <row r="50" spans="2:10" ht="25.5" x14ac:dyDescent="0.25">
      <c r="B50" s="212" t="str">
        <f>Input!B306 &amp; " (" &amp; Input!B308 &amp; ")"</f>
        <v>Exposure Base (Payroll and Subcontractor Costs)</v>
      </c>
      <c r="C50" s="191">
        <f>Input!C308</f>
        <v>107385000</v>
      </c>
      <c r="D50" s="191">
        <f>Input!E308</f>
        <v>126337000</v>
      </c>
      <c r="E50" s="191">
        <f>Input!E308</f>
        <v>126337000</v>
      </c>
      <c r="F50" s="191">
        <f>Input!E308</f>
        <v>126337000</v>
      </c>
      <c r="G50" s="242">
        <f>Input!E309</f>
        <v>0.17648647390231412</v>
      </c>
      <c r="H50" s="265">
        <f>Input!E309</f>
        <v>0.17648647390231412</v>
      </c>
      <c r="J50" s="1127" t="s">
        <v>1671</v>
      </c>
    </row>
    <row r="51" spans="2:10" x14ac:dyDescent="0.25">
      <c r="B51" s="212" t="str">
        <f>Input!B293</f>
        <v>Blended Rate per $1,000 of Exposure</v>
      </c>
      <c r="C51" s="561">
        <f>Input!B294</f>
        <v>0.97276155887693816</v>
      </c>
      <c r="D51" s="561">
        <f>Input!C294</f>
        <v>0.97276155887693816</v>
      </c>
      <c r="E51" s="561">
        <f>Input!D294</f>
        <v>0.89659569247330562</v>
      </c>
      <c r="F51" s="561">
        <f>Input!E294</f>
        <v>0.89659403025242013</v>
      </c>
      <c r="G51" s="248">
        <f>-(D51-E51)/D51</f>
        <v>-7.8298598159621674E-2</v>
      </c>
      <c r="H51" s="265">
        <f>-(D51-F51)/D51</f>
        <v>-7.8300306924601465E-2</v>
      </c>
    </row>
    <row r="52" spans="2:10" x14ac:dyDescent="0.25">
      <c r="B52" s="549" t="s">
        <v>65</v>
      </c>
      <c r="C52" s="215">
        <f>Input!B302</f>
        <v>104460</v>
      </c>
      <c r="D52" s="215">
        <f>Input!C302</f>
        <v>122895.77706383573</v>
      </c>
      <c r="E52" s="215">
        <f>Input!D302</f>
        <v>113273.21</v>
      </c>
      <c r="F52" s="215">
        <f>Input!E302</f>
        <v>113273</v>
      </c>
      <c r="G52" s="252">
        <f>-(D52-E52)/D52</f>
        <v>-7.8298598159621688E-2</v>
      </c>
      <c r="H52" s="269">
        <f>-(D52-F52)/D52</f>
        <v>-7.8300306924601451E-2</v>
      </c>
      <c r="J52" s="1126">
        <v>95581</v>
      </c>
    </row>
    <row r="53" spans="2:10" ht="4.5" customHeight="1" x14ac:dyDescent="0.25">
      <c r="B53" s="213"/>
      <c r="C53" s="203"/>
      <c r="D53" s="203"/>
      <c r="E53" s="203"/>
      <c r="F53" s="203"/>
      <c r="G53" s="213"/>
      <c r="H53" s="259"/>
      <c r="J53" s="1126"/>
    </row>
    <row r="54" spans="2:10" x14ac:dyDescent="0.25">
      <c r="B54" s="234" t="str">
        <f>Input!B325</f>
        <v>Workers Compensation - AOS - Captive Member Number 800119</v>
      </c>
      <c r="C54" s="211"/>
      <c r="D54" s="211"/>
      <c r="E54" s="211"/>
      <c r="F54" s="211"/>
      <c r="G54" s="214"/>
      <c r="H54" s="257"/>
      <c r="J54" s="1126"/>
    </row>
    <row r="55" spans="2:10" x14ac:dyDescent="0.25">
      <c r="B55" s="582" t="s">
        <v>61</v>
      </c>
      <c r="C55" s="228" t="str">
        <f>Input!B330</f>
        <v>REvolution (AIG)</v>
      </c>
      <c r="D55" s="228" t="str">
        <f>Input!C330</f>
        <v>REvolution (AIG)</v>
      </c>
      <c r="E55" s="228" t="str">
        <f>Input!D330</f>
        <v>REvolution (AIG)</v>
      </c>
      <c r="F55" s="228" t="str">
        <f>Input!E330</f>
        <v>REvolution (AIG)</v>
      </c>
      <c r="G55" s="241" t="s">
        <v>237</v>
      </c>
      <c r="H55" s="908" t="s">
        <v>237</v>
      </c>
      <c r="J55" s="1126"/>
    </row>
    <row r="56" spans="2:10" x14ac:dyDescent="0.25">
      <c r="B56" s="212" t="str">
        <f>Input!B350</f>
        <v>Exposure Base - Payroll</v>
      </c>
      <c r="C56" s="191">
        <f>Input!C352</f>
        <v>107195000</v>
      </c>
      <c r="D56" s="191">
        <f>Input!E352</f>
        <v>126252000</v>
      </c>
      <c r="E56" s="191">
        <f>Input!E352</f>
        <v>126252000</v>
      </c>
      <c r="F56" s="954">
        <f>Input!E352</f>
        <v>126252000</v>
      </c>
      <c r="G56" s="242">
        <f>Input!E353</f>
        <v>0.17777881431036896</v>
      </c>
      <c r="H56" s="909">
        <f>Input!E353</f>
        <v>0.17777881431036896</v>
      </c>
      <c r="J56" s="1126"/>
    </row>
    <row r="57" spans="2:10" x14ac:dyDescent="0.25">
      <c r="B57" s="212" t="str">
        <f>Input!B337</f>
        <v>Blended Rate per $100 of Exposure</v>
      </c>
      <c r="C57" s="646">
        <f>Input!B338</f>
        <v>0.12846961145575819</v>
      </c>
      <c r="D57" s="646">
        <f>Input!C338</f>
        <v>0.12846961145575819</v>
      </c>
      <c r="E57" s="646">
        <f>Input!D338</f>
        <v>0.13189531254950418</v>
      </c>
      <c r="F57" s="955">
        <f>Input!E338</f>
        <v>0.13189494027817381</v>
      </c>
      <c r="G57" s="248">
        <f>-(D57-E57)/D57</f>
        <v>2.6665458507483027E-2</v>
      </c>
      <c r="H57" s="909">
        <f>-(D57-F57)/D57</f>
        <v>2.6662560769051699E-2</v>
      </c>
      <c r="J57" s="1126"/>
    </row>
    <row r="58" spans="2:10" x14ac:dyDescent="0.25">
      <c r="B58" s="549" t="s">
        <v>65</v>
      </c>
      <c r="C58" s="215">
        <f>Input!B346</f>
        <v>137870.09</v>
      </c>
      <c r="D58" s="215">
        <f>Input!C346</f>
        <v>162380.47112906387</v>
      </c>
      <c r="E58" s="215">
        <f>Input!D346</f>
        <v>166615.47</v>
      </c>
      <c r="F58" s="956">
        <f>Input!E346</f>
        <v>166520</v>
      </c>
      <c r="G58" s="252">
        <f>-(D58-E58)/D58</f>
        <v>2.6080715504083352E-2</v>
      </c>
      <c r="H58" s="910">
        <f>-(D58-F58)/D58</f>
        <v>2.549277534517028E-2</v>
      </c>
      <c r="J58" s="1126">
        <v>126151</v>
      </c>
    </row>
    <row r="59" spans="2:10" ht="4.5" customHeight="1" x14ac:dyDescent="0.25">
      <c r="B59" s="213"/>
      <c r="C59" s="203"/>
      <c r="D59" s="203"/>
      <c r="E59" s="203"/>
      <c r="F59" s="203"/>
      <c r="G59" s="213"/>
      <c r="H59" s="259"/>
      <c r="J59" s="1126"/>
    </row>
    <row r="60" spans="2:10" x14ac:dyDescent="0.25">
      <c r="B60" s="234" t="str">
        <f>Input!B369</f>
        <v>Workers Compensation - CA - Captive Member Number 800119</v>
      </c>
      <c r="C60" s="211"/>
      <c r="D60" s="211"/>
      <c r="E60" s="211"/>
      <c r="F60" s="211"/>
      <c r="G60" s="214"/>
      <c r="H60" s="257"/>
      <c r="J60" s="1126"/>
    </row>
    <row r="61" spans="2:10" x14ac:dyDescent="0.25">
      <c r="B61" s="582" t="s">
        <v>61</v>
      </c>
      <c r="C61" s="228" t="str">
        <f>Input!B374</f>
        <v>REvolution (AIG)</v>
      </c>
      <c r="D61" s="228" t="str">
        <f>Input!C374</f>
        <v>REvolution (AIG)</v>
      </c>
      <c r="E61" s="228" t="str">
        <f>Input!D374</f>
        <v>REvolution (AIG)</v>
      </c>
      <c r="F61" s="228" t="str">
        <f>Input!E374</f>
        <v>REvolution (AIG)</v>
      </c>
      <c r="G61" s="241" t="s">
        <v>237</v>
      </c>
      <c r="H61" s="908" t="s">
        <v>237</v>
      </c>
      <c r="J61" s="1126"/>
    </row>
    <row r="62" spans="2:10" x14ac:dyDescent="0.25">
      <c r="B62" s="212" t="str">
        <f>Input!B394</f>
        <v>Exposure Base - Payroll</v>
      </c>
      <c r="C62" s="191" t="str">
        <f>Input!C396</f>
        <v>Included in AOS</v>
      </c>
      <c r="D62" s="191" t="str">
        <f>Input!E396</f>
        <v>Included in AOS</v>
      </c>
      <c r="E62" s="191" t="str">
        <f>Input!E396</f>
        <v>Included in AOS</v>
      </c>
      <c r="F62" s="905" t="str">
        <f>Input!E396</f>
        <v>Included in AOS</v>
      </c>
      <c r="G62" s="242" t="e">
        <f>Input!E397</f>
        <v>#VALUE!</v>
      </c>
      <c r="H62" s="909" t="e">
        <f>Input!E397</f>
        <v>#VALUE!</v>
      </c>
      <c r="J62" s="1126"/>
    </row>
    <row r="63" spans="2:10" x14ac:dyDescent="0.25">
      <c r="B63" s="212" t="str">
        <f>Input!B381</f>
        <v>Blended Rate per $100 of Exposure</v>
      </c>
      <c r="C63" s="646" t="str">
        <f>Input!B382</f>
        <v>N/A</v>
      </c>
      <c r="D63" s="646" t="str">
        <f>Input!C382</f>
        <v>N/A</v>
      </c>
      <c r="E63" s="646" t="str">
        <f>Input!D382</f>
        <v>N/A</v>
      </c>
      <c r="F63" s="906" t="e">
        <f>Input!E382</f>
        <v>#VALUE!</v>
      </c>
      <c r="G63" s="1131" t="s">
        <v>237</v>
      </c>
      <c r="H63" s="909" t="e">
        <f>-(D63-F63)/D63</f>
        <v>#VALUE!</v>
      </c>
      <c r="J63" s="1126"/>
    </row>
    <row r="64" spans="2:10" x14ac:dyDescent="0.25">
      <c r="B64" s="549" t="s">
        <v>65</v>
      </c>
      <c r="C64" s="215" t="str">
        <f>Input!B390</f>
        <v>Included in AOS</v>
      </c>
      <c r="D64" s="215" t="str">
        <f>Input!C390</f>
        <v>Included in AOS</v>
      </c>
      <c r="E64" s="215" t="str">
        <f>Input!D390</f>
        <v>Included in AOS</v>
      </c>
      <c r="F64" s="907" t="str">
        <f>Input!E390</f>
        <v>Included in AOS</v>
      </c>
      <c r="G64" s="1132" t="s">
        <v>237</v>
      </c>
      <c r="H64" s="910" t="e">
        <f>-(D64-F64)/D64</f>
        <v>#VALUE!</v>
      </c>
      <c r="J64" s="1126"/>
    </row>
    <row r="65" spans="1:11" ht="4.5" customHeight="1" x14ac:dyDescent="0.25">
      <c r="B65" s="213"/>
      <c r="C65" s="203"/>
      <c r="D65" s="203"/>
      <c r="E65" s="203"/>
      <c r="F65" s="203"/>
      <c r="G65" s="213"/>
      <c r="H65" s="259"/>
      <c r="J65" s="1126"/>
    </row>
    <row r="66" spans="1:11" x14ac:dyDescent="0.25">
      <c r="B66" s="234" t="str">
        <f>Input!B408</f>
        <v>Business Auto - Captive Member Number 800119</v>
      </c>
      <c r="C66" s="211"/>
      <c r="D66" s="211"/>
      <c r="E66" s="211"/>
      <c r="F66" s="211"/>
      <c r="G66" s="214"/>
      <c r="H66" s="257"/>
      <c r="J66" s="1126"/>
    </row>
    <row r="67" spans="1:11" x14ac:dyDescent="0.25">
      <c r="B67" s="582" t="s">
        <v>61</v>
      </c>
      <c r="C67" s="228" t="str">
        <f>Input!B413</f>
        <v>REvolution (AIG)</v>
      </c>
      <c r="D67" s="228" t="str">
        <f>Input!C413</f>
        <v>REvolution (AIG)</v>
      </c>
      <c r="E67" s="228" t="str">
        <f>Input!D413</f>
        <v>REvolution (AIG)</v>
      </c>
      <c r="F67" s="228" t="str">
        <f>Input!E413</f>
        <v>REvolution (AIG)</v>
      </c>
      <c r="G67" s="241" t="s">
        <v>237</v>
      </c>
      <c r="H67" s="258" t="s">
        <v>237</v>
      </c>
      <c r="J67" s="1126"/>
    </row>
    <row r="68" spans="1:11" ht="15" customHeight="1" x14ac:dyDescent="0.25">
      <c r="B68" s="359" t="str">
        <f>Input!B433</f>
        <v>Exposure Base - Number of Vehicles</v>
      </c>
      <c r="C68" s="253">
        <f>Input!C435</f>
        <v>136</v>
      </c>
      <c r="D68" s="253">
        <f>Input!E435</f>
        <v>166</v>
      </c>
      <c r="E68" s="253">
        <f>Input!E435</f>
        <v>166</v>
      </c>
      <c r="F68" s="253">
        <f>Input!E435</f>
        <v>166</v>
      </c>
      <c r="G68" s="242">
        <f>Input!F435</f>
        <v>0.22058823529411764</v>
      </c>
      <c r="H68" s="265">
        <f>Input!F435</f>
        <v>0.22058823529411764</v>
      </c>
      <c r="J68" s="1126"/>
    </row>
    <row r="69" spans="1:11" x14ac:dyDescent="0.25">
      <c r="B69" s="212" t="str">
        <f>Input!B420</f>
        <v>Blended Rate per Vehicle</v>
      </c>
      <c r="C69" s="646">
        <f>Input!B421</f>
        <v>1463.9044117647059</v>
      </c>
      <c r="D69" s="646">
        <f>Input!C421</f>
        <v>1463.9044117647059</v>
      </c>
      <c r="E69" s="646">
        <f>Input!D421</f>
        <v>1458.7831325301204</v>
      </c>
      <c r="F69" s="646">
        <f>Input!E421</f>
        <v>1458.7831325301204</v>
      </c>
      <c r="G69" s="248">
        <f>-(D69-E69)/D69</f>
        <v>-3.498369971036482E-3</v>
      </c>
      <c r="H69" s="265">
        <f>-(D69-F69)/D69</f>
        <v>-3.498369971036482E-3</v>
      </c>
      <c r="J69" s="1126"/>
    </row>
    <row r="70" spans="1:11" x14ac:dyDescent="0.25">
      <c r="B70" s="549" t="s">
        <v>65</v>
      </c>
      <c r="C70" s="215">
        <f>Input!B429</f>
        <v>199091</v>
      </c>
      <c r="D70" s="215">
        <f>Input!C429</f>
        <v>243008.13235294117</v>
      </c>
      <c r="E70" s="215">
        <f>Input!D429</f>
        <v>242158</v>
      </c>
      <c r="F70" s="215">
        <f>Input!E429</f>
        <v>242158</v>
      </c>
      <c r="G70" s="252">
        <f>-(D70-E70)/D70</f>
        <v>-3.4983699710364261E-3</v>
      </c>
      <c r="H70" s="269">
        <f>-(D70-F70)/D70</f>
        <v>-3.4983699710364261E-3</v>
      </c>
      <c r="J70" s="1126">
        <v>182168</v>
      </c>
    </row>
    <row r="71" spans="1:11" ht="4.5" customHeight="1" x14ac:dyDescent="0.25">
      <c r="B71" s="213"/>
      <c r="C71" s="203"/>
      <c r="D71" s="203"/>
      <c r="E71" s="203"/>
      <c r="F71" s="203"/>
      <c r="G71" s="213"/>
      <c r="H71" s="259"/>
    </row>
    <row r="72" spans="1:11" ht="15.75" thickBot="1" x14ac:dyDescent="0.3">
      <c r="B72" s="380" t="s">
        <v>1331</v>
      </c>
      <c r="C72" s="381">
        <f>C52+C58+C70</f>
        <v>441421.08999999997</v>
      </c>
      <c r="D72" s="381">
        <f>D52+D58+D70</f>
        <v>528284.38054584083</v>
      </c>
      <c r="E72" s="381">
        <f>E52+E58+E70</f>
        <v>522046.68</v>
      </c>
      <c r="F72" s="381">
        <f>F52+F58+F70</f>
        <v>521951</v>
      </c>
      <c r="G72" s="683">
        <f>-(D72-E72)/D72</f>
        <v>-1.1807467295163717E-2</v>
      </c>
      <c r="H72" s="683">
        <f>-(D72-F72)/D72</f>
        <v>-1.1988581868153993E-2</v>
      </c>
    </row>
    <row r="73" spans="1:11" ht="7.5" customHeight="1" thickTop="1" x14ac:dyDescent="0.25">
      <c r="B73" s="213"/>
      <c r="C73" s="203"/>
      <c r="D73" s="203"/>
      <c r="E73" s="203"/>
      <c r="F73" s="203"/>
      <c r="G73" s="213"/>
      <c r="H73" s="259"/>
    </row>
    <row r="74" spans="1:11" x14ac:dyDescent="0.25">
      <c r="B74" s="239" t="s">
        <v>62</v>
      </c>
      <c r="C74" s="203"/>
      <c r="D74" s="203"/>
      <c r="E74" s="203"/>
      <c r="F74" s="203"/>
      <c r="G74" s="213"/>
      <c r="H74" s="259"/>
    </row>
    <row r="75" spans="1:11" ht="17.25" customHeight="1" x14ac:dyDescent="0.25">
      <c r="A75" s="203"/>
      <c r="B75" s="1356" t="s">
        <v>1672</v>
      </c>
      <c r="C75" s="1356"/>
      <c r="D75" s="1356"/>
      <c r="E75" s="1356"/>
      <c r="F75" s="1356"/>
      <c r="G75" s="1356"/>
      <c r="H75" s="1357"/>
      <c r="I75" s="230"/>
      <c r="J75" s="230"/>
      <c r="K75" s="230"/>
    </row>
    <row r="76" spans="1:11" ht="17.25" customHeight="1" x14ac:dyDescent="0.25">
      <c r="A76" s="203"/>
      <c r="B76" s="1348" t="s">
        <v>1431</v>
      </c>
      <c r="C76" s="1348"/>
      <c r="D76" s="1348"/>
      <c r="E76" s="1348"/>
      <c r="F76" s="1348"/>
      <c r="G76" s="1348"/>
      <c r="H76" s="1355"/>
      <c r="I76" s="1120">
        <f>200437*2/3</f>
        <v>133624.66666666666</v>
      </c>
      <c r="J76" s="230"/>
      <c r="K76" s="230"/>
    </row>
    <row r="77" spans="1:11" ht="15" customHeight="1" x14ac:dyDescent="0.25">
      <c r="B77" s="1348" t="s">
        <v>1412</v>
      </c>
      <c r="C77" s="1348"/>
      <c r="D77" s="1348"/>
      <c r="E77" s="1348"/>
      <c r="F77" s="1348"/>
      <c r="G77" s="1348"/>
      <c r="H77" s="1355"/>
      <c r="I77" s="1115"/>
      <c r="J77" s="230"/>
      <c r="K77" s="230"/>
    </row>
    <row r="78" spans="1:11" ht="4.5" customHeight="1" x14ac:dyDescent="0.25">
      <c r="B78" s="213"/>
      <c r="C78" s="203"/>
      <c r="D78" s="203"/>
      <c r="E78" s="203"/>
      <c r="F78" s="203"/>
      <c r="G78" s="213"/>
      <c r="H78" s="259"/>
    </row>
    <row r="79" spans="1:11" x14ac:dyDescent="0.25">
      <c r="B79" s="234" t="str">
        <f>Input!B457</f>
        <v>Umbrella Liability</v>
      </c>
      <c r="C79" s="211"/>
      <c r="D79" s="211"/>
      <c r="E79" s="211"/>
      <c r="F79" s="211"/>
      <c r="G79" s="214"/>
      <c r="H79" s="257"/>
    </row>
    <row r="80" spans="1:11" x14ac:dyDescent="0.25">
      <c r="B80" s="582" t="s">
        <v>61</v>
      </c>
      <c r="C80" s="228" t="str">
        <f>Input!B462</f>
        <v>AWAC</v>
      </c>
      <c r="D80" s="228" t="str">
        <f>Input!C462</f>
        <v>AWAC</v>
      </c>
      <c r="E80" s="228" t="str">
        <f>Input!D462</f>
        <v>AWAC</v>
      </c>
      <c r="F80" s="228">
        <f>Input!E462</f>
        <v>0</v>
      </c>
      <c r="G80" s="241" t="s">
        <v>237</v>
      </c>
      <c r="H80" s="258" t="s">
        <v>237</v>
      </c>
    </row>
    <row r="81" spans="2:8" x14ac:dyDescent="0.25">
      <c r="B81" s="212" t="str">
        <f>Input!B482</f>
        <v>Exposure Base - GL and Auto Premium</v>
      </c>
      <c r="C81" s="191">
        <f>Input!C486</f>
        <v>0</v>
      </c>
      <c r="D81" s="191">
        <f>Input!E486</f>
        <v>0</v>
      </c>
      <c r="E81" s="191">
        <f>Input!G486</f>
        <v>0</v>
      </c>
      <c r="F81" s="191">
        <f>Input!G486</f>
        <v>0</v>
      </c>
      <c r="G81" s="242">
        <f>Input!G487</f>
        <v>0</v>
      </c>
      <c r="H81" s="265">
        <f>Input!G487</f>
        <v>0</v>
      </c>
    </row>
    <row r="82" spans="2:8" x14ac:dyDescent="0.25">
      <c r="B82" s="212" t="str">
        <f>Input!B469</f>
        <v>Blended Rate as Percentage of Exposure</v>
      </c>
      <c r="C82" s="237" t="e">
        <f>Input!B470</f>
        <v>#DIV/0!</v>
      </c>
      <c r="D82" s="237" t="e">
        <f>Input!C470</f>
        <v>#DIV/0!</v>
      </c>
      <c r="E82" s="237" t="e">
        <f>Input!D470</f>
        <v>#DIV/0!</v>
      </c>
      <c r="F82" s="237" t="e">
        <f>Input!E470</f>
        <v>#DIV/0!</v>
      </c>
      <c r="G82" s="248" t="e">
        <f>-(D82-E82)/D82</f>
        <v>#DIV/0!</v>
      </c>
      <c r="H82" s="265" t="e">
        <f>-(D82-F82)/D82</f>
        <v>#DIV/0!</v>
      </c>
    </row>
    <row r="83" spans="2:8" x14ac:dyDescent="0.25">
      <c r="B83" s="549" t="s">
        <v>65</v>
      </c>
      <c r="C83" s="215">
        <f>Input!B478</f>
        <v>151260.92924999999</v>
      </c>
      <c r="D83" s="215">
        <f>Input!C478</f>
        <v>185838.46516317184</v>
      </c>
      <c r="E83" s="940">
        <f>Input!D478</f>
        <v>204671.95124999998</v>
      </c>
      <c r="F83" s="215">
        <f>Input!E478</f>
        <v>0</v>
      </c>
      <c r="G83" s="252">
        <f>-(D83-E83)/D83</f>
        <v>0.10134331485299217</v>
      </c>
      <c r="H83" s="269">
        <f>-(D83-F83)/D83</f>
        <v>-1</v>
      </c>
    </row>
    <row r="84" spans="2:8" ht="4.5" customHeight="1" x14ac:dyDescent="0.25">
      <c r="B84" s="213"/>
      <c r="C84" s="227"/>
      <c r="D84" s="227"/>
      <c r="E84" s="227"/>
      <c r="F84" s="227"/>
      <c r="G84" s="249"/>
      <c r="H84" s="266"/>
    </row>
    <row r="85" spans="2:8" x14ac:dyDescent="0.25">
      <c r="B85" s="234" t="str">
        <f>Input!B503</f>
        <v>1st Excess Liability</v>
      </c>
      <c r="C85" s="238"/>
      <c r="D85" s="238"/>
      <c r="E85" s="238"/>
      <c r="F85" s="238"/>
      <c r="G85" s="250"/>
      <c r="H85" s="267"/>
    </row>
    <row r="86" spans="2:8" x14ac:dyDescent="0.25">
      <c r="B86" s="582" t="s">
        <v>61</v>
      </c>
      <c r="C86" s="228" t="str">
        <f>Input!B508</f>
        <v>Allianz</v>
      </c>
      <c r="D86" s="228" t="str">
        <f>Input!C508</f>
        <v>Allianz</v>
      </c>
      <c r="E86" s="228" t="str">
        <f>Input!D508</f>
        <v>Allianz</v>
      </c>
      <c r="F86" s="228">
        <f>Input!E508</f>
        <v>0</v>
      </c>
      <c r="G86" s="251" t="s">
        <v>237</v>
      </c>
      <c r="H86" s="268" t="s">
        <v>237</v>
      </c>
    </row>
    <row r="87" spans="2:8" ht="15" customHeight="1" x14ac:dyDescent="0.25">
      <c r="B87" s="212" t="str">
        <f>Input!B528</f>
        <v>Exposure Base - Underlying Umbrella Premium</v>
      </c>
      <c r="C87" s="191">
        <f>Input!C531</f>
        <v>144161</v>
      </c>
      <c r="D87" s="191">
        <f>Input!E531</f>
        <v>195065</v>
      </c>
      <c r="E87" s="191">
        <f>Input!E531</f>
        <v>195065</v>
      </c>
      <c r="F87" s="191">
        <f>Input!E531</f>
        <v>195065</v>
      </c>
      <c r="G87" s="248">
        <f>Input!E532</f>
        <v>0.35310520875965068</v>
      </c>
      <c r="H87" s="265">
        <f>Input!E532</f>
        <v>0.35310520875965068</v>
      </c>
    </row>
    <row r="88" spans="2:8" x14ac:dyDescent="0.25">
      <c r="B88" s="549" t="str">
        <f>Input!B515</f>
        <v>Rate as Percentage of Exposure</v>
      </c>
      <c r="C88" s="237">
        <f>Input!B516</f>
        <v>0.65048105937111977</v>
      </c>
      <c r="D88" s="237">
        <f>Input!C516</f>
        <v>0.65048105937111977</v>
      </c>
      <c r="E88" s="237">
        <f>Input!D516</f>
        <v>0.64081203701330325</v>
      </c>
      <c r="F88" s="237">
        <f>Input!E516</f>
        <v>0</v>
      </c>
      <c r="G88" s="252">
        <f>-(D88-E88)/D88</f>
        <v>-1.4864417984997848E-2</v>
      </c>
      <c r="H88" s="269">
        <f>-(D88-F88)/D88</f>
        <v>-1</v>
      </c>
    </row>
    <row r="89" spans="2:8" x14ac:dyDescent="0.25">
      <c r="B89" s="549" t="s">
        <v>65</v>
      </c>
      <c r="C89" s="215">
        <f>Input!B524</f>
        <v>93774</v>
      </c>
      <c r="D89" s="215">
        <f>Input!C524</f>
        <v>126886.08784622748</v>
      </c>
      <c r="E89" s="940">
        <f>Input!D524</f>
        <v>125000</v>
      </c>
      <c r="F89" s="940">
        <f>Input!E524</f>
        <v>0</v>
      </c>
      <c r="G89" s="252">
        <f>-(D89-E89)/D89</f>
        <v>-1.4864417984997881E-2</v>
      </c>
      <c r="H89" s="269">
        <f>-(D89-F89)/D89</f>
        <v>-1</v>
      </c>
    </row>
    <row r="90" spans="2:8" ht="4.5" customHeight="1" x14ac:dyDescent="0.25">
      <c r="B90" s="213"/>
      <c r="C90" s="203"/>
      <c r="D90" s="203"/>
      <c r="E90" s="203"/>
      <c r="F90" s="203"/>
      <c r="G90" s="213"/>
      <c r="H90" s="259"/>
    </row>
    <row r="91" spans="2:8" x14ac:dyDescent="0.25">
      <c r="B91" s="234" t="str">
        <f>Input!B546</f>
        <v>Property</v>
      </c>
      <c r="C91" s="211"/>
      <c r="D91" s="211"/>
      <c r="E91" s="211"/>
      <c r="F91" s="211"/>
      <c r="G91" s="214"/>
      <c r="H91" s="257"/>
    </row>
    <row r="92" spans="2:8" x14ac:dyDescent="0.25">
      <c r="B92" s="582" t="s">
        <v>61</v>
      </c>
      <c r="C92" s="228" t="str">
        <f>Input!B551</f>
        <v>Hartford</v>
      </c>
      <c r="D92" s="228" t="str">
        <f>Input!C551</f>
        <v>Hartford</v>
      </c>
      <c r="E92" s="228">
        <f>Input!D551</f>
        <v>0</v>
      </c>
      <c r="F92" s="228">
        <f>Input!E551</f>
        <v>0</v>
      </c>
      <c r="G92" s="241" t="s">
        <v>237</v>
      </c>
      <c r="H92" s="258" t="s">
        <v>237</v>
      </c>
    </row>
    <row r="93" spans="2:8" x14ac:dyDescent="0.25">
      <c r="B93" s="212" t="str">
        <f>Input!B571</f>
        <v>Exposure Base - Total Values Insured</v>
      </c>
      <c r="C93" s="938">
        <f>Input!C579</f>
        <v>17795200</v>
      </c>
      <c r="D93" s="938">
        <f>Input!E579</f>
        <v>11320000</v>
      </c>
      <c r="E93" s="191">
        <f>Input!E579</f>
        <v>11320000</v>
      </c>
      <c r="F93" s="191">
        <f>Input!E579</f>
        <v>11320000</v>
      </c>
      <c r="G93" s="242">
        <f>Input!E580</f>
        <v>-0.36387340406401725</v>
      </c>
      <c r="H93" s="265">
        <f>Input!E580</f>
        <v>-0.36387340406401725</v>
      </c>
    </row>
    <row r="94" spans="2:8" x14ac:dyDescent="0.25">
      <c r="B94" s="212" t="str">
        <f>Input!B558</f>
        <v>Blended Rate per $100 of Exposure</v>
      </c>
      <c r="C94" s="646">
        <f>Input!B559</f>
        <v>0.24246426002517532</v>
      </c>
      <c r="D94" s="646">
        <f>Input!C559</f>
        <v>0.24246426002517532</v>
      </c>
      <c r="E94" s="646">
        <f>Input!D559</f>
        <v>0</v>
      </c>
      <c r="F94" s="646">
        <f>Input!E559</f>
        <v>0</v>
      </c>
      <c r="G94" s="248">
        <f>-(D94-E94)/D94</f>
        <v>-1</v>
      </c>
      <c r="H94" s="265">
        <f>-(D94-F94)/D94</f>
        <v>-1</v>
      </c>
    </row>
    <row r="95" spans="2:8" x14ac:dyDescent="0.25">
      <c r="B95" s="549" t="s">
        <v>65</v>
      </c>
      <c r="C95" s="215">
        <f>Input!B567</f>
        <v>43149.59</v>
      </c>
      <c r="D95" s="215">
        <f>Input!C567</f>
        <v>27448.601802733323</v>
      </c>
      <c r="E95" s="215">
        <f>Input!D567</f>
        <v>0</v>
      </c>
      <c r="F95" s="215">
        <f>Input!E567</f>
        <v>0</v>
      </c>
      <c r="G95" s="252">
        <f>-(D95-E95)/D95</f>
        <v>-1</v>
      </c>
      <c r="H95" s="269">
        <f>-(D95-F95)/D95</f>
        <v>-1</v>
      </c>
    </row>
    <row r="96" spans="2:8" ht="4.5" customHeight="1" x14ac:dyDescent="0.25">
      <c r="B96" s="213"/>
      <c r="C96" s="203"/>
      <c r="D96" s="203"/>
      <c r="E96" s="203"/>
      <c r="F96" s="203"/>
      <c r="G96" s="213"/>
      <c r="H96" s="259"/>
    </row>
    <row r="97" spans="1:11" ht="15" customHeight="1" x14ac:dyDescent="0.25">
      <c r="B97" s="234" t="str">
        <f>Input!B619</f>
        <v xml:space="preserve">Inland Marine </v>
      </c>
      <c r="C97" s="211"/>
      <c r="D97" s="211"/>
      <c r="E97" s="211"/>
      <c r="F97" s="211"/>
      <c r="G97" s="214"/>
      <c r="H97" s="257"/>
    </row>
    <row r="98" spans="1:11" ht="15" customHeight="1" x14ac:dyDescent="0.25">
      <c r="B98" s="582" t="s">
        <v>61</v>
      </c>
      <c r="C98" s="228" t="str">
        <f>Input!B624</f>
        <v>Argo</v>
      </c>
      <c r="D98" s="228" t="str">
        <f>Input!C624</f>
        <v>Argo</v>
      </c>
      <c r="E98" s="228" t="str">
        <f>Input!D624</f>
        <v>Argo</v>
      </c>
      <c r="F98" s="228" t="str">
        <f>Input!E624</f>
        <v>Hartford</v>
      </c>
      <c r="G98" s="244" t="s">
        <v>237</v>
      </c>
      <c r="H98" s="258" t="s">
        <v>237</v>
      </c>
    </row>
    <row r="99" spans="1:11" ht="15" customHeight="1" x14ac:dyDescent="0.25">
      <c r="B99" s="212" t="str">
        <f>Input!B644</f>
        <v>Exposure Base - Scheduled Equipment</v>
      </c>
      <c r="C99" s="191">
        <f>Input!C652</f>
        <v>4744985</v>
      </c>
      <c r="D99" s="191">
        <f>Input!E652</f>
        <v>5401323</v>
      </c>
      <c r="E99" s="191">
        <f>Input!E652</f>
        <v>5401323</v>
      </c>
      <c r="F99" s="191">
        <f>Input!E652</f>
        <v>5401323</v>
      </c>
      <c r="G99" s="248">
        <f>Input!E653</f>
        <v>0.13832246045034916</v>
      </c>
      <c r="H99" s="265">
        <f>Input!E653</f>
        <v>0.13832246045034916</v>
      </c>
    </row>
    <row r="100" spans="1:11" ht="15" customHeight="1" x14ac:dyDescent="0.25">
      <c r="B100" s="212" t="str">
        <f>Input!B631</f>
        <v>Blended Rate per $100 of Exposure</v>
      </c>
      <c r="C100" s="561">
        <f>Input!B632</f>
        <v>0.65732557637168509</v>
      </c>
      <c r="D100" s="561">
        <f>Input!C632</f>
        <v>0.65732557637168498</v>
      </c>
      <c r="E100" s="561">
        <f>Input!D632</f>
        <v>0.6867576702967032</v>
      </c>
      <c r="F100" s="561">
        <f>Input!E632</f>
        <v>0</v>
      </c>
      <c r="G100" s="248">
        <f>-(D100-E100)/D100</f>
        <v>4.4775519138442639E-2</v>
      </c>
      <c r="H100" s="265">
        <f>-(D100-F100)/D100</f>
        <v>-1</v>
      </c>
    </row>
    <row r="101" spans="1:11" ht="15" customHeight="1" x14ac:dyDescent="0.25">
      <c r="B101" s="212" t="s">
        <v>65</v>
      </c>
      <c r="C101" s="191">
        <f>Input!B640</f>
        <v>31190</v>
      </c>
      <c r="D101" s="191">
        <f>Input!C640</f>
        <v>35504.27754144639</v>
      </c>
      <c r="E101" s="191">
        <f>Input!D640</f>
        <v>37094</v>
      </c>
      <c r="F101" s="191">
        <f>Input!E640</f>
        <v>0</v>
      </c>
      <c r="G101" s="248">
        <f>-(D101-E101)/D101</f>
        <v>4.477551913844257E-2</v>
      </c>
      <c r="H101" s="265">
        <f>-(D101-F101)/D101</f>
        <v>-1</v>
      </c>
    </row>
    <row r="102" spans="1:11" ht="4.5" customHeight="1" x14ac:dyDescent="0.25">
      <c r="B102" s="213"/>
      <c r="C102" s="227"/>
      <c r="D102" s="227"/>
      <c r="E102" s="227"/>
      <c r="F102" s="245"/>
      <c r="G102" s="213"/>
      <c r="H102" s="259"/>
    </row>
    <row r="103" spans="1:11" x14ac:dyDescent="0.25">
      <c r="B103" s="234" t="str">
        <f>Input!B718</f>
        <v>Property - Wind &amp; Hail - 1329 Laredo</v>
      </c>
      <c r="C103" s="211"/>
      <c r="D103" s="211"/>
      <c r="E103" s="211"/>
      <c r="F103" s="211"/>
      <c r="G103" s="214"/>
      <c r="H103" s="257"/>
    </row>
    <row r="104" spans="1:11" x14ac:dyDescent="0.25">
      <c r="B104" s="582" t="s">
        <v>61</v>
      </c>
      <c r="C104" s="228" t="str">
        <f>Input!B723</f>
        <v>TWIA</v>
      </c>
      <c r="D104" s="913" t="str">
        <f>Input!C723</f>
        <v>TWIA</v>
      </c>
      <c r="E104" s="913">
        <f>Input!D723</f>
        <v>0</v>
      </c>
      <c r="F104" s="913">
        <f>Input!E723</f>
        <v>0</v>
      </c>
      <c r="G104" s="914" t="s">
        <v>237</v>
      </c>
      <c r="H104" s="908" t="s">
        <v>237</v>
      </c>
    </row>
    <row r="105" spans="1:11" ht="15" customHeight="1" x14ac:dyDescent="0.25">
      <c r="B105" s="359" t="str">
        <f>'Renewal Summary (Incumbent)'!B126</f>
        <v>Exposure Base - Underlying Total Values Insured</v>
      </c>
      <c r="C105" s="905">
        <f>Input!C745</f>
        <v>17795200</v>
      </c>
      <c r="D105" s="905">
        <f>Input!E745</f>
        <v>11320000</v>
      </c>
      <c r="E105" s="905">
        <f>Input!E745</f>
        <v>11320000</v>
      </c>
      <c r="F105" s="905">
        <f>Input!E745</f>
        <v>11320000</v>
      </c>
      <c r="G105" s="911">
        <f>Input!E746</f>
        <v>-0.36387340406401725</v>
      </c>
      <c r="H105" s="909">
        <f>Input!E746</f>
        <v>-0.36387340406401725</v>
      </c>
    </row>
    <row r="106" spans="1:11" x14ac:dyDescent="0.25">
      <c r="B106" s="212" t="str">
        <f>'Renewal Summary (Incumbent)'!B127</f>
        <v>Blended Rate per $100 of Exposure</v>
      </c>
      <c r="C106" s="906">
        <f>Input!B731</f>
        <v>2.6507147994964935E-2</v>
      </c>
      <c r="D106" s="906">
        <f>Input!C731</f>
        <v>2.6507147994964939E-2</v>
      </c>
      <c r="E106" s="906">
        <f>Input!D731</f>
        <v>0</v>
      </c>
      <c r="F106" s="906">
        <f>Input!E731</f>
        <v>0</v>
      </c>
      <c r="G106" s="912">
        <f>-(D106-E106)/D106</f>
        <v>-1</v>
      </c>
      <c r="H106" s="909">
        <f>-(D106-F106)/D106</f>
        <v>-1</v>
      </c>
    </row>
    <row r="107" spans="1:11" x14ac:dyDescent="0.25">
      <c r="B107" s="549" t="s">
        <v>65</v>
      </c>
      <c r="C107" s="215">
        <f>Input!B739</f>
        <v>4717</v>
      </c>
      <c r="D107" s="907">
        <f>Input!C739</f>
        <v>3000.6091530300309</v>
      </c>
      <c r="E107" s="907">
        <f>Input!D739</f>
        <v>0</v>
      </c>
      <c r="F107" s="907">
        <f>Input!E739</f>
        <v>0</v>
      </c>
      <c r="G107" s="915">
        <f>-(D107-E107)/D107</f>
        <v>-1</v>
      </c>
      <c r="H107" s="910">
        <f>-(D107-F107)/D107</f>
        <v>-1</v>
      </c>
    </row>
    <row r="108" spans="1:11" ht="4.5" customHeight="1" x14ac:dyDescent="0.25">
      <c r="B108" s="213"/>
      <c r="C108" s="203"/>
      <c r="D108" s="203"/>
      <c r="E108" s="203"/>
      <c r="F108" s="203"/>
      <c r="G108" s="213"/>
      <c r="H108" s="259"/>
    </row>
    <row r="109" spans="1:11" ht="15.75" thickBot="1" x14ac:dyDescent="0.3">
      <c r="B109" s="380" t="s">
        <v>723</v>
      </c>
      <c r="C109" s="381">
        <f>C72+C83+C89+C95+C101+C107</f>
        <v>765512.60924999986</v>
      </c>
      <c r="D109" s="381">
        <f t="shared" ref="D109:F109" si="1">D72+D83+D89+D95+D101+D107</f>
        <v>906962.4220524499</v>
      </c>
      <c r="E109" s="381">
        <f t="shared" si="1"/>
        <v>888812.63124999998</v>
      </c>
      <c r="F109" s="381">
        <f t="shared" si="1"/>
        <v>521951</v>
      </c>
      <c r="G109" s="683">
        <f>-(D109-E109)/D109</f>
        <v>-2.0011623812789359E-2</v>
      </c>
      <c r="H109" s="683">
        <f>-(D109-F109)/D109</f>
        <v>-0.42450647644383283</v>
      </c>
    </row>
    <row r="110" spans="1:11" ht="7.5" customHeight="1" thickTop="1" x14ac:dyDescent="0.25">
      <c r="B110" s="213"/>
      <c r="C110" s="203"/>
      <c r="D110" s="203"/>
      <c r="E110" s="203"/>
      <c r="F110" s="203"/>
      <c r="G110" s="213"/>
      <c r="H110" s="259"/>
    </row>
    <row r="111" spans="1:11" x14ac:dyDescent="0.25">
      <c r="B111" s="239" t="s">
        <v>62</v>
      </c>
      <c r="C111" s="203"/>
      <c r="D111" s="203"/>
      <c r="E111" s="203"/>
      <c r="F111" s="203"/>
      <c r="G111" s="213"/>
      <c r="H111" s="259"/>
    </row>
    <row r="112" spans="1:11" ht="17.25" customHeight="1" x14ac:dyDescent="0.25">
      <c r="A112" s="203"/>
      <c r="B112" s="1348" t="s">
        <v>1423</v>
      </c>
      <c r="C112" s="1348"/>
      <c r="D112" s="1348"/>
      <c r="E112" s="1348"/>
      <c r="F112" s="1348"/>
      <c r="G112" s="1348"/>
      <c r="H112" s="1355"/>
      <c r="I112" s="230"/>
      <c r="J112" s="230"/>
      <c r="K112" s="230"/>
    </row>
    <row r="113" spans="1:11" ht="17.25" customHeight="1" x14ac:dyDescent="0.25">
      <c r="A113" s="203"/>
      <c r="B113" s="1348" t="s">
        <v>1415</v>
      </c>
      <c r="C113" s="1348"/>
      <c r="D113" s="1348"/>
      <c r="E113" s="1348"/>
      <c r="F113" s="1348"/>
      <c r="G113" s="1348"/>
      <c r="H113" s="1355"/>
      <c r="I113" s="230"/>
      <c r="J113" s="230"/>
      <c r="K113" s="230"/>
    </row>
    <row r="114" spans="1:11" ht="30" customHeight="1" x14ac:dyDescent="0.25">
      <c r="A114" s="203"/>
      <c r="B114" s="1348" t="s">
        <v>1427</v>
      </c>
      <c r="C114" s="1348"/>
      <c r="D114" s="1348"/>
      <c r="E114" s="1348"/>
      <c r="F114" s="1348"/>
      <c r="G114" s="1348"/>
      <c r="H114" s="1355"/>
      <c r="I114" s="230"/>
      <c r="J114" s="230"/>
      <c r="K114" s="230"/>
    </row>
    <row r="115" spans="1:11" ht="7.5" customHeight="1" x14ac:dyDescent="0.25">
      <c r="B115" s="213"/>
      <c r="C115" s="203"/>
      <c r="D115" s="203"/>
      <c r="E115" s="203"/>
      <c r="F115" s="203"/>
      <c r="G115" s="213"/>
      <c r="H115" s="259"/>
    </row>
    <row r="116" spans="1:11" ht="15" customHeight="1" x14ac:dyDescent="0.25">
      <c r="B116" s="234" t="str">
        <f>Input!B761</f>
        <v>Hull &amp; Protection and Indemnity (Watercraft Liability)</v>
      </c>
      <c r="C116" s="211"/>
      <c r="D116" s="211"/>
      <c r="E116" s="211"/>
      <c r="F116" s="211"/>
      <c r="G116" s="214"/>
      <c r="H116" s="257"/>
    </row>
    <row r="117" spans="1:11" ht="15" customHeight="1" x14ac:dyDescent="0.25">
      <c r="B117" s="582" t="s">
        <v>61</v>
      </c>
      <c r="C117" s="228" t="str">
        <f>Input!B766</f>
        <v>Great American</v>
      </c>
      <c r="D117" s="228" t="str">
        <f>Input!C766</f>
        <v>Great American</v>
      </c>
      <c r="E117" s="228" t="str">
        <f>Input!D766</f>
        <v>Great American</v>
      </c>
      <c r="F117" s="228">
        <f>Input!E766</f>
        <v>0</v>
      </c>
      <c r="G117" s="241" t="s">
        <v>237</v>
      </c>
      <c r="H117" s="258" t="s">
        <v>237</v>
      </c>
    </row>
    <row r="118" spans="1:11" ht="15" customHeight="1" x14ac:dyDescent="0.25">
      <c r="B118" s="212" t="str">
        <f>Input!B786</f>
        <v>Exposure Base - Values Insured</v>
      </c>
      <c r="C118" s="191">
        <f>Input!C788</f>
        <v>264005</v>
      </c>
      <c r="D118" s="191">
        <f>Input!E788</f>
        <v>264005</v>
      </c>
      <c r="E118" s="191">
        <f>Input!E788</f>
        <v>264005</v>
      </c>
      <c r="F118" s="191">
        <f>Input!E788</f>
        <v>264005</v>
      </c>
      <c r="G118" s="242">
        <f>-(C118-D118)/C118</f>
        <v>0</v>
      </c>
      <c r="H118" s="265">
        <f>Input!E789</f>
        <v>0</v>
      </c>
    </row>
    <row r="119" spans="1:11" ht="15" customHeight="1" x14ac:dyDescent="0.25">
      <c r="B119" s="212" t="str">
        <f>Input!B773</f>
        <v>Blended Rate per $100 of Exposure</v>
      </c>
      <c r="C119" s="646">
        <f>Input!B774</f>
        <v>6.3578341319293195</v>
      </c>
      <c r="D119" s="646">
        <f>Input!C774</f>
        <v>6.3578341319293195</v>
      </c>
      <c r="E119" s="646">
        <f>Input!D774</f>
        <v>6.9949432775894387</v>
      </c>
      <c r="F119" s="646">
        <f>Input!E774</f>
        <v>0</v>
      </c>
      <c r="G119" s="248">
        <f>-(D119-E119)/D119</f>
        <v>0.10020851951146845</v>
      </c>
      <c r="H119" s="265">
        <f>-(D119-F119)/D119</f>
        <v>-1</v>
      </c>
    </row>
    <row r="120" spans="1:11" ht="15" customHeight="1" x14ac:dyDescent="0.25">
      <c r="B120" s="549" t="s">
        <v>65</v>
      </c>
      <c r="C120" s="215">
        <f>Input!B782</f>
        <v>16785</v>
      </c>
      <c r="D120" s="215">
        <f>Input!C782</f>
        <v>16785</v>
      </c>
      <c r="E120" s="215">
        <f>Input!D782</f>
        <v>18467</v>
      </c>
      <c r="F120" s="215">
        <f>Input!E782</f>
        <v>0</v>
      </c>
      <c r="G120" s="252">
        <f>-(D120-E120)/D120</f>
        <v>0.10020851951146857</v>
      </c>
      <c r="H120" s="269">
        <f>-(D120-F120)/D120</f>
        <v>-1</v>
      </c>
    </row>
    <row r="121" spans="1:11" ht="4.5" customHeight="1" x14ac:dyDescent="0.25">
      <c r="B121" s="213"/>
      <c r="C121" s="203"/>
      <c r="D121" s="203"/>
      <c r="E121" s="203"/>
      <c r="F121" s="203"/>
      <c r="G121" s="213"/>
      <c r="H121" s="259"/>
    </row>
    <row r="122" spans="1:11" ht="15" hidden="1" customHeight="1" x14ac:dyDescent="0.25">
      <c r="B122" s="234" t="str">
        <f>Input!B796</f>
        <v>Business Travel Accident</v>
      </c>
      <c r="C122" s="211"/>
      <c r="D122" s="211"/>
      <c r="E122" s="211"/>
      <c r="F122" s="211"/>
      <c r="G122" s="214"/>
      <c r="H122" s="257"/>
    </row>
    <row r="123" spans="1:11" ht="15" hidden="1" customHeight="1" x14ac:dyDescent="0.25">
      <c r="B123" s="582" t="s">
        <v>61</v>
      </c>
      <c r="C123" s="228">
        <f>Input!B801</f>
        <v>0</v>
      </c>
      <c r="D123" s="228">
        <f>Input!C801</f>
        <v>0</v>
      </c>
      <c r="E123" s="228">
        <f>Input!D801</f>
        <v>0</v>
      </c>
      <c r="F123" s="228">
        <f>Input!E801</f>
        <v>0</v>
      </c>
      <c r="G123" s="241" t="s">
        <v>237</v>
      </c>
      <c r="H123" s="258" t="s">
        <v>237</v>
      </c>
    </row>
    <row r="124" spans="1:11" ht="15" hidden="1" customHeight="1" x14ac:dyDescent="0.25">
      <c r="B124" s="212" t="str">
        <f>Input!B821</f>
        <v>Total Number of Employees</v>
      </c>
      <c r="C124" s="253">
        <f>Input!C821</f>
        <v>0</v>
      </c>
      <c r="D124" s="253">
        <f>Input!E821</f>
        <v>0</v>
      </c>
      <c r="E124" s="253">
        <f>Input!E821</f>
        <v>0</v>
      </c>
      <c r="F124" s="253">
        <f>Input!E821</f>
        <v>0</v>
      </c>
      <c r="G124" s="248" t="e">
        <f>-(C124-D124)/C124</f>
        <v>#DIV/0!</v>
      </c>
      <c r="H124" s="265" t="e">
        <f>-(C124-D124)/C124</f>
        <v>#DIV/0!</v>
      </c>
    </row>
    <row r="125" spans="1:11" ht="15" hidden="1" customHeight="1" x14ac:dyDescent="0.25">
      <c r="B125" s="212" t="str">
        <f>Input!B822</f>
        <v># of Employees Who Travel 50+ Days</v>
      </c>
      <c r="C125" s="253">
        <f>Input!C822</f>
        <v>0</v>
      </c>
      <c r="D125" s="253">
        <f>Input!E822</f>
        <v>0</v>
      </c>
      <c r="E125" s="253">
        <f>Input!E822</f>
        <v>0</v>
      </c>
      <c r="F125" s="253">
        <f>Input!E822</f>
        <v>0</v>
      </c>
      <c r="G125" s="248" t="e">
        <f>-(C125-D125)/C125</f>
        <v>#DIV/0!</v>
      </c>
      <c r="H125" s="265" t="e">
        <f>-(C125-D125)/C125</f>
        <v>#DIV/0!</v>
      </c>
    </row>
    <row r="126" spans="1:11" ht="15" hidden="1" customHeight="1" x14ac:dyDescent="0.25">
      <c r="B126" s="212" t="str">
        <f>Input!B823</f>
        <v>Total Aggregate Days</v>
      </c>
      <c r="C126" s="253">
        <f>Input!C823</f>
        <v>0</v>
      </c>
      <c r="D126" s="253">
        <f>Input!E823</f>
        <v>0</v>
      </c>
      <c r="E126" s="253">
        <f>Input!E823</f>
        <v>0</v>
      </c>
      <c r="F126" s="253">
        <f>Input!E823</f>
        <v>0</v>
      </c>
      <c r="G126" s="248" t="e">
        <f>-(C126-D126)/C126</f>
        <v>#DIV/0!</v>
      </c>
      <c r="H126" s="265" t="e">
        <f>-(C126-D126)/C126</f>
        <v>#DIV/0!</v>
      </c>
    </row>
    <row r="127" spans="1:11" ht="15" hidden="1" customHeight="1" x14ac:dyDescent="0.25">
      <c r="B127" s="549" t="s">
        <v>65</v>
      </c>
      <c r="C127" s="215">
        <f>Input!B815</f>
        <v>0</v>
      </c>
      <c r="D127" s="215" t="e">
        <f>Input!C815</f>
        <v>#DIV/0!</v>
      </c>
      <c r="E127" s="215">
        <f>Input!D815</f>
        <v>0</v>
      </c>
      <c r="F127" s="215">
        <f>Input!E815</f>
        <v>0</v>
      </c>
      <c r="G127" s="252" t="e">
        <f>-(D127-E127)/D127</f>
        <v>#DIV/0!</v>
      </c>
      <c r="H127" s="269" t="e">
        <f>-(D127-F127)/D127</f>
        <v>#DIV/0!</v>
      </c>
    </row>
    <row r="128" spans="1:11" ht="4.5" hidden="1" customHeight="1" x14ac:dyDescent="0.25">
      <c r="B128" s="213"/>
      <c r="C128" s="227"/>
      <c r="D128" s="227"/>
      <c r="E128" s="227"/>
      <c r="F128" s="227"/>
      <c r="G128" s="249"/>
      <c r="H128" s="266"/>
    </row>
    <row r="129" spans="2:8" ht="15" customHeight="1" x14ac:dyDescent="0.25">
      <c r="B129" s="234" t="str">
        <f>Input!B835</f>
        <v>Foreign Package</v>
      </c>
      <c r="C129" s="238"/>
      <c r="D129" s="238"/>
      <c r="E129" s="238"/>
      <c r="F129" s="238"/>
      <c r="G129" s="250"/>
      <c r="H129" s="267"/>
    </row>
    <row r="130" spans="2:8" ht="15" customHeight="1" x14ac:dyDescent="0.25">
      <c r="B130" s="582" t="s">
        <v>61</v>
      </c>
      <c r="C130" s="228" t="str">
        <f>Input!B840</f>
        <v>Hartford</v>
      </c>
      <c r="D130" s="228" t="str">
        <f>Input!C840</f>
        <v>Hartford</v>
      </c>
      <c r="E130" s="228" t="str">
        <f>Input!D840</f>
        <v>Hartford</v>
      </c>
      <c r="F130" s="228">
        <f>Input!E840</f>
        <v>0</v>
      </c>
      <c r="G130" s="251" t="s">
        <v>237</v>
      </c>
      <c r="H130" s="268" t="s">
        <v>237</v>
      </c>
    </row>
    <row r="131" spans="2:8" ht="15" customHeight="1" x14ac:dyDescent="0.25">
      <c r="B131" s="212" t="str">
        <f>Input!B858</f>
        <v>Property Values</v>
      </c>
      <c r="C131" s="938">
        <f>Input!C858</f>
        <v>0</v>
      </c>
      <c r="D131" s="938">
        <f>Input!E858</f>
        <v>0</v>
      </c>
      <c r="E131" s="938">
        <f>Input!E858</f>
        <v>0</v>
      </c>
      <c r="F131" s="938">
        <f>Input!E858</f>
        <v>0</v>
      </c>
      <c r="G131" s="248" t="e">
        <f>-(C131-D131)/C131</f>
        <v>#DIV/0!</v>
      </c>
      <c r="H131" s="265" t="e">
        <f>-(C131-D131)/C131</f>
        <v>#DIV/0!</v>
      </c>
    </row>
    <row r="132" spans="2:8" ht="15" customHeight="1" x14ac:dyDescent="0.25">
      <c r="B132" s="212" t="str">
        <f>Input!B859</f>
        <v>Number of Auto Rentals</v>
      </c>
      <c r="C132" s="253">
        <f>Input!C859</f>
        <v>0</v>
      </c>
      <c r="D132" s="253">
        <f>Input!E859</f>
        <v>0</v>
      </c>
      <c r="E132" s="253">
        <f>Input!E859</f>
        <v>0</v>
      </c>
      <c r="F132" s="253">
        <f>Input!E859</f>
        <v>0</v>
      </c>
      <c r="G132" s="248" t="e">
        <f t="shared" ref="G132:G135" si="2">-(C132-D132)/C132</f>
        <v>#DIV/0!</v>
      </c>
      <c r="H132" s="265" t="e">
        <f t="shared" ref="H132:H135" si="3">-(C132-D132)/C132</f>
        <v>#DIV/0!</v>
      </c>
    </row>
    <row r="133" spans="2:8" ht="15" customHeight="1" x14ac:dyDescent="0.25">
      <c r="B133" s="212" t="str">
        <f>Input!B860</f>
        <v>Foreign Revenues</v>
      </c>
      <c r="C133" s="191">
        <f>Input!C860</f>
        <v>500000</v>
      </c>
      <c r="D133" s="191">
        <f>Input!E860</f>
        <v>500000</v>
      </c>
      <c r="E133" s="191">
        <f>Input!E860</f>
        <v>500000</v>
      </c>
      <c r="F133" s="191">
        <f>Input!E860</f>
        <v>500000</v>
      </c>
      <c r="G133" s="248">
        <f t="shared" si="2"/>
        <v>0</v>
      </c>
      <c r="H133" s="265">
        <f t="shared" si="3"/>
        <v>0</v>
      </c>
    </row>
    <row r="134" spans="2:8" ht="15" customHeight="1" x14ac:dyDescent="0.25">
      <c r="B134" s="212" t="str">
        <f>Input!B861</f>
        <v>Number of Trips</v>
      </c>
      <c r="C134" s="253">
        <f>Input!C861</f>
        <v>4</v>
      </c>
      <c r="D134" s="253">
        <f>Input!E861</f>
        <v>4</v>
      </c>
      <c r="E134" s="253">
        <f>Input!E861</f>
        <v>4</v>
      </c>
      <c r="F134" s="253">
        <f>Input!E861</f>
        <v>4</v>
      </c>
      <c r="G134" s="248">
        <f t="shared" si="2"/>
        <v>0</v>
      </c>
      <c r="H134" s="265">
        <f t="shared" si="3"/>
        <v>0</v>
      </c>
    </row>
    <row r="135" spans="2:8" ht="15" customHeight="1" x14ac:dyDescent="0.25">
      <c r="B135" s="212" t="str">
        <f>Input!B862</f>
        <v>Foreign Payroll</v>
      </c>
      <c r="C135" s="938">
        <f>Input!C862</f>
        <v>0</v>
      </c>
      <c r="D135" s="938">
        <f>Input!E862</f>
        <v>0</v>
      </c>
      <c r="E135" s="938">
        <f>Input!E862</f>
        <v>0</v>
      </c>
      <c r="F135" s="938">
        <f>Input!E862</f>
        <v>0</v>
      </c>
      <c r="G135" s="248" t="e">
        <f t="shared" si="2"/>
        <v>#DIV/0!</v>
      </c>
      <c r="H135" s="265" t="e">
        <f t="shared" si="3"/>
        <v>#DIV/0!</v>
      </c>
    </row>
    <row r="136" spans="2:8" ht="15" customHeight="1" x14ac:dyDescent="0.25">
      <c r="B136" s="756" t="s">
        <v>889</v>
      </c>
      <c r="C136" s="215">
        <f>Input!B846</f>
        <v>4310</v>
      </c>
      <c r="D136" s="215">
        <f>Input!C846</f>
        <v>4310</v>
      </c>
      <c r="E136" s="215">
        <f>Input!D846</f>
        <v>4273</v>
      </c>
      <c r="F136" s="215">
        <f>Input!E846</f>
        <v>0</v>
      </c>
      <c r="G136" s="252">
        <f>-(D136-E136)/D136</f>
        <v>-8.5846867749419953E-3</v>
      </c>
      <c r="H136" s="269">
        <f>-(D136-F136)/D136</f>
        <v>-1</v>
      </c>
    </row>
    <row r="137" spans="2:8" ht="4.5" customHeight="1" x14ac:dyDescent="0.25">
      <c r="B137" s="213"/>
      <c r="C137" s="227"/>
      <c r="D137" s="227"/>
      <c r="E137" s="227"/>
      <c r="F137" s="227"/>
      <c r="G137" s="249"/>
      <c r="H137" s="266"/>
    </row>
    <row r="138" spans="2:8" ht="15" hidden="1" customHeight="1" x14ac:dyDescent="0.25">
      <c r="B138" s="234" t="str">
        <f>Input!B878</f>
        <v>Defense Base Act</v>
      </c>
      <c r="C138" s="238"/>
      <c r="D138" s="238"/>
      <c r="E138" s="238"/>
      <c r="F138" s="246"/>
      <c r="G138" s="250"/>
      <c r="H138" s="267"/>
    </row>
    <row r="139" spans="2:8" ht="15" hidden="1" customHeight="1" x14ac:dyDescent="0.25">
      <c r="B139" s="582" t="s">
        <v>61</v>
      </c>
      <c r="C139" s="228">
        <f>Input!B883</f>
        <v>0</v>
      </c>
      <c r="D139" s="228">
        <f>Input!C883</f>
        <v>0</v>
      </c>
      <c r="E139" s="228">
        <f>Input!D883</f>
        <v>0</v>
      </c>
      <c r="F139" s="228">
        <f>Input!E883</f>
        <v>0</v>
      </c>
      <c r="G139" s="251" t="s">
        <v>237</v>
      </c>
      <c r="H139" s="268" t="s">
        <v>237</v>
      </c>
    </row>
    <row r="140" spans="2:8" ht="15" hidden="1" customHeight="1" x14ac:dyDescent="0.25">
      <c r="B140" s="212" t="str">
        <f>Input!B903</f>
        <v>Person-Weeks</v>
      </c>
      <c r="C140" s="253">
        <f>Input!C903</f>
        <v>0</v>
      </c>
      <c r="D140" s="253">
        <f>Input!D903</f>
        <v>0</v>
      </c>
      <c r="E140" s="253">
        <f>Input!D903</f>
        <v>0</v>
      </c>
      <c r="F140" s="253">
        <f>Input!D903</f>
        <v>0</v>
      </c>
      <c r="G140" s="248" t="e">
        <f>-(C140-D140)/C140</f>
        <v>#DIV/0!</v>
      </c>
      <c r="H140" s="265" t="e">
        <f>-(C140-D140)/C140</f>
        <v>#DIV/0!</v>
      </c>
    </row>
    <row r="141" spans="2:8" ht="15" hidden="1" customHeight="1" x14ac:dyDescent="0.25">
      <c r="B141" s="212" t="str">
        <f>Input!B904</f>
        <v>Remuneration</v>
      </c>
      <c r="C141" s="191">
        <f>Input!C904</f>
        <v>0</v>
      </c>
      <c r="D141" s="191">
        <f>Input!D904</f>
        <v>0</v>
      </c>
      <c r="E141" s="191">
        <f>Input!D904</f>
        <v>0</v>
      </c>
      <c r="F141" s="191">
        <f>Input!D904</f>
        <v>0</v>
      </c>
      <c r="G141" s="248" t="e">
        <f>-(C141-D141)/C141</f>
        <v>#DIV/0!</v>
      </c>
      <c r="H141" s="265" t="e">
        <f>-(C141-D141)/C141</f>
        <v>#DIV/0!</v>
      </c>
    </row>
    <row r="142" spans="2:8" ht="15" hidden="1" customHeight="1" x14ac:dyDescent="0.25">
      <c r="B142" s="549" t="s">
        <v>65</v>
      </c>
      <c r="C142" s="215">
        <f>Input!B897</f>
        <v>0</v>
      </c>
      <c r="D142" s="215" t="e">
        <f>Input!C897</f>
        <v>#DIV/0!</v>
      </c>
      <c r="E142" s="215">
        <f>Input!D897</f>
        <v>0</v>
      </c>
      <c r="F142" s="215">
        <f>Input!E897</f>
        <v>0</v>
      </c>
      <c r="G142" s="252" t="e">
        <f>-(D142-E142)/D142</f>
        <v>#DIV/0!</v>
      </c>
      <c r="H142" s="269" t="e">
        <f>-(D142-F142)/D142</f>
        <v>#DIV/0!</v>
      </c>
    </row>
    <row r="143" spans="2:8" ht="4.5" hidden="1" customHeight="1" x14ac:dyDescent="0.25">
      <c r="B143" s="213"/>
      <c r="C143" s="227"/>
      <c r="D143" s="227"/>
      <c r="E143" s="227"/>
      <c r="F143" s="227"/>
      <c r="G143" s="249"/>
      <c r="H143" s="266"/>
    </row>
    <row r="144" spans="2:8" ht="15" customHeight="1" x14ac:dyDescent="0.25">
      <c r="B144" s="234" t="str">
        <f>Input!B915</f>
        <v>Executive Liability (Directors &amp; Officers, Employment Practices, Fiduciary Liability)</v>
      </c>
      <c r="C144" s="238"/>
      <c r="D144" s="238"/>
      <c r="E144" s="238"/>
      <c r="F144" s="238"/>
      <c r="G144" s="250"/>
      <c r="H144" s="267"/>
    </row>
    <row r="145" spans="2:8" ht="15" customHeight="1" x14ac:dyDescent="0.25">
      <c r="B145" s="582" t="s">
        <v>61</v>
      </c>
      <c r="C145" s="228" t="str">
        <f>Input!B920</f>
        <v>Hartford</v>
      </c>
      <c r="D145" s="228" t="str">
        <f>Input!C920</f>
        <v>Hartford</v>
      </c>
      <c r="E145" s="228">
        <f>Input!D920</f>
        <v>0</v>
      </c>
      <c r="F145" s="228">
        <f>Input!E920</f>
        <v>0</v>
      </c>
      <c r="G145" s="251" t="s">
        <v>237</v>
      </c>
      <c r="H145" s="268" t="s">
        <v>237</v>
      </c>
    </row>
    <row r="146" spans="2:8" ht="15" customHeight="1" x14ac:dyDescent="0.25">
      <c r="B146" s="212" t="str">
        <f>Input!B940</f>
        <v>Employee Count</v>
      </c>
      <c r="C146" s="253">
        <f>Input!C940</f>
        <v>1375</v>
      </c>
      <c r="D146" s="253">
        <f>Input!D940</f>
        <v>1500</v>
      </c>
      <c r="E146" s="253">
        <f>Input!D940</f>
        <v>1500</v>
      </c>
      <c r="F146" s="253">
        <f>Input!D940</f>
        <v>1500</v>
      </c>
      <c r="G146" s="248">
        <f>-(C146-D146)/C146</f>
        <v>9.0909090909090912E-2</v>
      </c>
      <c r="H146" s="265">
        <f>-(C146-D146)/C146</f>
        <v>9.0909090909090912E-2</v>
      </c>
    </row>
    <row r="147" spans="2:8" ht="15" customHeight="1" x14ac:dyDescent="0.25">
      <c r="B147" s="212" t="str">
        <f>Input!B941</f>
        <v>Gross Revenue</v>
      </c>
      <c r="C147" s="191">
        <f>Input!C941</f>
        <v>283735443</v>
      </c>
      <c r="D147" s="191">
        <f>Input!D941</f>
        <v>324667000</v>
      </c>
      <c r="E147" s="191">
        <f>Input!D941</f>
        <v>324667000</v>
      </c>
      <c r="F147" s="191">
        <f>Input!D941</f>
        <v>324667000</v>
      </c>
      <c r="G147" s="248">
        <f>-(C147-D147)/C147</f>
        <v>0.14425958409432832</v>
      </c>
      <c r="H147" s="265">
        <f>-(C147-D147)/C147</f>
        <v>0.14425958409432832</v>
      </c>
    </row>
    <row r="148" spans="2:8" ht="15" customHeight="1" x14ac:dyDescent="0.25">
      <c r="B148" s="212" t="str">
        <f>Input!B942</f>
        <v>Total Assets</v>
      </c>
      <c r="C148" s="191">
        <f>Input!C942</f>
        <v>195624691</v>
      </c>
      <c r="D148" s="191">
        <f>Input!D942</f>
        <v>286482000</v>
      </c>
      <c r="E148" s="191">
        <f>Input!D942</f>
        <v>286482000</v>
      </c>
      <c r="F148" s="191">
        <f>Input!D942</f>
        <v>286482000</v>
      </c>
      <c r="G148" s="248">
        <f>-(C148-D148)/C148</f>
        <v>0.4644470416058063</v>
      </c>
      <c r="H148" s="265">
        <f>-(C148-D148)/C148</f>
        <v>0.4644470416058063</v>
      </c>
    </row>
    <row r="149" spans="2:8" ht="15" customHeight="1" x14ac:dyDescent="0.25">
      <c r="B149" s="212" t="str">
        <f>Input!B943</f>
        <v>Plan Assets</v>
      </c>
      <c r="C149" s="191">
        <f>Input!C943</f>
        <v>330000000</v>
      </c>
      <c r="D149" s="191">
        <f>Input!D943</f>
        <v>391200000</v>
      </c>
      <c r="E149" s="191">
        <f>Input!D943</f>
        <v>391200000</v>
      </c>
      <c r="F149" s="191">
        <f>Input!D943</f>
        <v>391200000</v>
      </c>
      <c r="G149" s="248">
        <f>-(C149-D149)/C149</f>
        <v>0.18545454545454546</v>
      </c>
      <c r="H149" s="265">
        <f>-(C149-D149)/C149</f>
        <v>0.18545454545454546</v>
      </c>
    </row>
    <row r="150" spans="2:8" ht="15" customHeight="1" x14ac:dyDescent="0.25">
      <c r="B150" s="549" t="s">
        <v>65</v>
      </c>
      <c r="C150" s="215">
        <f>Input!B934</f>
        <v>102495.98625</v>
      </c>
      <c r="D150" s="215">
        <f>Input!C934</f>
        <v>125175.02360269304</v>
      </c>
      <c r="E150" s="215">
        <f>Input!D934</f>
        <v>0</v>
      </c>
      <c r="F150" s="215">
        <f>Input!E934</f>
        <v>0</v>
      </c>
      <c r="G150" s="252">
        <f>-(D150-E150)/D150</f>
        <v>-1</v>
      </c>
      <c r="H150" s="269">
        <f>-(D150-F150)/D150</f>
        <v>-1</v>
      </c>
    </row>
    <row r="151" spans="2:8" ht="4.5" customHeight="1" x14ac:dyDescent="0.25">
      <c r="B151" s="213"/>
      <c r="C151" s="227"/>
      <c r="D151" s="227"/>
      <c r="E151" s="227"/>
      <c r="F151" s="227"/>
      <c r="G151" s="249"/>
      <c r="H151" s="266"/>
    </row>
    <row r="152" spans="2:8" ht="15" customHeight="1" x14ac:dyDescent="0.25">
      <c r="B152" s="234" t="str">
        <f>Input!B971</f>
        <v>Commercial Crime</v>
      </c>
      <c r="C152" s="238"/>
      <c r="D152" s="238"/>
      <c r="E152" s="238"/>
      <c r="F152" s="238"/>
      <c r="G152" s="250"/>
      <c r="H152" s="267"/>
    </row>
    <row r="153" spans="2:8" ht="15" customHeight="1" x14ac:dyDescent="0.25">
      <c r="B153" s="582" t="s">
        <v>61</v>
      </c>
      <c r="C153" s="228" t="str">
        <f>Input!B976</f>
        <v>Great American</v>
      </c>
      <c r="D153" s="228" t="str">
        <f>Input!C976</f>
        <v>Great American</v>
      </c>
      <c r="E153" s="228">
        <f>Input!D976</f>
        <v>0</v>
      </c>
      <c r="F153" s="228">
        <f>Input!E976</f>
        <v>0</v>
      </c>
      <c r="G153" s="251" t="s">
        <v>237</v>
      </c>
      <c r="H153" s="268" t="s">
        <v>237</v>
      </c>
    </row>
    <row r="154" spans="2:8" ht="15" customHeight="1" x14ac:dyDescent="0.25">
      <c r="B154" s="212" t="str">
        <f>Input!B996</f>
        <v>Employee Count</v>
      </c>
      <c r="C154" s="253">
        <f>Input!C996</f>
        <v>1375</v>
      </c>
      <c r="D154" s="253">
        <f>Input!D996</f>
        <v>1500</v>
      </c>
      <c r="E154" s="253">
        <f>Input!D996</f>
        <v>1500</v>
      </c>
      <c r="F154" s="253">
        <f>Input!D996</f>
        <v>1500</v>
      </c>
      <c r="G154" s="248">
        <f>-(C154-D154)/C154</f>
        <v>9.0909090909090912E-2</v>
      </c>
      <c r="H154" s="265">
        <f>-(C154-D154)/C154</f>
        <v>9.0909090909090912E-2</v>
      </c>
    </row>
    <row r="155" spans="2:8" ht="15" customHeight="1" x14ac:dyDescent="0.25">
      <c r="B155" s="212" t="str">
        <f>Input!B997</f>
        <v>Revenue</v>
      </c>
      <c r="C155" s="191">
        <f>Input!C997</f>
        <v>283735443</v>
      </c>
      <c r="D155" s="191">
        <f>Input!D997</f>
        <v>324667000</v>
      </c>
      <c r="E155" s="191">
        <f>Input!D997</f>
        <v>324667000</v>
      </c>
      <c r="F155" s="191">
        <f>Input!D997</f>
        <v>324667000</v>
      </c>
      <c r="G155" s="248">
        <f t="shared" ref="G155:G156" si="4">-(C155-D155)/C155</f>
        <v>0.14425958409432832</v>
      </c>
      <c r="H155" s="265">
        <f t="shared" ref="H155:H156" si="5">-(C155-D155)/C155</f>
        <v>0.14425958409432832</v>
      </c>
    </row>
    <row r="156" spans="2:8" ht="15" customHeight="1" x14ac:dyDescent="0.25">
      <c r="B156" s="212" t="str">
        <f>Input!B998</f>
        <v>Total Assets</v>
      </c>
      <c r="C156" s="191">
        <f>Input!C998</f>
        <v>195624691</v>
      </c>
      <c r="D156" s="191">
        <f>Input!D998</f>
        <v>286482000</v>
      </c>
      <c r="E156" s="191">
        <f>Input!D998</f>
        <v>286482000</v>
      </c>
      <c r="F156" s="191">
        <f>Input!D998</f>
        <v>286482000</v>
      </c>
      <c r="G156" s="248">
        <f t="shared" si="4"/>
        <v>0.4644470416058063</v>
      </c>
      <c r="H156" s="265">
        <f t="shared" si="5"/>
        <v>0.4644470416058063</v>
      </c>
    </row>
    <row r="157" spans="2:8" ht="15" customHeight="1" x14ac:dyDescent="0.25">
      <c r="B157" s="549" t="s">
        <v>65</v>
      </c>
      <c r="C157" s="215">
        <f>Input!B990</f>
        <v>18491</v>
      </c>
      <c r="D157" s="215">
        <f>Input!C990</f>
        <v>24118.797107910592</v>
      </c>
      <c r="E157" s="215">
        <f>Input!D990</f>
        <v>0</v>
      </c>
      <c r="F157" s="215">
        <f>Input!E990</f>
        <v>0</v>
      </c>
      <c r="G157" s="252">
        <f>-(D157-E157)/D157</f>
        <v>-1</v>
      </c>
      <c r="H157" s="269">
        <f>-(D157-F157)/D157</f>
        <v>-1</v>
      </c>
    </row>
    <row r="158" spans="2:8" ht="4.5" customHeight="1" x14ac:dyDescent="0.25">
      <c r="B158" s="213"/>
      <c r="C158" s="227"/>
      <c r="D158" s="227"/>
      <c r="E158" s="227"/>
      <c r="F158" s="227"/>
      <c r="G158" s="249"/>
      <c r="H158" s="266"/>
    </row>
    <row r="159" spans="2:8" ht="15" customHeight="1" x14ac:dyDescent="0.25">
      <c r="B159" s="234" t="str">
        <f>Input!B1015</f>
        <v>Cyber Liability</v>
      </c>
      <c r="C159" s="238"/>
      <c r="D159" s="238"/>
      <c r="E159" s="238"/>
      <c r="F159" s="238"/>
      <c r="G159" s="250"/>
      <c r="H159" s="267"/>
    </row>
    <row r="160" spans="2:8" ht="15" customHeight="1" x14ac:dyDescent="0.25">
      <c r="B160" s="582" t="s">
        <v>61</v>
      </c>
      <c r="C160" s="228" t="str">
        <f>Input!B1020</f>
        <v>Chubb</v>
      </c>
      <c r="D160" s="228" t="str">
        <f>Input!C1020</f>
        <v>Chubb</v>
      </c>
      <c r="E160" s="228">
        <f>Input!D1020</f>
        <v>0</v>
      </c>
      <c r="F160" s="228">
        <f>Input!E1020</f>
        <v>0</v>
      </c>
      <c r="G160" s="251" t="s">
        <v>237</v>
      </c>
      <c r="H160" s="268" t="s">
        <v>237</v>
      </c>
    </row>
    <row r="161" spans="2:8" ht="15" customHeight="1" x14ac:dyDescent="0.25">
      <c r="B161" s="212" t="str">
        <f>Input!B1042</f>
        <v>Exposure Base - Projected Revenue</v>
      </c>
      <c r="C161" s="191">
        <f>Input!C1044</f>
        <v>332446000</v>
      </c>
      <c r="D161" s="191">
        <f>Input!E1044</f>
        <v>340000000</v>
      </c>
      <c r="E161" s="191">
        <f>Input!E1044</f>
        <v>340000000</v>
      </c>
      <c r="F161" s="191">
        <f>Input!E1044</f>
        <v>340000000</v>
      </c>
      <c r="G161" s="248">
        <f>Input!E1045</f>
        <v>2.2722487261089018E-2</v>
      </c>
      <c r="H161" s="265">
        <f>Input!E1045</f>
        <v>2.2722487261089018E-2</v>
      </c>
    </row>
    <row r="162" spans="2:8" ht="15" customHeight="1" x14ac:dyDescent="0.25">
      <c r="B162" s="212" t="str">
        <f>Input!B1027</f>
        <v>Blended Rate per $100 of Exposure</v>
      </c>
      <c r="C162" s="646">
        <f>Input!B1028</f>
        <v>1.9296066128032825E-2</v>
      </c>
      <c r="D162" s="646">
        <f>Input!C1028</f>
        <v>1.9296066128032821E-2</v>
      </c>
      <c r="E162" s="646">
        <f>Input!D1028</f>
        <v>0</v>
      </c>
      <c r="F162" s="646">
        <f>Input!E1028</f>
        <v>0</v>
      </c>
      <c r="G162" s="248">
        <f>-(D162-E162)/D162</f>
        <v>-1</v>
      </c>
      <c r="H162" s="265">
        <f>-(D162-F162)/D162</f>
        <v>-1</v>
      </c>
    </row>
    <row r="163" spans="2:8" ht="15" customHeight="1" x14ac:dyDescent="0.25">
      <c r="B163" s="549" t="s">
        <v>65</v>
      </c>
      <c r="C163" s="215">
        <f>Input!B1038</f>
        <v>64149</v>
      </c>
      <c r="D163" s="215">
        <f>Input!C1038</f>
        <v>68788.546139824204</v>
      </c>
      <c r="E163" s="215">
        <f>Input!D1038</f>
        <v>0</v>
      </c>
      <c r="F163" s="215">
        <f>Input!E1038</f>
        <v>0</v>
      </c>
      <c r="G163" s="252">
        <f>-(D163-E163)/D163</f>
        <v>-1</v>
      </c>
      <c r="H163" s="269">
        <f>-(D163-F163)/D163</f>
        <v>-1</v>
      </c>
    </row>
    <row r="164" spans="2:8" ht="4.5" customHeight="1" x14ac:dyDescent="0.25">
      <c r="B164" s="213"/>
      <c r="C164" s="227"/>
      <c r="D164" s="227"/>
      <c r="E164" s="227"/>
      <c r="F164" s="227"/>
      <c r="G164" s="249"/>
      <c r="H164" s="266"/>
    </row>
    <row r="165" spans="2:8" ht="15" customHeight="1" x14ac:dyDescent="0.25">
      <c r="B165" s="234" t="str">
        <f>Input!B1116</f>
        <v>Kidnap &amp; Ransom</v>
      </c>
      <c r="C165" s="238"/>
      <c r="D165" s="238"/>
      <c r="E165" s="238"/>
      <c r="F165" s="238"/>
      <c r="G165" s="250"/>
      <c r="H165" s="267"/>
    </row>
    <row r="166" spans="2:8" ht="15" customHeight="1" x14ac:dyDescent="0.25">
      <c r="B166" s="582" t="s">
        <v>61</v>
      </c>
      <c r="C166" s="228" t="str">
        <f>Input!B1121</f>
        <v>Great American</v>
      </c>
      <c r="D166" s="228" t="str">
        <f>Input!C1121</f>
        <v>Great American</v>
      </c>
      <c r="E166" s="228" t="str">
        <f>Input!D1121</f>
        <v>Great American</v>
      </c>
      <c r="F166" s="228">
        <f>Input!E1121</f>
        <v>0</v>
      </c>
      <c r="G166" s="251" t="s">
        <v>237</v>
      </c>
      <c r="H166" s="268" t="s">
        <v>237</v>
      </c>
    </row>
    <row r="167" spans="2:8" ht="15" customHeight="1" x14ac:dyDescent="0.25">
      <c r="B167" s="212" t="str">
        <f>Input!B1141</f>
        <v>Employee Count</v>
      </c>
      <c r="C167" s="253">
        <f>Input!C1141</f>
        <v>1500</v>
      </c>
      <c r="D167" s="253">
        <f>Input!D1141</f>
        <v>1500</v>
      </c>
      <c r="E167" s="253">
        <f>Input!D1141</f>
        <v>1500</v>
      </c>
      <c r="F167" s="253">
        <f>Input!D1141</f>
        <v>1500</v>
      </c>
      <c r="G167" s="248">
        <f>-(C167-D167)/C167</f>
        <v>0</v>
      </c>
      <c r="H167" s="265">
        <f>-(C167-D167)/C167</f>
        <v>0</v>
      </c>
    </row>
    <row r="168" spans="2:8" ht="15" customHeight="1" x14ac:dyDescent="0.25">
      <c r="B168" s="212" t="str">
        <f>Input!B1142</f>
        <v>Number of Trips</v>
      </c>
      <c r="C168" s="253">
        <f>Input!C1142</f>
        <v>4</v>
      </c>
      <c r="D168" s="253">
        <f>Input!D1142</f>
        <v>4</v>
      </c>
      <c r="E168" s="253">
        <f>Input!D1142</f>
        <v>4</v>
      </c>
      <c r="F168" s="253">
        <f>Input!D1142</f>
        <v>4</v>
      </c>
      <c r="G168" s="248">
        <f>-(C168-D168)/C168</f>
        <v>0</v>
      </c>
      <c r="H168" s="265">
        <f>-(C168-D168)/C168</f>
        <v>0</v>
      </c>
    </row>
    <row r="169" spans="2:8" ht="15" customHeight="1" x14ac:dyDescent="0.25">
      <c r="B169" s="549" t="s">
        <v>65</v>
      </c>
      <c r="C169" s="215">
        <f>Input!B1135</f>
        <v>1920.6666666666667</v>
      </c>
      <c r="D169" s="215">
        <f>Input!C1135</f>
        <v>1920.6666666666667</v>
      </c>
      <c r="E169" s="215">
        <f>Input!D1135</f>
        <v>1920.6666666666667</v>
      </c>
      <c r="F169" s="215">
        <f>Input!E1135</f>
        <v>0</v>
      </c>
      <c r="G169" s="252">
        <f>-(D169-E169)/D169</f>
        <v>0</v>
      </c>
      <c r="H169" s="269">
        <f>-(D169-F169)/D169</f>
        <v>-1</v>
      </c>
    </row>
    <row r="170" spans="2:8" ht="4.5" customHeight="1" x14ac:dyDescent="0.25">
      <c r="B170" s="213"/>
      <c r="C170" s="227"/>
      <c r="D170" s="227"/>
      <c r="E170" s="227"/>
      <c r="F170" s="227"/>
      <c r="G170" s="249"/>
      <c r="H170" s="266"/>
    </row>
    <row r="171" spans="2:8" ht="15" customHeight="1" x14ac:dyDescent="0.25">
      <c r="B171" s="234" t="str">
        <f>Input!B1160</f>
        <v>Technology Liability</v>
      </c>
      <c r="C171" s="238"/>
      <c r="D171" s="238"/>
      <c r="E171" s="238"/>
      <c r="F171" s="238"/>
      <c r="G171" s="250"/>
      <c r="H171" s="267"/>
    </row>
    <row r="172" spans="2:8" ht="15" customHeight="1" x14ac:dyDescent="0.25">
      <c r="B172" s="582" t="s">
        <v>61</v>
      </c>
      <c r="C172" s="228" t="str">
        <f>Input!B1165</f>
        <v>CFC</v>
      </c>
      <c r="D172" s="228" t="str">
        <f>Input!C1165</f>
        <v>CFC</v>
      </c>
      <c r="E172" s="228">
        <f>Input!D1165</f>
        <v>0</v>
      </c>
      <c r="F172" s="228">
        <f>Input!E1165</f>
        <v>0</v>
      </c>
      <c r="G172" s="251" t="s">
        <v>237</v>
      </c>
      <c r="H172" s="268" t="s">
        <v>237</v>
      </c>
    </row>
    <row r="173" spans="2:8" ht="15" customHeight="1" x14ac:dyDescent="0.25">
      <c r="B173" s="212" t="str">
        <f>Input!B1187</f>
        <v>Domestic Revenue</v>
      </c>
      <c r="C173" s="191">
        <f>Input!C1187</f>
        <v>200000</v>
      </c>
      <c r="D173" s="191">
        <f>Input!E1187</f>
        <v>400000</v>
      </c>
      <c r="E173" s="191">
        <f>Input!E1187</f>
        <v>400000</v>
      </c>
      <c r="F173" s="191">
        <f>Input!E1187</f>
        <v>400000</v>
      </c>
      <c r="G173" s="248">
        <f>Input!E1188</f>
        <v>1</v>
      </c>
      <c r="H173" s="265">
        <f>Input!E1188</f>
        <v>1</v>
      </c>
    </row>
    <row r="174" spans="2:8" ht="15" customHeight="1" x14ac:dyDescent="0.25">
      <c r="B174" s="212" t="str">
        <f>Input!B1172</f>
        <v xml:space="preserve">Rate </v>
      </c>
      <c r="C174" s="741">
        <f>Input!B1173</f>
        <v>2.0424999999999999E-2</v>
      </c>
      <c r="D174" s="741">
        <f>Input!C1173</f>
        <v>2.0424999999999999E-2</v>
      </c>
      <c r="E174" s="741">
        <f>Input!D1173</f>
        <v>0</v>
      </c>
      <c r="F174" s="741">
        <f>Input!E1173</f>
        <v>0</v>
      </c>
      <c r="G174" s="248">
        <f>-(D174-E174)/D174</f>
        <v>-1</v>
      </c>
      <c r="H174" s="265">
        <f>-(D174-E174)/D174</f>
        <v>-1</v>
      </c>
    </row>
    <row r="175" spans="2:8" x14ac:dyDescent="0.25">
      <c r="B175" s="549" t="s">
        <v>65</v>
      </c>
      <c r="C175" s="215">
        <f>Input!B1171</f>
        <v>4085</v>
      </c>
      <c r="D175" s="215">
        <f>Input!C1171</f>
        <v>8170</v>
      </c>
      <c r="E175" s="215">
        <f>Input!D1171</f>
        <v>0</v>
      </c>
      <c r="F175" s="215">
        <f>Input!E1171</f>
        <v>0</v>
      </c>
      <c r="G175" s="252">
        <f>-(D175-E175)/D175</f>
        <v>-1</v>
      </c>
      <c r="H175" s="269">
        <f>-(D175-F175)/D175</f>
        <v>-1</v>
      </c>
    </row>
    <row r="176" spans="2:8" ht="4.5" customHeight="1" x14ac:dyDescent="0.25">
      <c r="B176" s="213"/>
      <c r="C176" s="227"/>
      <c r="D176" s="227"/>
      <c r="E176" s="227"/>
      <c r="F176" s="227"/>
      <c r="G176" s="249"/>
      <c r="H176" s="266"/>
    </row>
    <row r="177" spans="1:11" ht="15" customHeight="1" x14ac:dyDescent="0.25">
      <c r="B177" s="234" t="str">
        <f>Input!B1192</f>
        <v>Aircraft (Drone) Liability</v>
      </c>
      <c r="C177" s="238"/>
      <c r="D177" s="238"/>
      <c r="E177" s="238"/>
      <c r="F177" s="238"/>
      <c r="G177" s="250"/>
      <c r="H177" s="267"/>
    </row>
    <row r="178" spans="1:11" ht="15" customHeight="1" x14ac:dyDescent="0.25">
      <c r="B178" s="582" t="s">
        <v>61</v>
      </c>
      <c r="C178" s="228" t="str">
        <f>Input!B1197</f>
        <v>Global Aerospace</v>
      </c>
      <c r="D178" s="228" t="str">
        <f>Input!C1197</f>
        <v>Global Aerospace</v>
      </c>
      <c r="E178" s="228" t="str">
        <f>Input!D1197</f>
        <v>Global Aerospace</v>
      </c>
      <c r="F178" s="228">
        <f>Input!E1197</f>
        <v>0</v>
      </c>
      <c r="G178" s="251" t="s">
        <v>237</v>
      </c>
      <c r="H178" s="268" t="s">
        <v>237</v>
      </c>
    </row>
    <row r="179" spans="1:11" ht="15" customHeight="1" x14ac:dyDescent="0.25">
      <c r="B179" s="212" t="str">
        <f>Input!B1217</f>
        <v>Total Drone &amp; Payload Values</v>
      </c>
      <c r="C179" s="253">
        <f>Input!C1217</f>
        <v>641049</v>
      </c>
      <c r="D179" s="253">
        <f>Input!E1217</f>
        <v>619558</v>
      </c>
      <c r="E179" s="253">
        <f>Input!E1217</f>
        <v>619558</v>
      </c>
      <c r="F179" s="253">
        <f>Input!E1217</f>
        <v>619558</v>
      </c>
      <c r="G179" s="248">
        <f>Input!E1218</f>
        <v>-3.3524738358534215E-2</v>
      </c>
      <c r="H179" s="265">
        <f>Input!E1218</f>
        <v>-3.3524738358534215E-2</v>
      </c>
    </row>
    <row r="180" spans="1:11" x14ac:dyDescent="0.25">
      <c r="B180" s="549" t="s">
        <v>65</v>
      </c>
      <c r="C180" s="215">
        <f>Input!B1211</f>
        <v>80773</v>
      </c>
      <c r="D180" s="215">
        <f>Input!C1211</f>
        <v>78065.106308566115</v>
      </c>
      <c r="E180" s="215">
        <f>Input!D1211</f>
        <v>83308</v>
      </c>
      <c r="F180" s="215">
        <f>Input!E1211</f>
        <v>0</v>
      </c>
      <c r="G180" s="252">
        <f>-(D180-E180)/D180</f>
        <v>6.7160527146538709E-2</v>
      </c>
      <c r="H180" s="269">
        <f>-(D180-F180)/D180</f>
        <v>-1</v>
      </c>
    </row>
    <row r="181" spans="1:11" ht="7.5" customHeight="1" x14ac:dyDescent="0.25">
      <c r="B181" s="213"/>
      <c r="C181" s="203"/>
      <c r="D181" s="203"/>
      <c r="E181" s="203"/>
      <c r="F181" s="203"/>
      <c r="G181" s="213"/>
      <c r="H181" s="259"/>
    </row>
    <row r="182" spans="1:11" ht="15.75" thickBot="1" x14ac:dyDescent="0.3">
      <c r="B182" s="380" t="s">
        <v>761</v>
      </c>
      <c r="C182" s="381">
        <f>C120+C136+C150+C157+C163+C169+C175+C180</f>
        <v>293009.6529166667</v>
      </c>
      <c r="D182" s="381">
        <f t="shared" ref="D182:F182" si="6">D120+D136+D150+D157+D163+D169+D175+D180</f>
        <v>327333.13982566062</v>
      </c>
      <c r="E182" s="381">
        <f t="shared" si="6"/>
        <v>107968.66666666667</v>
      </c>
      <c r="F182" s="381">
        <f t="shared" si="6"/>
        <v>0</v>
      </c>
      <c r="G182" s="382">
        <f>-(D182-E182)/D182</f>
        <v>-0.67015662781907337</v>
      </c>
      <c r="H182" s="382">
        <f>-(D182-F182)/D182</f>
        <v>-1</v>
      </c>
    </row>
    <row r="183" spans="1:11" ht="7.5" customHeight="1" thickTop="1" x14ac:dyDescent="0.25">
      <c r="B183" s="213"/>
      <c r="C183" s="203"/>
      <c r="D183" s="203"/>
      <c r="E183" s="203"/>
      <c r="F183" s="203"/>
      <c r="G183" s="213"/>
      <c r="H183" s="259"/>
    </row>
    <row r="184" spans="1:11" ht="21.75" customHeight="1" thickBot="1" x14ac:dyDescent="0.3">
      <c r="B184" s="942" t="s">
        <v>254</v>
      </c>
      <c r="C184" s="943">
        <f>C40+C109+C182</f>
        <v>2586189.735678643</v>
      </c>
      <c r="D184" s="943">
        <f>D40+D109+D182</f>
        <v>2948172.0323655014</v>
      </c>
      <c r="E184" s="943">
        <f>E40+E109+E182</f>
        <v>2649455.0314166667</v>
      </c>
      <c r="F184" s="943">
        <f>F40+F109+F182</f>
        <v>521951</v>
      </c>
      <c r="G184" s="944">
        <f>-(D184-E184)/D184</f>
        <v>-0.1013227849899775</v>
      </c>
      <c r="H184" s="945">
        <f>-(D184-F184)/D184</f>
        <v>-0.82295775339093546</v>
      </c>
    </row>
    <row r="185" spans="1:11" ht="7.5" customHeight="1" thickTop="1" x14ac:dyDescent="0.25">
      <c r="B185" s="213"/>
      <c r="C185" s="203"/>
      <c r="D185" s="203"/>
      <c r="E185" s="203"/>
      <c r="F185" s="203"/>
      <c r="G185" s="213"/>
      <c r="H185" s="259"/>
    </row>
    <row r="186" spans="1:11" x14ac:dyDescent="0.25">
      <c r="B186" s="239" t="s">
        <v>62</v>
      </c>
      <c r="C186" s="203"/>
      <c r="D186" s="203"/>
      <c r="E186" s="203"/>
      <c r="F186" s="203"/>
      <c r="G186" s="213"/>
      <c r="H186" s="259"/>
    </row>
    <row r="187" spans="1:11" ht="17.25" customHeight="1" x14ac:dyDescent="0.25">
      <c r="A187" s="203"/>
      <c r="B187" s="1349" t="s">
        <v>437</v>
      </c>
      <c r="C187" s="1349"/>
      <c r="D187" s="1349"/>
      <c r="E187" s="1350"/>
      <c r="F187" s="1121"/>
      <c r="G187" s="1121"/>
      <c r="H187" s="1122"/>
      <c r="I187" s="230"/>
      <c r="J187" s="230"/>
      <c r="K187" s="230"/>
    </row>
    <row r="188" spans="1:11" ht="15" customHeight="1" x14ac:dyDescent="0.25">
      <c r="B188" s="1349" t="s">
        <v>379</v>
      </c>
      <c r="C188" s="1349"/>
      <c r="D188" s="1349"/>
      <c r="E188" s="1349"/>
      <c r="F188" s="1121"/>
      <c r="G188" s="1121"/>
      <c r="H188" s="1122"/>
      <c r="I188" s="230"/>
      <c r="J188" s="230"/>
      <c r="K188" s="230"/>
    </row>
    <row r="189" spans="1:11" x14ac:dyDescent="0.25">
      <c r="B189" s="1349" t="s">
        <v>380</v>
      </c>
      <c r="C189" s="1349"/>
      <c r="D189" s="1349"/>
      <c r="E189" s="1121"/>
      <c r="F189" s="1121"/>
      <c r="G189" s="1121"/>
      <c r="H189" s="1122"/>
      <c r="I189" s="230"/>
      <c r="J189" s="230"/>
      <c r="K189" s="230"/>
    </row>
    <row r="190" spans="1:11" x14ac:dyDescent="0.25">
      <c r="B190" s="1348" t="s">
        <v>1416</v>
      </c>
      <c r="C190" s="1348"/>
      <c r="D190" s="1348"/>
      <c r="E190" s="1348"/>
      <c r="F190" s="1348"/>
      <c r="G190" s="1348"/>
      <c r="H190" s="1355"/>
      <c r="J190" s="767" t="s">
        <v>1669</v>
      </c>
    </row>
    <row r="191" spans="1:11" x14ac:dyDescent="0.25">
      <c r="B191" s="1348" t="s">
        <v>1418</v>
      </c>
      <c r="C191" s="1348"/>
      <c r="D191" s="1348"/>
      <c r="E191" s="1348"/>
      <c r="F191" s="1348"/>
      <c r="G191" s="1348"/>
      <c r="H191" s="1355"/>
      <c r="J191" s="767" t="s">
        <v>1670</v>
      </c>
    </row>
    <row r="192" spans="1:11" ht="30" customHeight="1" x14ac:dyDescent="0.25">
      <c r="B192" s="1348" t="s">
        <v>1422</v>
      </c>
      <c r="C192" s="1348"/>
      <c r="D192" s="1348"/>
      <c r="E192" s="1348"/>
      <c r="F192" s="1348"/>
      <c r="G192" s="1348"/>
      <c r="H192" s="1355"/>
    </row>
    <row r="193" spans="2:8" x14ac:dyDescent="0.25">
      <c r="B193" s="1348" t="s">
        <v>1417</v>
      </c>
      <c r="C193" s="1348"/>
      <c r="D193" s="1348"/>
      <c r="E193" s="1348"/>
      <c r="F193" s="1348"/>
      <c r="G193" s="1348"/>
      <c r="H193" s="1355"/>
    </row>
    <row r="194" spans="2:8" x14ac:dyDescent="0.25">
      <c r="B194" s="1348" t="s">
        <v>1432</v>
      </c>
      <c r="C194" s="1348"/>
      <c r="D194" s="1348"/>
      <c r="E194" s="1348"/>
      <c r="F194" s="1348"/>
      <c r="G194" s="1348"/>
      <c r="H194" s="1355"/>
    </row>
    <row r="195" spans="2:8" ht="60" customHeight="1" x14ac:dyDescent="0.25">
      <c r="B195" s="1348" t="s">
        <v>1421</v>
      </c>
      <c r="C195" s="1348"/>
      <c r="D195" s="1348"/>
      <c r="E195" s="1348"/>
      <c r="F195" s="1348"/>
      <c r="G195" s="1348"/>
      <c r="H195" s="1355"/>
    </row>
    <row r="196" spans="2:8" x14ac:dyDescent="0.25">
      <c r="B196" s="1348" t="s">
        <v>1420</v>
      </c>
      <c r="C196" s="1348"/>
      <c r="D196" s="1348"/>
      <c r="E196" s="1348"/>
      <c r="F196" s="1348"/>
      <c r="G196" s="1348"/>
      <c r="H196" s="1355"/>
    </row>
    <row r="197" spans="2:8" x14ac:dyDescent="0.25">
      <c r="B197" s="1348" t="s">
        <v>1433</v>
      </c>
      <c r="C197" s="1348"/>
      <c r="D197" s="1348"/>
      <c r="E197" s="1348"/>
      <c r="F197" s="1348"/>
      <c r="G197" s="1348"/>
      <c r="H197" s="1355"/>
    </row>
  </sheetData>
  <mergeCells count="27">
    <mergeCell ref="B77:H77"/>
    <mergeCell ref="B112:H112"/>
    <mergeCell ref="B197:H197"/>
    <mergeCell ref="B196:H196"/>
    <mergeCell ref="B114:H114"/>
    <mergeCell ref="B113:H113"/>
    <mergeCell ref="B190:H190"/>
    <mergeCell ref="B193:H193"/>
    <mergeCell ref="B191:H191"/>
    <mergeCell ref="B195:H195"/>
    <mergeCell ref="B192:H192"/>
    <mergeCell ref="B45:H45"/>
    <mergeCell ref="B75:H75"/>
    <mergeCell ref="B194:H194"/>
    <mergeCell ref="B4:B5"/>
    <mergeCell ref="B189:D189"/>
    <mergeCell ref="G4:H4"/>
    <mergeCell ref="C4:C5"/>
    <mergeCell ref="D4:D5"/>
    <mergeCell ref="E4:E5"/>
    <mergeCell ref="F4:F5"/>
    <mergeCell ref="B187:E187"/>
    <mergeCell ref="B188:E188"/>
    <mergeCell ref="B46:D46"/>
    <mergeCell ref="B43:H43"/>
    <mergeCell ref="B44:H44"/>
    <mergeCell ref="B76:H76"/>
  </mergeCells>
  <printOptions horizontalCentered="1"/>
  <pageMargins left="0.196850393700787" right="0.196850393700787" top="1.1811023622047201" bottom="1.25984251968504" header="0.31496062992126" footer="0.31496062992126"/>
  <pageSetup fitToHeight="0" orientation="landscape" r:id="rId1"/>
  <headerFooter scaleWithDoc="0">
    <oddHeader>&amp;L&amp;"Calibri,Bold"&amp;14 Renewal Summary</oddHeader>
    <oddFooter>&amp;L&amp;G&amp;CPage &amp;P of &amp;N</oddFooter>
  </headerFooter>
  <rowBreaks count="7" manualBreakCount="7">
    <brk id="33" min="1" max="7" man="1"/>
    <brk id="47" min="1" max="7" man="1"/>
    <brk id="77" min="1" max="7" man="1"/>
    <brk id="109" min="1" max="7" man="1"/>
    <brk id="115" min="1" max="7" man="1"/>
    <brk id="158" min="1" max="7" man="1"/>
    <brk id="185" min="1" max="7" man="1"/>
  </rowBreaks>
  <drawing r:id="rId2"/>
  <legacyDrawingHF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B1:S127"/>
  <sheetViews>
    <sheetView showGridLines="0" view="pageBreakPreview" topLeftCell="A7" zoomScale="115" zoomScaleNormal="100" zoomScaleSheetLayoutView="115" workbookViewId="0">
      <selection activeCell="B28" sqref="B28:J28"/>
    </sheetView>
  </sheetViews>
  <sheetFormatPr defaultColWidth="9.140625" defaultRowHeight="15" x14ac:dyDescent="0.25"/>
  <cols>
    <col min="1" max="1" width="2.28515625" style="15" customWidth="1"/>
    <col min="2" max="2" width="46.42578125" style="303" customWidth="1"/>
    <col min="3" max="3" width="16.42578125" style="216" hidden="1" customWidth="1"/>
    <col min="4" max="4" width="16.42578125" style="216" customWidth="1"/>
    <col min="5" max="5" width="5.7109375" style="216" hidden="1" customWidth="1"/>
    <col min="6" max="6" width="16.42578125" style="263" hidden="1" customWidth="1"/>
    <col min="7" max="7" width="9.140625" style="216" hidden="1" customWidth="1"/>
    <col min="8" max="9" width="2.85546875" style="201" hidden="1" customWidth="1"/>
    <col min="10" max="10" width="32.140625" style="201" hidden="1" customWidth="1"/>
    <col min="11" max="11" width="32.140625" style="201" customWidth="1"/>
    <col min="12" max="12" width="9.140625" style="15" customWidth="1"/>
    <col min="13" max="13" width="17" style="15" customWidth="1"/>
    <col min="14" max="53" width="9.140625" style="15" customWidth="1"/>
    <col min="54" max="16384" width="9.140625" style="15"/>
  </cols>
  <sheetData>
    <row r="1" spans="2:15" ht="7.5" customHeight="1" x14ac:dyDescent="0.25">
      <c r="B1" s="15"/>
      <c r="C1" s="408"/>
      <c r="D1" s="408"/>
      <c r="E1" s="408"/>
      <c r="F1" s="409"/>
      <c r="G1" s="408"/>
      <c r="H1" s="410"/>
      <c r="I1" s="410"/>
      <c r="J1" s="410"/>
    </row>
    <row r="2" spans="2:15" ht="15.75" x14ac:dyDescent="0.25">
      <c r="B2" s="411" t="str">
        <f>Input!B8</f>
        <v>Professional Liability</v>
      </c>
      <c r="C2" s="408"/>
      <c r="D2" s="408"/>
      <c r="E2" s="408"/>
      <c r="F2" s="409"/>
      <c r="G2" s="408"/>
      <c r="H2" s="412"/>
      <c r="I2" s="413"/>
      <c r="J2" s="413"/>
      <c r="L2" s="414" t="s">
        <v>331</v>
      </c>
      <c r="M2" s="344" t="s">
        <v>296</v>
      </c>
    </row>
    <row r="3" spans="2:15" x14ac:dyDescent="0.25">
      <c r="B3" s="15"/>
      <c r="C3" s="408"/>
      <c r="D3" s="413" t="str">
        <f xml:space="preserve"> IF(Input!D12=Input!G12,CHAR(254), "")</f>
        <v/>
      </c>
      <c r="E3" s="415"/>
      <c r="F3" s="416" t="str">
        <f xml:space="preserve"> IF(Input!E12=Input!G12,CHAR(254), "")</f>
        <v/>
      </c>
      <c r="G3" s="408"/>
      <c r="H3" s="410"/>
      <c r="I3" s="410"/>
      <c r="J3" s="410"/>
      <c r="L3" s="417" t="s">
        <v>124</v>
      </c>
      <c r="M3" s="201" t="s">
        <v>297</v>
      </c>
    </row>
    <row r="4" spans="2:15" x14ac:dyDescent="0.25">
      <c r="B4" s="470" t="s">
        <v>67</v>
      </c>
      <c r="C4" s="471" t="s">
        <v>63</v>
      </c>
      <c r="D4" s="472" t="s">
        <v>64</v>
      </c>
      <c r="E4" s="386"/>
      <c r="F4" s="473" t="s">
        <v>116</v>
      </c>
      <c r="J4" s="474" t="s">
        <v>728</v>
      </c>
      <c r="K4" s="1057" t="s">
        <v>298</v>
      </c>
    </row>
    <row r="5" spans="2:15" ht="30.75" customHeight="1" x14ac:dyDescent="0.25">
      <c r="B5" s="368" t="s">
        <v>61</v>
      </c>
      <c r="C5" s="372" t="str">
        <f>Input!B13</f>
        <v>Convex | Hamilton | Lloyd's</v>
      </c>
      <c r="D5" s="350" t="str">
        <f>Input!D13</f>
        <v>Convex | Hamilton | Lloyd's</v>
      </c>
      <c r="F5" s="373">
        <f>Input!E13</f>
        <v>0</v>
      </c>
      <c r="J5" s="218"/>
      <c r="K5" s="1030"/>
      <c r="L5" s="418"/>
      <c r="M5" s="201"/>
    </row>
    <row r="6" spans="2:15" ht="108.75" customHeight="1" x14ac:dyDescent="0.25">
      <c r="B6" s="684" t="s">
        <v>822</v>
      </c>
      <c r="C6" s="372" t="str">
        <f>Input!B15</f>
        <v xml:space="preserve">Convex Insurance UK Limited - 33.34% 
Hamilton Insurance DAC - 33.33%
Faraday Syndicate 435 - 33.33% </v>
      </c>
      <c r="D6" s="350" t="str">
        <f>Input!D15</f>
        <v xml:space="preserve">Convex Insurance UK Limited - 33.34% 
Hamilton Insurance DAC - 33.33%
Faraday Syndicate 435 - 33.33% </v>
      </c>
      <c r="F6" s="373">
        <f>Input!E15</f>
        <v>0</v>
      </c>
      <c r="J6" s="218"/>
      <c r="K6" s="1030"/>
      <c r="L6" s="418"/>
      <c r="M6" s="201"/>
    </row>
    <row r="7" spans="2:15" ht="25.5" x14ac:dyDescent="0.25">
      <c r="B7" s="1199" t="s">
        <v>70</v>
      </c>
      <c r="C7" s="372" t="str">
        <f>Input!B17</f>
        <v>A-: XV | A-: XIV | A: XV</v>
      </c>
      <c r="D7" s="350" t="str">
        <f>Input!D17</f>
        <v>A-: XV | A-: XIV | A: XV</v>
      </c>
      <c r="F7" s="373">
        <f>Input!E17</f>
        <v>0</v>
      </c>
      <c r="J7" s="218"/>
      <c r="K7" s="1030"/>
    </row>
    <row r="8" spans="2:15" ht="15" customHeight="1" x14ac:dyDescent="0.25">
      <c r="B8" s="368" t="str">
        <f>Input!B11</f>
        <v>Renewal Policy Number</v>
      </c>
      <c r="C8" s="372" t="str">
        <f>Input!C10</f>
        <v>B0146LDUSA2205147</v>
      </c>
      <c r="D8" s="350" t="str">
        <f>Input!C11</f>
        <v>TBD</v>
      </c>
      <c r="F8" s="373" t="str">
        <f>Input!C11</f>
        <v>TBD</v>
      </c>
      <c r="J8" s="218"/>
      <c r="K8" s="1030"/>
    </row>
    <row r="9" spans="2:15" hidden="1" x14ac:dyDescent="0.25">
      <c r="B9" s="368"/>
      <c r="C9" s="372"/>
      <c r="D9" s="350"/>
      <c r="F9" s="373"/>
      <c r="J9" s="218"/>
      <c r="K9" s="1030"/>
    </row>
    <row r="10" spans="2:15" ht="15" customHeight="1" x14ac:dyDescent="0.25">
      <c r="B10" s="368" t="str">
        <f>Input!B6</f>
        <v>Renewal Policy Period</v>
      </c>
      <c r="C10" s="372" t="str">
        <f>Input!C5</f>
        <v>9/1/2022-8/1/2023</v>
      </c>
      <c r="D10" s="350" t="str">
        <f>Input!C6</f>
        <v>8/1/2023-8/1/2024</v>
      </c>
      <c r="F10" s="373" t="str">
        <f>Input!C6</f>
        <v>8/1/2023-8/1/2024</v>
      </c>
      <c r="J10" s="218"/>
      <c r="K10" s="1030"/>
    </row>
    <row r="11" spans="2:15" x14ac:dyDescent="0.25">
      <c r="B11" s="368" t="s">
        <v>71</v>
      </c>
      <c r="C11" s="357">
        <f>Input!G38</f>
        <v>5000000</v>
      </c>
      <c r="D11" s="385">
        <f>Input!G39</f>
        <v>5000000</v>
      </c>
      <c r="E11" s="374"/>
      <c r="F11" s="387">
        <f>Input!G40</f>
        <v>0</v>
      </c>
      <c r="J11" s="218"/>
      <c r="K11" s="1030"/>
    </row>
    <row r="12" spans="2:15" x14ac:dyDescent="0.25">
      <c r="B12" s="368" t="s">
        <v>72</v>
      </c>
      <c r="C12" s="357">
        <f>Input!H38</f>
        <v>5000000</v>
      </c>
      <c r="D12" s="385">
        <f>Input!H39</f>
        <v>5000000</v>
      </c>
      <c r="E12" s="374"/>
      <c r="F12" s="387">
        <f>Input!H40</f>
        <v>0</v>
      </c>
      <c r="J12" s="218"/>
      <c r="K12" s="1030"/>
    </row>
    <row r="13" spans="2:15" x14ac:dyDescent="0.25">
      <c r="B13" s="658" t="str">
        <f>Input!I36</f>
        <v>Self-Insured Retention</v>
      </c>
      <c r="C13" s="499"/>
      <c r="D13" s="499"/>
      <c r="E13" s="374"/>
      <c r="F13" s="444"/>
      <c r="J13" s="500"/>
      <c r="K13" s="500"/>
      <c r="L13" s="614" t="s">
        <v>768</v>
      </c>
    </row>
    <row r="14" spans="2:15" ht="15" customHeight="1" x14ac:dyDescent="0.25">
      <c r="B14" s="432" t="str">
        <f>Input!I37</f>
        <v>Each Claim</v>
      </c>
      <c r="C14" s="388">
        <f>Input!I38</f>
        <v>500000</v>
      </c>
      <c r="D14" s="385">
        <f>Input!I39</f>
        <v>600000</v>
      </c>
      <c r="E14" s="374"/>
      <c r="F14" s="387">
        <f>Input!I40</f>
        <v>0</v>
      </c>
      <c r="J14" s="218"/>
      <c r="K14" s="1030"/>
    </row>
    <row r="15" spans="2:15" ht="15" customHeight="1" x14ac:dyDescent="0.25">
      <c r="B15" s="432" t="str">
        <f>Input!J37</f>
        <v>Aggregate</v>
      </c>
      <c r="C15" s="388">
        <f>Input!J38</f>
        <v>2000000</v>
      </c>
      <c r="D15" s="385">
        <f>Input!J39</f>
        <v>2400000</v>
      </c>
      <c r="E15" s="374"/>
      <c r="F15" s="387">
        <f>Input!J40</f>
        <v>0</v>
      </c>
      <c r="J15" s="218"/>
      <c r="K15" s="1030"/>
      <c r="M15" s="1228" t="s">
        <v>721</v>
      </c>
      <c r="N15" s="1228"/>
      <c r="O15" s="1228"/>
    </row>
    <row r="16" spans="2:15" x14ac:dyDescent="0.25">
      <c r="B16" s="432" t="str">
        <f>Input!K37</f>
        <v>Maintenance</v>
      </c>
      <c r="C16" s="388">
        <f>Input!K38</f>
        <v>200000</v>
      </c>
      <c r="D16" s="385">
        <f>Input!K39</f>
        <v>200000</v>
      </c>
      <c r="E16" s="374"/>
      <c r="F16" s="387">
        <f>Input!K40</f>
        <v>0</v>
      </c>
      <c r="J16" s="218"/>
      <c r="K16" s="1030"/>
      <c r="M16" s="1228"/>
      <c r="N16" s="1228"/>
      <c r="O16" s="1228"/>
    </row>
    <row r="17" spans="2:15" x14ac:dyDescent="0.25">
      <c r="B17" s="488" t="s">
        <v>302</v>
      </c>
      <c r="C17" s="436"/>
      <c r="D17" s="436"/>
      <c r="F17" s="444"/>
      <c r="G17" s="201"/>
      <c r="J17" s="494"/>
      <c r="K17" s="494"/>
      <c r="M17" s="1228"/>
      <c r="N17" s="1228"/>
      <c r="O17" s="1228"/>
    </row>
    <row r="18" spans="2:15" x14ac:dyDescent="0.25">
      <c r="B18" s="361" t="s">
        <v>283</v>
      </c>
      <c r="C18" s="388">
        <f>Input!B19</f>
        <v>924999.61077844317</v>
      </c>
      <c r="D18" s="385">
        <f>Input!D19</f>
        <v>999950</v>
      </c>
      <c r="E18" s="374"/>
      <c r="F18" s="385">
        <f>Input!E19</f>
        <v>0</v>
      </c>
      <c r="J18" s="1366" t="s">
        <v>1749</v>
      </c>
      <c r="K18" s="1030"/>
    </row>
    <row r="19" spans="2:15" x14ac:dyDescent="0.25">
      <c r="B19" s="361" t="s">
        <v>553</v>
      </c>
      <c r="C19" s="389">
        <f>C18*Input!B25</f>
        <v>44862.481122754492</v>
      </c>
      <c r="D19" s="391">
        <f>D18*0.0485</f>
        <v>48497.575000000004</v>
      </c>
      <c r="E19" s="374"/>
      <c r="F19" s="391">
        <f>F18*Input!E25</f>
        <v>0</v>
      </c>
      <c r="J19" s="1367"/>
      <c r="K19" s="1030"/>
    </row>
    <row r="20" spans="2:15" x14ac:dyDescent="0.25">
      <c r="B20" s="361" t="s">
        <v>554</v>
      </c>
      <c r="C20" s="873">
        <f>C18*Input!B27</f>
        <v>693.74970808383239</v>
      </c>
      <c r="D20" s="924">
        <f>D18*0.00075</f>
        <v>749.96249999999998</v>
      </c>
      <c r="E20" s="374"/>
      <c r="F20" s="924">
        <f>F18*Input!E27</f>
        <v>0</v>
      </c>
      <c r="J20" s="1367"/>
      <c r="K20" s="1030"/>
    </row>
    <row r="21" spans="2:15" x14ac:dyDescent="0.25">
      <c r="B21" s="361" t="s">
        <v>347</v>
      </c>
      <c r="C21" s="389">
        <f>Input!B29</f>
        <v>0</v>
      </c>
      <c r="D21" s="385">
        <f>Input!D29</f>
        <v>0</v>
      </c>
      <c r="E21" s="374"/>
      <c r="F21" s="385">
        <f>Input!E29</f>
        <v>0</v>
      </c>
      <c r="J21" s="1367"/>
      <c r="K21" s="1030"/>
    </row>
    <row r="22" spans="2:15" x14ac:dyDescent="0.25">
      <c r="B22" s="368" t="s">
        <v>304</v>
      </c>
      <c r="C22" s="388">
        <f>Input!B31</f>
        <v>970555.84160928149</v>
      </c>
      <c r="D22" s="385">
        <f>Input!D31</f>
        <v>1049197.5375000001</v>
      </c>
      <c r="E22" s="374"/>
      <c r="F22" s="385">
        <f>Input!E31</f>
        <v>0</v>
      </c>
      <c r="J22" s="1368"/>
      <c r="K22" s="1030"/>
    </row>
    <row r="23" spans="2:15" ht="7.5" customHeight="1" x14ac:dyDescent="0.25">
      <c r="C23" s="216" t="str">
        <f>B6</f>
        <v>Writing Company</v>
      </c>
    </row>
    <row r="24" spans="2:15" x14ac:dyDescent="0.25">
      <c r="B24" s="1362" t="s">
        <v>114</v>
      </c>
      <c r="C24" s="1362"/>
      <c r="D24" s="1362"/>
      <c r="E24" s="226"/>
      <c r="F24" s="262"/>
    </row>
    <row r="25" spans="2:15" s="410" customFormat="1" x14ac:dyDescent="0.25">
      <c r="B25" s="1363" t="s">
        <v>1780</v>
      </c>
      <c r="C25" s="1363"/>
      <c r="D25" s="1363"/>
      <c r="E25" s="1363"/>
      <c r="F25" s="1364"/>
      <c r="G25" s="216"/>
      <c r="H25" s="201"/>
      <c r="I25" s="201"/>
      <c r="J25" s="201"/>
      <c r="K25" s="201"/>
    </row>
    <row r="26" spans="2:15" ht="7.5" customHeight="1" x14ac:dyDescent="0.25">
      <c r="B26" s="343"/>
      <c r="C26" s="226"/>
      <c r="D26" s="226"/>
      <c r="E26" s="393"/>
    </row>
    <row r="27" spans="2:15" x14ac:dyDescent="0.25">
      <c r="B27" s="1362" t="s">
        <v>115</v>
      </c>
      <c r="C27" s="1362"/>
      <c r="D27" s="1362"/>
      <c r="E27" s="394"/>
    </row>
    <row r="28" spans="2:15" ht="30" customHeight="1" x14ac:dyDescent="0.25">
      <c r="B28" s="1365" t="s">
        <v>1781</v>
      </c>
      <c r="C28" s="1365"/>
      <c r="D28" s="1365"/>
      <c r="E28" s="1365"/>
      <c r="F28" s="1365"/>
      <c r="G28" s="1365"/>
      <c r="H28" s="1365"/>
      <c r="I28" s="1365"/>
      <c r="J28" s="1365"/>
    </row>
    <row r="29" spans="2:15" ht="7.5" customHeight="1" x14ac:dyDescent="0.25"/>
    <row r="30" spans="2:15" x14ac:dyDescent="0.25">
      <c r="B30" s="470" t="s">
        <v>73</v>
      </c>
      <c r="C30" s="471" t="s">
        <v>63</v>
      </c>
      <c r="D30" s="472" t="s">
        <v>64</v>
      </c>
      <c r="E30" s="386"/>
      <c r="F30" s="473" t="s">
        <v>116</v>
      </c>
      <c r="G30" s="15"/>
      <c r="H30" s="15"/>
      <c r="I30" s="15"/>
      <c r="J30" s="474" t="s">
        <v>728</v>
      </c>
      <c r="K30" s="1057" t="s">
        <v>298</v>
      </c>
    </row>
    <row r="31" spans="2:15" x14ac:dyDescent="0.25">
      <c r="B31" s="359" t="s">
        <v>74</v>
      </c>
      <c r="C31" s="503" t="s">
        <v>1300</v>
      </c>
      <c r="D31" s="503" t="s">
        <v>1300</v>
      </c>
      <c r="F31" s="503"/>
      <c r="G31" s="15" t="str">
        <f t="shared" ref="G31:G61" si="0">IF(OR(TRIM(D31)&lt;&gt;"",TRIM(F31)&lt;&gt;""),IF(AND(TRIM(D31)&lt;&gt;"",TRIM(F31)&lt;&gt;""),IF(OR(TRIM(C31)&lt;&gt;TRIM(D31),TRIM(C31)&lt;&gt;TRIM(F31)),"_",""),IF(TRIM(C31)&lt;&gt;TRIM(D31), "_", "")),"")</f>
        <v/>
      </c>
      <c r="H31" s="15"/>
      <c r="I31" s="15"/>
      <c r="J31" s="218"/>
      <c r="K31" s="1030"/>
    </row>
    <row r="32" spans="2:15" ht="25.5" x14ac:dyDescent="0.25">
      <c r="B32" s="359" t="s">
        <v>75</v>
      </c>
      <c r="C32" s="605" t="s">
        <v>1391</v>
      </c>
      <c r="D32" s="605" t="s">
        <v>1391</v>
      </c>
      <c r="F32" s="605"/>
      <c r="G32" s="15" t="str">
        <f t="shared" si="0"/>
        <v/>
      </c>
      <c r="H32" s="15"/>
      <c r="I32" s="15"/>
      <c r="J32" s="218"/>
      <c r="K32" s="1030"/>
    </row>
    <row r="33" spans="2:19" x14ac:dyDescent="0.25">
      <c r="B33" s="340" t="s">
        <v>121</v>
      </c>
      <c r="C33" s="396"/>
      <c r="D33" s="396"/>
      <c r="F33" s="396"/>
      <c r="G33" s="15" t="str">
        <f>IF(OR(TRIM(D33)&lt;&gt;"",TRIM(F33)&lt;&gt;""),IF(AND(TRIM(D33)&lt;&gt;"",TRIM(F33)&lt;&gt;""),IF(OR(TRIM(C33)&lt;&gt;TRIM(D33),TRIM(C33)&lt;&gt;TRIM(F33)),"_",""),IF(TRIM(C33)&lt;&gt;TRIM(D33), "_", "")),"")</f>
        <v/>
      </c>
      <c r="J33" s="219"/>
      <c r="K33" s="1034"/>
    </row>
    <row r="34" spans="2:19" x14ac:dyDescent="0.25">
      <c r="B34" s="400" t="s">
        <v>342</v>
      </c>
      <c r="C34" s="399" t="s">
        <v>974</v>
      </c>
      <c r="D34" s="399" t="s">
        <v>974</v>
      </c>
      <c r="F34" s="399"/>
      <c r="G34" s="15"/>
      <c r="J34" s="407"/>
      <c r="K34" s="344"/>
    </row>
    <row r="35" spans="2:19" x14ac:dyDescent="0.25">
      <c r="B35" s="401" t="s">
        <v>769</v>
      </c>
      <c r="C35" s="402" t="s">
        <v>976</v>
      </c>
      <c r="D35" s="402" t="s">
        <v>976</v>
      </c>
      <c r="F35" s="402"/>
      <c r="G35" s="15"/>
      <c r="J35" s="404"/>
      <c r="K35" s="492"/>
    </row>
    <row r="36" spans="2:19" x14ac:dyDescent="0.25">
      <c r="B36" s="340" t="s">
        <v>76</v>
      </c>
      <c r="C36" s="396"/>
      <c r="D36" s="396"/>
      <c r="F36" s="396"/>
      <c r="G36" s="15" t="str">
        <f t="shared" si="0"/>
        <v/>
      </c>
      <c r="H36" s="15"/>
      <c r="I36" s="15"/>
      <c r="J36" s="219"/>
      <c r="K36" s="1034"/>
    </row>
    <row r="37" spans="2:19" x14ac:dyDescent="0.25">
      <c r="B37" s="400" t="s">
        <v>342</v>
      </c>
      <c r="C37" s="719" t="s">
        <v>956</v>
      </c>
      <c r="D37" s="719" t="s">
        <v>956</v>
      </c>
      <c r="F37" s="719"/>
      <c r="G37" s="15"/>
      <c r="J37" s="407"/>
      <c r="K37" s="344"/>
    </row>
    <row r="38" spans="2:19" x14ac:dyDescent="0.25">
      <c r="B38" s="401" t="s">
        <v>769</v>
      </c>
      <c r="C38" s="402" t="s">
        <v>975</v>
      </c>
      <c r="D38" s="402" t="s">
        <v>975</v>
      </c>
      <c r="F38" s="402"/>
      <c r="G38" s="15"/>
      <c r="J38" s="404"/>
      <c r="K38" s="492"/>
    </row>
    <row r="39" spans="2:19" x14ac:dyDescent="0.25">
      <c r="B39" s="576" t="s">
        <v>77</v>
      </c>
      <c r="C39" s="930">
        <v>0</v>
      </c>
      <c r="D39" s="930">
        <v>0</v>
      </c>
      <c r="F39" s="930"/>
      <c r="G39" s="15" t="str">
        <f t="shared" si="0"/>
        <v/>
      </c>
      <c r="H39" s="15"/>
      <c r="I39" s="15"/>
      <c r="J39" s="795"/>
      <c r="K39" s="1030"/>
    </row>
    <row r="40" spans="2:19" x14ac:dyDescent="0.25">
      <c r="B40" s="359" t="s">
        <v>78</v>
      </c>
      <c r="C40" s="605" t="s">
        <v>1514</v>
      </c>
      <c r="D40" s="605" t="s">
        <v>1514</v>
      </c>
      <c r="F40" s="605"/>
      <c r="G40" s="15" t="str">
        <f t="shared" si="0"/>
        <v/>
      </c>
      <c r="H40" s="15"/>
      <c r="I40" s="15"/>
      <c r="J40" s="218"/>
      <c r="K40" s="1030"/>
    </row>
    <row r="41" spans="2:19" x14ac:dyDescent="0.25">
      <c r="B41" s="340" t="s">
        <v>284</v>
      </c>
      <c r="C41" s="798" t="s">
        <v>124</v>
      </c>
      <c r="D41" s="798" t="s">
        <v>124</v>
      </c>
      <c r="F41" s="798"/>
      <c r="G41" s="15" t="str">
        <f t="shared" si="0"/>
        <v/>
      </c>
      <c r="H41" s="15"/>
      <c r="I41" s="15"/>
      <c r="J41" s="219"/>
      <c r="K41" s="1034"/>
    </row>
    <row r="42" spans="2:19" ht="45" customHeight="1" x14ac:dyDescent="0.25">
      <c r="B42" s="1371" t="s">
        <v>1515</v>
      </c>
      <c r="C42" s="1371"/>
      <c r="D42" s="1371"/>
      <c r="E42" s="1371"/>
      <c r="F42" s="1371"/>
      <c r="G42" s="1371"/>
      <c r="H42" s="1371"/>
      <c r="I42" s="1371"/>
      <c r="J42" s="1371"/>
      <c r="K42" s="344"/>
    </row>
    <row r="43" spans="2:19" ht="15" customHeight="1" x14ac:dyDescent="0.25">
      <c r="B43" s="340" t="s">
        <v>299</v>
      </c>
      <c r="C43" s="798" t="s">
        <v>124</v>
      </c>
      <c r="D43" s="798" t="s">
        <v>124</v>
      </c>
      <c r="F43" s="798"/>
      <c r="G43" s="15" t="str">
        <f t="shared" si="0"/>
        <v/>
      </c>
      <c r="H43" s="15"/>
      <c r="I43" s="15"/>
      <c r="J43" s="219"/>
      <c r="K43" s="1034"/>
      <c r="N43" s="1369"/>
      <c r="O43" s="1369"/>
      <c r="P43" s="1369"/>
      <c r="Q43" s="1369"/>
      <c r="R43" s="1369"/>
      <c r="S43" s="1369"/>
    </row>
    <row r="44" spans="2:19" ht="30" customHeight="1" x14ac:dyDescent="0.25">
      <c r="B44" s="1371" t="s">
        <v>1516</v>
      </c>
      <c r="C44" s="1371"/>
      <c r="D44" s="1371"/>
      <c r="E44" s="1371"/>
      <c r="F44" s="1371"/>
      <c r="G44" s="1371"/>
      <c r="H44" s="1371"/>
      <c r="I44" s="1371"/>
      <c r="J44" s="1371"/>
      <c r="K44" s="679"/>
      <c r="N44" s="1370"/>
      <c r="O44" s="1370"/>
      <c r="P44" s="1370"/>
      <c r="Q44" s="1370"/>
      <c r="R44" s="1370"/>
      <c r="S44" s="1370"/>
    </row>
    <row r="45" spans="2:19" x14ac:dyDescent="0.25">
      <c r="B45" s="359" t="s">
        <v>84</v>
      </c>
      <c r="C45" s="417" t="s">
        <v>124</v>
      </c>
      <c r="D45" s="594" t="s">
        <v>124</v>
      </c>
      <c r="F45" s="417"/>
      <c r="G45" s="15" t="str">
        <f t="shared" si="0"/>
        <v/>
      </c>
      <c r="H45" s="15"/>
      <c r="I45" s="15"/>
      <c r="J45" s="626"/>
      <c r="K45" s="1030"/>
    </row>
    <row r="46" spans="2:19" hidden="1" x14ac:dyDescent="0.25">
      <c r="B46" s="340" t="s">
        <v>287</v>
      </c>
      <c r="C46" s="396"/>
      <c r="D46" s="351"/>
      <c r="F46" s="396"/>
      <c r="G46" s="15" t="str">
        <f t="shared" si="0"/>
        <v/>
      </c>
      <c r="J46" s="219"/>
      <c r="K46" s="1034"/>
    </row>
    <row r="47" spans="2:19" hidden="1" x14ac:dyDescent="0.25">
      <c r="B47" s="776" t="s">
        <v>921</v>
      </c>
      <c r="C47" s="1021"/>
      <c r="D47" s="572"/>
      <c r="F47" s="1021"/>
      <c r="G47" s="15"/>
      <c r="J47" s="407"/>
      <c r="K47" s="344"/>
    </row>
    <row r="48" spans="2:19" hidden="1" x14ac:dyDescent="0.25">
      <c r="B48" s="401" t="s">
        <v>922</v>
      </c>
      <c r="C48" s="920"/>
      <c r="D48" s="722"/>
      <c r="F48" s="920"/>
      <c r="G48" s="15"/>
      <c r="J48" s="404"/>
      <c r="K48" s="492"/>
    </row>
    <row r="49" spans="2:11" x14ac:dyDescent="0.25">
      <c r="B49" s="340" t="s">
        <v>83</v>
      </c>
      <c r="C49" s="833" t="s">
        <v>124</v>
      </c>
      <c r="D49" s="833" t="s">
        <v>124</v>
      </c>
      <c r="F49" s="833"/>
      <c r="G49" s="15" t="str">
        <f t="shared" si="0"/>
        <v/>
      </c>
      <c r="H49" s="15"/>
      <c r="I49" s="15"/>
      <c r="J49" s="219"/>
      <c r="K49" s="1034"/>
    </row>
    <row r="50" spans="2:11" x14ac:dyDescent="0.25">
      <c r="B50" s="777" t="s">
        <v>923</v>
      </c>
      <c r="C50" s="918">
        <v>1</v>
      </c>
      <c r="D50" s="918">
        <v>1</v>
      </c>
      <c r="F50" s="918"/>
      <c r="G50" s="15"/>
      <c r="H50" s="15"/>
      <c r="I50" s="15"/>
      <c r="J50" s="407"/>
      <c r="K50" s="344"/>
    </row>
    <row r="51" spans="2:11" x14ac:dyDescent="0.25">
      <c r="B51" s="777" t="s">
        <v>924</v>
      </c>
      <c r="C51" s="918">
        <v>1.5</v>
      </c>
      <c r="D51" s="918">
        <v>1.5</v>
      </c>
      <c r="F51" s="918"/>
      <c r="G51" s="15"/>
      <c r="H51" s="15"/>
      <c r="I51" s="15"/>
      <c r="J51" s="407"/>
      <c r="K51" s="344"/>
    </row>
    <row r="52" spans="2:11" x14ac:dyDescent="0.25">
      <c r="B52" s="777" t="s">
        <v>925</v>
      </c>
      <c r="C52" s="918">
        <v>2</v>
      </c>
      <c r="D52" s="918">
        <v>2</v>
      </c>
      <c r="F52" s="918"/>
      <c r="G52" s="15"/>
      <c r="H52" s="15"/>
      <c r="I52" s="15"/>
      <c r="J52" s="407"/>
      <c r="K52" s="344"/>
    </row>
    <row r="53" spans="2:11" x14ac:dyDescent="0.25">
      <c r="B53" s="777" t="s">
        <v>926</v>
      </c>
      <c r="C53" s="900" t="s">
        <v>331</v>
      </c>
      <c r="D53" s="900" t="s">
        <v>331</v>
      </c>
      <c r="F53" s="900"/>
      <c r="G53" s="15"/>
      <c r="H53" s="15"/>
      <c r="I53" s="15"/>
      <c r="J53" s="407"/>
      <c r="K53" s="344"/>
    </row>
    <row r="54" spans="2:11" x14ac:dyDescent="0.25">
      <c r="B54" s="778" t="s">
        <v>927</v>
      </c>
      <c r="C54" s="901" t="s">
        <v>331</v>
      </c>
      <c r="D54" s="901" t="s">
        <v>331</v>
      </c>
      <c r="F54" s="901"/>
      <c r="G54" s="15" t="str">
        <f t="shared" si="0"/>
        <v/>
      </c>
      <c r="J54" s="404"/>
      <c r="K54" s="492"/>
    </row>
    <row r="55" spans="2:11" x14ac:dyDescent="0.25">
      <c r="B55" s="611" t="s">
        <v>928</v>
      </c>
      <c r="C55" s="1022" t="s">
        <v>977</v>
      </c>
      <c r="D55" s="919" t="s">
        <v>977</v>
      </c>
      <c r="F55" s="1022"/>
      <c r="G55" s="15" t="str">
        <f>IF(OR(TRIM(D55)&lt;&gt;"",TRIM(F55)&lt;&gt;""),IF(AND(TRIM(D55)&lt;&gt;"",TRIM(F55)&lt;&gt;""),IF(OR(TRIM(C55)&lt;&gt;TRIM(D55),TRIM(C55)&lt;&gt;TRIM(F55)),"_",""),IF(TRIM(C55)&lt;&gt;TRIM(D55), "_", "")),"")</f>
        <v/>
      </c>
      <c r="H55" s="15"/>
      <c r="I55" s="15"/>
      <c r="J55" s="219"/>
      <c r="K55" s="1034"/>
    </row>
    <row r="56" spans="2:11" ht="28.5" customHeight="1" x14ac:dyDescent="0.25">
      <c r="B56" s="1372" t="s">
        <v>1517</v>
      </c>
      <c r="C56" s="1372"/>
      <c r="D56" s="1372"/>
      <c r="E56" s="1372"/>
      <c r="F56" s="1372"/>
      <c r="G56" s="1372"/>
      <c r="H56" s="1372"/>
      <c r="I56" s="1372"/>
      <c r="J56" s="1372"/>
      <c r="K56" s="492"/>
    </row>
    <row r="57" spans="2:11" x14ac:dyDescent="0.25">
      <c r="B57" s="340" t="s">
        <v>87</v>
      </c>
      <c r="C57" s="417" t="s">
        <v>124</v>
      </c>
      <c r="D57" s="417" t="s">
        <v>124</v>
      </c>
      <c r="F57" s="417"/>
      <c r="G57" s="15" t="str">
        <f t="shared" si="0"/>
        <v/>
      </c>
      <c r="H57" s="15"/>
      <c r="I57" s="15"/>
      <c r="J57" s="667" t="s">
        <v>957</v>
      </c>
      <c r="K57" s="1034"/>
    </row>
    <row r="58" spans="2:11" ht="25.5" x14ac:dyDescent="0.25">
      <c r="B58" s="359" t="s">
        <v>86</v>
      </c>
      <c r="C58" s="417" t="s">
        <v>124</v>
      </c>
      <c r="D58" s="417" t="s">
        <v>124</v>
      </c>
      <c r="F58" s="417"/>
      <c r="G58" s="15" t="str">
        <f t="shared" si="0"/>
        <v/>
      </c>
      <c r="H58" s="15"/>
      <c r="I58" s="15"/>
      <c r="J58" s="218"/>
      <c r="K58" s="1030"/>
    </row>
    <row r="59" spans="2:11" ht="18" customHeight="1" x14ac:dyDescent="0.25">
      <c r="B59" s="359" t="s">
        <v>85</v>
      </c>
      <c r="C59" s="417" t="s">
        <v>124</v>
      </c>
      <c r="D59" s="417" t="s">
        <v>124</v>
      </c>
      <c r="F59" s="417"/>
      <c r="G59" s="15" t="str">
        <f t="shared" si="0"/>
        <v/>
      </c>
      <c r="H59" s="15"/>
      <c r="I59" s="15"/>
      <c r="J59" s="218"/>
      <c r="K59" s="1030"/>
    </row>
    <row r="60" spans="2:11" x14ac:dyDescent="0.25">
      <c r="B60" s="340" t="s">
        <v>430</v>
      </c>
      <c r="C60" s="798" t="s">
        <v>124</v>
      </c>
      <c r="D60" s="798" t="s">
        <v>124</v>
      </c>
      <c r="F60" s="798"/>
      <c r="G60" s="15" t="str">
        <f t="shared" si="0"/>
        <v/>
      </c>
      <c r="H60" s="15"/>
      <c r="I60" s="15"/>
      <c r="J60" s="219"/>
      <c r="K60" s="1034"/>
    </row>
    <row r="61" spans="2:11" x14ac:dyDescent="0.25">
      <c r="B61" s="696" t="s">
        <v>1530</v>
      </c>
      <c r="C61" s="397"/>
      <c r="D61" s="402"/>
      <c r="F61" s="402"/>
      <c r="G61" s="15" t="str">
        <f t="shared" si="0"/>
        <v/>
      </c>
      <c r="J61" s="404"/>
      <c r="K61" s="492"/>
    </row>
    <row r="62" spans="2:11" x14ac:dyDescent="0.25">
      <c r="B62" s="340" t="s">
        <v>288</v>
      </c>
      <c r="C62" s="601" t="s">
        <v>124</v>
      </c>
      <c r="D62" s="798" t="s">
        <v>124</v>
      </c>
      <c r="F62" s="798"/>
      <c r="G62" s="15" t="str">
        <f t="shared" ref="G62:G90" si="1">IF(OR(TRIM(D62)&lt;&gt;"",TRIM(F62)&lt;&gt;""),IF(AND(TRIM(D62)&lt;&gt;"",TRIM(F62)&lt;&gt;""),IF(OR(TRIM(C62)&lt;&gt;TRIM(D62),TRIM(C62)&lt;&gt;TRIM(F62)),"_",""),IF(TRIM(C62)&lt;&gt;TRIM(D62), "_", "")),"")</f>
        <v/>
      </c>
      <c r="H62" s="15"/>
      <c r="I62" s="15"/>
      <c r="J62" s="219"/>
      <c r="K62" s="1034"/>
    </row>
    <row r="63" spans="2:11" x14ac:dyDescent="0.25">
      <c r="B63" s="1360" t="s">
        <v>1529</v>
      </c>
      <c r="C63" s="1361"/>
      <c r="D63" s="402"/>
      <c r="F63" s="402"/>
      <c r="G63" s="15" t="str">
        <f>IF(OR(TRIM(D63)&lt;&gt;"",TRIM(F63)&lt;&gt;""),IF(AND(TRIM(D63)&lt;&gt;"",TRIM(F63)&lt;&gt;""),IF(OR(TRIM(B63)&lt;&gt;TRIM(D63),TRIM(B63)&lt;&gt;TRIM(F63)),"_",""),IF(TRIM(B63)&lt;&gt;TRIM(D63), "_", "")),"")</f>
        <v/>
      </c>
      <c r="J63" s="404"/>
      <c r="K63" s="492"/>
    </row>
    <row r="64" spans="2:11" ht="38.25" x14ac:dyDescent="0.25">
      <c r="B64" s="359" t="s">
        <v>88</v>
      </c>
      <c r="C64" s="802" t="s">
        <v>331</v>
      </c>
      <c r="D64" s="414" t="s">
        <v>331</v>
      </c>
      <c r="F64" s="414"/>
      <c r="G64" s="15" t="str">
        <f t="shared" si="1"/>
        <v/>
      </c>
      <c r="H64" s="15"/>
      <c r="I64" s="15"/>
      <c r="J64" s="626" t="s">
        <v>1535</v>
      </c>
      <c r="K64" s="1030"/>
    </row>
    <row r="65" spans="2:11" x14ac:dyDescent="0.25">
      <c r="B65" s="340" t="s">
        <v>497</v>
      </c>
      <c r="C65" s="396"/>
      <c r="D65" s="396"/>
      <c r="F65" s="396"/>
      <c r="G65" s="15" t="str">
        <f t="shared" si="1"/>
        <v/>
      </c>
      <c r="H65" s="15"/>
      <c r="I65" s="15"/>
      <c r="J65" s="667"/>
      <c r="K65" s="1034"/>
    </row>
    <row r="66" spans="2:11" x14ac:dyDescent="0.25">
      <c r="B66" s="400" t="s">
        <v>494</v>
      </c>
      <c r="C66" s="1021" t="s">
        <v>1528</v>
      </c>
      <c r="D66" s="1021" t="s">
        <v>1528</v>
      </c>
      <c r="F66" s="1021"/>
      <c r="G66" s="15"/>
      <c r="H66" s="15"/>
      <c r="I66" s="15"/>
      <c r="J66" s="407"/>
      <c r="K66" s="344"/>
    </row>
    <row r="67" spans="2:11" x14ac:dyDescent="0.25">
      <c r="B67" s="400" t="s">
        <v>495</v>
      </c>
      <c r="C67" s="1021" t="s">
        <v>1528</v>
      </c>
      <c r="D67" s="1021" t="s">
        <v>1528</v>
      </c>
      <c r="F67" s="1021"/>
      <c r="G67" s="15"/>
      <c r="H67" s="15"/>
      <c r="I67" s="15"/>
      <c r="J67" s="407"/>
      <c r="K67" s="344"/>
    </row>
    <row r="68" spans="2:11" x14ac:dyDescent="0.25">
      <c r="B68" s="401" t="s">
        <v>496</v>
      </c>
      <c r="C68" s="796" t="s">
        <v>331</v>
      </c>
      <c r="D68" s="796" t="s">
        <v>331</v>
      </c>
      <c r="F68" s="796"/>
      <c r="G68" s="15"/>
      <c r="H68" s="15"/>
      <c r="I68" s="15"/>
      <c r="J68" s="407"/>
      <c r="K68" s="344"/>
    </row>
    <row r="69" spans="2:11" x14ac:dyDescent="0.25">
      <c r="B69" s="588" t="s">
        <v>717</v>
      </c>
      <c r="C69" s="1023"/>
      <c r="D69" s="1023"/>
      <c r="E69" s="477"/>
      <c r="F69" s="1023"/>
      <c r="G69" s="508" t="str">
        <f t="shared" si="1"/>
        <v/>
      </c>
      <c r="H69" s="15"/>
      <c r="I69" s="509"/>
      <c r="J69" s="507"/>
      <c r="K69" s="1058"/>
    </row>
    <row r="70" spans="2:11" ht="25.5" x14ac:dyDescent="0.25">
      <c r="B70" s="589" t="s">
        <v>718</v>
      </c>
      <c r="C70" s="796" t="s">
        <v>331</v>
      </c>
      <c r="D70" s="796" t="s">
        <v>331</v>
      </c>
      <c r="E70" s="477"/>
      <c r="F70" s="796"/>
      <c r="G70" s="508"/>
      <c r="H70" s="15"/>
      <c r="I70" s="509"/>
      <c r="J70" s="407"/>
      <c r="K70" s="344"/>
    </row>
    <row r="71" spans="2:11" x14ac:dyDescent="0.25">
      <c r="B71" s="590" t="s">
        <v>719</v>
      </c>
      <c r="C71" s="1024" t="s">
        <v>124</v>
      </c>
      <c r="D71" s="1024" t="s">
        <v>124</v>
      </c>
      <c r="E71" s="477"/>
      <c r="F71" s="1024"/>
      <c r="G71" s="508"/>
      <c r="H71" s="15"/>
      <c r="I71" s="509"/>
      <c r="J71" s="506"/>
      <c r="K71" s="1059"/>
    </row>
    <row r="72" spans="2:11" x14ac:dyDescent="0.25">
      <c r="B72" s="504" t="s">
        <v>431</v>
      </c>
      <c r="C72" s="1023"/>
      <c r="D72" s="1023"/>
      <c r="E72" s="477"/>
      <c r="F72" s="1023"/>
      <c r="G72" s="508" t="str">
        <f t="shared" si="1"/>
        <v/>
      </c>
      <c r="I72" s="504"/>
      <c r="J72" s="407"/>
      <c r="K72" s="344"/>
    </row>
    <row r="73" spans="2:11" x14ac:dyDescent="0.25">
      <c r="B73" s="586" t="s">
        <v>714</v>
      </c>
      <c r="C73" s="800" t="s">
        <v>124</v>
      </c>
      <c r="D73" s="800" t="s">
        <v>124</v>
      </c>
      <c r="F73" s="800"/>
      <c r="G73" s="15" t="str">
        <f t="shared" si="1"/>
        <v/>
      </c>
      <c r="J73" s="407"/>
      <c r="K73" s="344"/>
    </row>
    <row r="74" spans="2:11" ht="25.5" x14ac:dyDescent="0.25">
      <c r="B74" s="586" t="s">
        <v>715</v>
      </c>
      <c r="C74" s="800" t="s">
        <v>124</v>
      </c>
      <c r="D74" s="800" t="s">
        <v>124</v>
      </c>
      <c r="F74" s="800"/>
      <c r="G74" s="15" t="str">
        <f t="shared" si="1"/>
        <v/>
      </c>
      <c r="J74" s="407"/>
      <c r="K74" s="344"/>
    </row>
    <row r="75" spans="2:11" x14ac:dyDescent="0.25">
      <c r="B75" s="587" t="s">
        <v>716</v>
      </c>
      <c r="C75" s="803" t="s">
        <v>124</v>
      </c>
      <c r="D75" s="803" t="s">
        <v>124</v>
      </c>
      <c r="F75" s="803"/>
      <c r="G75" s="15" t="str">
        <f t="shared" si="1"/>
        <v/>
      </c>
      <c r="J75" s="404"/>
      <c r="K75" s="492"/>
    </row>
    <row r="76" spans="2:11" x14ac:dyDescent="0.25">
      <c r="B76" s="359" t="s">
        <v>82</v>
      </c>
      <c r="C76" s="417" t="s">
        <v>124</v>
      </c>
      <c r="D76" s="417" t="s">
        <v>124</v>
      </c>
      <c r="F76" s="417"/>
      <c r="G76" s="15" t="str">
        <f t="shared" si="1"/>
        <v/>
      </c>
      <c r="H76" s="15"/>
      <c r="I76" s="15"/>
      <c r="J76" s="1031" t="s">
        <v>1527</v>
      </c>
      <c r="K76" s="1060"/>
    </row>
    <row r="77" spans="2:11" x14ac:dyDescent="0.25">
      <c r="B77" s="359" t="s">
        <v>286</v>
      </c>
      <c r="C77" s="417" t="s">
        <v>124</v>
      </c>
      <c r="D77" s="417" t="s">
        <v>124</v>
      </c>
      <c r="F77" s="417"/>
      <c r="G77" s="15" t="str">
        <f t="shared" si="1"/>
        <v/>
      </c>
      <c r="H77" s="15"/>
      <c r="I77" s="15"/>
      <c r="J77" s="626"/>
      <c r="K77" s="1030"/>
    </row>
    <row r="78" spans="2:11" x14ac:dyDescent="0.25">
      <c r="B78" s="576" t="s">
        <v>929</v>
      </c>
      <c r="C78" s="417" t="s">
        <v>124</v>
      </c>
      <c r="D78" s="417" t="s">
        <v>124</v>
      </c>
      <c r="F78" s="417"/>
      <c r="G78" s="15"/>
      <c r="H78" s="15"/>
      <c r="I78" s="15"/>
      <c r="J78" s="218"/>
      <c r="K78" s="1030"/>
    </row>
    <row r="79" spans="2:11" ht="25.5" x14ac:dyDescent="0.25">
      <c r="B79" s="359" t="s">
        <v>480</v>
      </c>
      <c r="C79" s="417" t="s">
        <v>124</v>
      </c>
      <c r="D79" s="417" t="s">
        <v>124</v>
      </c>
      <c r="F79" s="417"/>
      <c r="G79" s="15" t="str">
        <f>IF(OR(TRIM(D79)&lt;&gt;"",TRIM(F79)&lt;&gt;""),IF(AND(TRIM(D79)&lt;&gt;"",TRIM(F79)&lt;&gt;""),IF(OR(TRIM(C79)&lt;&gt;TRIM(D79),TRIM(C79)&lt;&gt;TRIM(F79)),"_",""),IF(TRIM(C79)&lt;&gt;TRIM(D79), "_", "")),"")</f>
        <v/>
      </c>
      <c r="J79" s="218"/>
      <c r="K79" s="1030"/>
    </row>
    <row r="80" spans="2:11" ht="25.5" x14ac:dyDescent="0.25">
      <c r="B80" s="340" t="s">
        <v>432</v>
      </c>
      <c r="C80" s="417" t="s">
        <v>124</v>
      </c>
      <c r="D80" s="417" t="s">
        <v>124</v>
      </c>
      <c r="F80" s="417"/>
      <c r="G80" s="15" t="str">
        <f t="shared" si="1"/>
        <v/>
      </c>
      <c r="H80" s="15"/>
      <c r="I80" s="15"/>
      <c r="J80" s="626"/>
      <c r="K80" s="1030"/>
    </row>
    <row r="81" spans="2:11" x14ac:dyDescent="0.25">
      <c r="B81" s="359" t="s">
        <v>336</v>
      </c>
      <c r="C81" s="594" t="s">
        <v>124</v>
      </c>
      <c r="D81" s="594" t="s">
        <v>124</v>
      </c>
      <c r="E81" s="15"/>
      <c r="F81" s="594"/>
      <c r="G81" s="15" t="str">
        <f t="shared" si="1"/>
        <v/>
      </c>
      <c r="H81" s="15"/>
      <c r="I81" s="15"/>
      <c r="J81" s="218"/>
      <c r="K81" s="1030"/>
    </row>
    <row r="82" spans="2:11" x14ac:dyDescent="0.25">
      <c r="B82" s="340" t="s">
        <v>285</v>
      </c>
      <c r="C82" s="417" t="s">
        <v>124</v>
      </c>
      <c r="D82" s="417" t="s">
        <v>124</v>
      </c>
      <c r="E82" s="15"/>
      <c r="F82" s="417"/>
      <c r="G82" s="15" t="str">
        <f t="shared" si="1"/>
        <v/>
      </c>
      <c r="H82" s="15"/>
      <c r="I82" s="15"/>
      <c r="J82" s="218"/>
      <c r="K82" s="1030"/>
    </row>
    <row r="83" spans="2:11" x14ac:dyDescent="0.25">
      <c r="B83" s="576" t="s">
        <v>934</v>
      </c>
      <c r="C83" s="414" t="s">
        <v>331</v>
      </c>
      <c r="D83" s="414" t="s">
        <v>331</v>
      </c>
      <c r="E83" s="15"/>
      <c r="F83" s="414"/>
      <c r="G83" s="15" t="str">
        <f t="shared" si="1"/>
        <v/>
      </c>
      <c r="H83" s="15"/>
      <c r="I83" s="15"/>
      <c r="J83" s="218"/>
      <c r="K83" s="1030"/>
    </row>
    <row r="84" spans="2:11" ht="38.25" x14ac:dyDescent="0.25">
      <c r="B84" s="359" t="s">
        <v>89</v>
      </c>
      <c r="C84" s="414" t="s">
        <v>331</v>
      </c>
      <c r="D84" s="414" t="s">
        <v>331</v>
      </c>
      <c r="E84" s="15"/>
      <c r="F84" s="414"/>
      <c r="G84" s="15" t="str">
        <f t="shared" si="1"/>
        <v/>
      </c>
      <c r="H84" s="15"/>
      <c r="I84" s="15"/>
      <c r="J84" s="626" t="s">
        <v>1536</v>
      </c>
      <c r="K84" s="1030"/>
    </row>
    <row r="85" spans="2:11" x14ac:dyDescent="0.25">
      <c r="B85" s="359" t="s">
        <v>81</v>
      </c>
      <c r="C85" s="417" t="s">
        <v>124</v>
      </c>
      <c r="D85" s="417" t="s">
        <v>124</v>
      </c>
      <c r="E85" s="15"/>
      <c r="F85" s="417"/>
      <c r="G85" s="15" t="str">
        <f t="shared" si="1"/>
        <v/>
      </c>
      <c r="H85" s="15"/>
      <c r="I85" s="15"/>
      <c r="J85" s="218"/>
      <c r="K85" s="1030"/>
    </row>
    <row r="86" spans="2:11" x14ac:dyDescent="0.25">
      <c r="B86" s="340" t="s">
        <v>79</v>
      </c>
      <c r="C86" s="396"/>
      <c r="D86" s="396"/>
      <c r="E86" s="15"/>
      <c r="F86" s="396"/>
      <c r="G86" s="15" t="str">
        <f t="shared" si="1"/>
        <v/>
      </c>
      <c r="H86" s="15"/>
      <c r="I86" s="15"/>
      <c r="J86" s="219"/>
      <c r="K86" s="1034"/>
    </row>
    <row r="87" spans="2:11" x14ac:dyDescent="0.25">
      <c r="B87" s="776" t="s">
        <v>921</v>
      </c>
      <c r="C87" s="1021" t="s">
        <v>1518</v>
      </c>
      <c r="D87" s="1021" t="s">
        <v>1518</v>
      </c>
      <c r="E87" s="15"/>
      <c r="F87" s="1021"/>
      <c r="G87" s="15"/>
      <c r="H87" s="15"/>
      <c r="I87" s="15"/>
      <c r="J87" s="407"/>
      <c r="K87" s="344"/>
    </row>
    <row r="88" spans="2:11" x14ac:dyDescent="0.25">
      <c r="B88" s="779" t="s">
        <v>922</v>
      </c>
      <c r="C88" s="803" t="s">
        <v>124</v>
      </c>
      <c r="D88" s="803" t="s">
        <v>124</v>
      </c>
      <c r="E88" s="15"/>
      <c r="F88" s="803"/>
      <c r="G88" s="15"/>
      <c r="H88" s="15"/>
      <c r="I88" s="15"/>
      <c r="J88" s="724"/>
      <c r="K88" s="492"/>
    </row>
    <row r="89" spans="2:11" x14ac:dyDescent="0.25">
      <c r="B89" s="359" t="s">
        <v>80</v>
      </c>
      <c r="C89" s="594" t="s">
        <v>124</v>
      </c>
      <c r="D89" s="594" t="s">
        <v>124</v>
      </c>
      <c r="E89" s="15"/>
      <c r="F89" s="594"/>
      <c r="G89" s="15" t="str">
        <f t="shared" si="1"/>
        <v/>
      </c>
      <c r="H89" s="15"/>
      <c r="I89" s="15"/>
      <c r="J89" s="218"/>
      <c r="K89" s="1030"/>
    </row>
    <row r="90" spans="2:11" ht="7.5" customHeight="1" x14ac:dyDescent="0.25">
      <c r="B90" s="1063"/>
      <c r="E90" s="15"/>
      <c r="F90" s="216"/>
      <c r="G90" s="15" t="str">
        <f t="shared" si="1"/>
        <v/>
      </c>
      <c r="H90" s="15"/>
      <c r="I90" s="15"/>
      <c r="J90" s="344"/>
      <c r="K90" s="344"/>
    </row>
    <row r="91" spans="2:11" x14ac:dyDescent="0.25">
      <c r="B91" s="470" t="s">
        <v>90</v>
      </c>
      <c r="C91" s="471" t="s">
        <v>63</v>
      </c>
      <c r="D91" s="472" t="s">
        <v>64</v>
      </c>
      <c r="E91" s="15"/>
      <c r="F91" s="473" t="s">
        <v>116</v>
      </c>
      <c r="G91" s="15"/>
      <c r="H91" s="15"/>
      <c r="I91" s="15"/>
      <c r="J91" s="474" t="s">
        <v>728</v>
      </c>
      <c r="K91" s="1057" t="s">
        <v>298</v>
      </c>
    </row>
    <row r="92" spans="2:11" x14ac:dyDescent="0.25">
      <c r="B92" s="359" t="s">
        <v>216</v>
      </c>
      <c r="C92" s="928" t="s">
        <v>729</v>
      </c>
      <c r="D92" s="928" t="s">
        <v>729</v>
      </c>
      <c r="E92" s="15"/>
      <c r="F92" s="928"/>
      <c r="G92" s="15" t="str">
        <f t="shared" ref="G92:G119" si="2">IF(OR(TRIM(D92)&lt;&gt;"",TRIM(F92)&lt;&gt;""),IF(AND(TRIM(D92)&lt;&gt;"",TRIM(F92)&lt;&gt;""),IF(OR(TRIM(C92)&lt;&gt;TRIM(D92),TRIM(C92)&lt;&gt;TRIM(F92)),"_",""),IF(TRIM(C92)&lt;&gt;TRIM(D92), "_", "")),"")</f>
        <v/>
      </c>
      <c r="H92" s="15"/>
      <c r="I92" s="15"/>
      <c r="J92" s="218"/>
      <c r="K92" s="1030"/>
    </row>
    <row r="93" spans="2:11" x14ac:dyDescent="0.25">
      <c r="B93" s="611" t="s">
        <v>935</v>
      </c>
      <c r="C93" s="928" t="s">
        <v>729</v>
      </c>
      <c r="D93" s="928" t="s">
        <v>729</v>
      </c>
      <c r="E93" s="15"/>
      <c r="F93" s="928"/>
      <c r="G93" s="15" t="str">
        <f>IF(OR(TRIM(D93)&lt;&gt;"",TRIM(F93)&lt;&gt;""),IF(AND(TRIM(D93)&lt;&gt;"",TRIM(F93)&lt;&gt;""),IF(OR(TRIM(C93)&lt;&gt;TRIM(D93),TRIM(C93)&lt;&gt;TRIM(F93)),"_",""),IF(TRIM(C93)&lt;&gt;TRIM(D93), "_", "")),"")</f>
        <v/>
      </c>
      <c r="H93" s="15"/>
      <c r="I93" s="15"/>
      <c r="J93" s="218"/>
      <c r="K93" s="1030"/>
    </row>
    <row r="94" spans="2:11" x14ac:dyDescent="0.25">
      <c r="B94" s="359" t="s">
        <v>95</v>
      </c>
      <c r="C94" s="928" t="s">
        <v>729</v>
      </c>
      <c r="D94" s="928" t="s">
        <v>729</v>
      </c>
      <c r="E94" s="15"/>
      <c r="F94" s="928"/>
      <c r="G94" s="15" t="str">
        <f t="shared" si="2"/>
        <v/>
      </c>
      <c r="H94" s="15"/>
      <c r="I94" s="15"/>
      <c r="J94" s="218"/>
      <c r="K94" s="1030"/>
    </row>
    <row r="95" spans="2:11" x14ac:dyDescent="0.25">
      <c r="B95" s="576" t="s">
        <v>930</v>
      </c>
      <c r="C95" s="928" t="s">
        <v>729</v>
      </c>
      <c r="D95" s="928" t="s">
        <v>729</v>
      </c>
      <c r="E95" s="15"/>
      <c r="F95" s="928"/>
      <c r="G95" s="15"/>
      <c r="H95" s="15"/>
      <c r="I95" s="15"/>
      <c r="J95" s="218"/>
      <c r="K95" s="1030"/>
    </row>
    <row r="96" spans="2:11" ht="51" x14ac:dyDescent="0.25">
      <c r="B96" s="611" t="s">
        <v>931</v>
      </c>
      <c r="C96" s="605" t="s">
        <v>1567</v>
      </c>
      <c r="D96" s="605" t="s">
        <v>1567</v>
      </c>
      <c r="E96" s="15"/>
      <c r="F96" s="605"/>
      <c r="G96" s="15"/>
      <c r="H96" s="15"/>
      <c r="I96" s="15"/>
      <c r="J96" s="626"/>
      <c r="K96" s="1052"/>
    </row>
    <row r="97" spans="2:11" x14ac:dyDescent="0.25">
      <c r="B97" s="340" t="s">
        <v>94</v>
      </c>
      <c r="C97" s="1022" t="s">
        <v>729</v>
      </c>
      <c r="D97" s="1022" t="s">
        <v>729</v>
      </c>
      <c r="E97" s="15"/>
      <c r="F97" s="1022"/>
      <c r="G97" s="15" t="str">
        <f t="shared" si="2"/>
        <v/>
      </c>
      <c r="H97" s="15"/>
      <c r="I97" s="15"/>
      <c r="J97" s="219"/>
      <c r="K97" s="1034"/>
    </row>
    <row r="98" spans="2:11" x14ac:dyDescent="0.25">
      <c r="B98" s="543" t="s">
        <v>932</v>
      </c>
      <c r="C98" s="929" t="s">
        <v>124</v>
      </c>
      <c r="D98" s="929" t="s">
        <v>124</v>
      </c>
      <c r="E98" s="15"/>
      <c r="F98" s="929"/>
      <c r="G98" s="15"/>
      <c r="H98" s="15"/>
      <c r="I98" s="15"/>
      <c r="J98" s="404"/>
      <c r="K98" s="679"/>
    </row>
    <row r="99" spans="2:11" ht="25.5" x14ac:dyDescent="0.25">
      <c r="B99" s="359" t="s">
        <v>291</v>
      </c>
      <c r="C99" s="928" t="s">
        <v>729</v>
      </c>
      <c r="D99" s="928" t="s">
        <v>729</v>
      </c>
      <c r="E99" s="15"/>
      <c r="F99" s="928"/>
      <c r="G99" s="15" t="str">
        <f t="shared" si="2"/>
        <v/>
      </c>
      <c r="H99" s="15"/>
      <c r="I99" s="15"/>
      <c r="J99" s="218"/>
      <c r="K99" s="1030"/>
    </row>
    <row r="100" spans="2:11" ht="25.5" x14ac:dyDescent="0.25">
      <c r="B100" s="340" t="s">
        <v>91</v>
      </c>
      <c r="C100" s="1022" t="s">
        <v>729</v>
      </c>
      <c r="D100" s="1022" t="s">
        <v>729</v>
      </c>
      <c r="E100" s="15"/>
      <c r="F100" s="1022"/>
      <c r="G100" s="15" t="str">
        <f t="shared" si="2"/>
        <v/>
      </c>
      <c r="H100" s="15"/>
      <c r="I100" s="15"/>
      <c r="J100" s="219"/>
      <c r="K100" s="1034"/>
    </row>
    <row r="101" spans="2:11" x14ac:dyDescent="0.25">
      <c r="B101" s="696" t="s">
        <v>294</v>
      </c>
      <c r="C101" s="932" t="s">
        <v>237</v>
      </c>
      <c r="D101" s="932" t="s">
        <v>237</v>
      </c>
      <c r="F101" s="932"/>
      <c r="G101" s="15" t="str">
        <f t="shared" si="2"/>
        <v/>
      </c>
      <c r="J101" s="404"/>
      <c r="K101" s="492"/>
    </row>
    <row r="102" spans="2:11" x14ac:dyDescent="0.25">
      <c r="B102" s="340" t="s">
        <v>93</v>
      </c>
      <c r="C102" s="396"/>
      <c r="D102" s="396"/>
      <c r="E102" s="15"/>
      <c r="F102" s="396"/>
      <c r="G102" s="15" t="str">
        <f t="shared" si="2"/>
        <v/>
      </c>
      <c r="H102" s="15"/>
      <c r="I102" s="15"/>
      <c r="J102" s="219"/>
      <c r="K102" s="1034"/>
    </row>
    <row r="103" spans="2:11" x14ac:dyDescent="0.25">
      <c r="B103" s="776" t="s">
        <v>342</v>
      </c>
      <c r="C103" s="1025" t="s">
        <v>729</v>
      </c>
      <c r="D103" s="1025" t="s">
        <v>729</v>
      </c>
      <c r="E103" s="15"/>
      <c r="F103" s="1025"/>
      <c r="G103" s="15"/>
      <c r="H103" s="15"/>
      <c r="I103" s="15"/>
      <c r="J103" s="407"/>
      <c r="K103" s="344"/>
    </row>
    <row r="104" spans="2:11" x14ac:dyDescent="0.25">
      <c r="B104" s="779" t="s">
        <v>769</v>
      </c>
      <c r="C104" s="932" t="s">
        <v>237</v>
      </c>
      <c r="D104" s="932" t="s">
        <v>237</v>
      </c>
      <c r="E104" s="15"/>
      <c r="F104" s="932"/>
      <c r="G104" s="15"/>
      <c r="H104" s="15"/>
      <c r="I104" s="15"/>
      <c r="J104" s="404"/>
      <c r="K104" s="492"/>
    </row>
    <row r="105" spans="2:11" ht="30" customHeight="1" x14ac:dyDescent="0.25">
      <c r="B105" s="359" t="s">
        <v>92</v>
      </c>
      <c r="C105" s="928" t="s">
        <v>729</v>
      </c>
      <c r="D105" s="928" t="s">
        <v>729</v>
      </c>
      <c r="E105" s="15"/>
      <c r="F105" s="928"/>
      <c r="G105" s="15" t="str">
        <f t="shared" si="2"/>
        <v/>
      </c>
      <c r="H105" s="15"/>
      <c r="I105" s="15"/>
      <c r="J105" s="218"/>
      <c r="K105" s="1030"/>
    </row>
    <row r="106" spans="2:11" x14ac:dyDescent="0.25">
      <c r="B106" s="611" t="s">
        <v>746</v>
      </c>
      <c r="C106" s="1022" t="s">
        <v>729</v>
      </c>
      <c r="D106" s="1022" t="s">
        <v>729</v>
      </c>
      <c r="E106" s="15"/>
      <c r="F106" s="1022"/>
      <c r="G106" s="15" t="str">
        <f t="shared" si="2"/>
        <v/>
      </c>
      <c r="H106" s="15"/>
      <c r="I106" s="15"/>
      <c r="J106" s="219"/>
      <c r="K106" s="1034"/>
    </row>
    <row r="107" spans="2:11" ht="30" customHeight="1" x14ac:dyDescent="0.25">
      <c r="B107" s="777" t="s">
        <v>1519</v>
      </c>
      <c r="C107" s="929" t="s">
        <v>124</v>
      </c>
      <c r="D107" s="929" t="s">
        <v>124</v>
      </c>
      <c r="E107" s="15"/>
      <c r="F107" s="929"/>
      <c r="G107" s="15" t="str">
        <f t="shared" si="2"/>
        <v/>
      </c>
      <c r="H107" s="15"/>
      <c r="I107" s="15"/>
      <c r="J107" s="404"/>
      <c r="K107" s="492"/>
    </row>
    <row r="108" spans="2:11" x14ac:dyDescent="0.25">
      <c r="B108" s="359" t="s">
        <v>293</v>
      </c>
      <c r="C108" s="1026" t="s">
        <v>1255</v>
      </c>
      <c r="D108" s="1026" t="s">
        <v>1255</v>
      </c>
      <c r="E108" s="15"/>
      <c r="F108" s="1026"/>
      <c r="G108" s="15" t="str">
        <f t="shared" si="2"/>
        <v/>
      </c>
      <c r="H108" s="15"/>
      <c r="I108" s="15"/>
      <c r="J108" s="218"/>
      <c r="K108" s="1030"/>
    </row>
    <row r="109" spans="2:11" ht="38.25" x14ac:dyDescent="0.25">
      <c r="B109" s="359" t="s">
        <v>292</v>
      </c>
      <c r="C109" s="928" t="s">
        <v>729</v>
      </c>
      <c r="D109" s="928" t="s">
        <v>729</v>
      </c>
      <c r="E109" s="15"/>
      <c r="F109" s="928"/>
      <c r="G109" s="15" t="str">
        <f t="shared" si="2"/>
        <v/>
      </c>
      <c r="H109" s="15"/>
      <c r="I109" s="15"/>
      <c r="J109" s="218" t="s">
        <v>1520</v>
      </c>
      <c r="K109" s="1030"/>
    </row>
    <row r="110" spans="2:11" x14ac:dyDescent="0.25">
      <c r="B110" s="340" t="s">
        <v>433</v>
      </c>
      <c r="C110" s="1022" t="s">
        <v>729</v>
      </c>
      <c r="D110" s="1022" t="s">
        <v>729</v>
      </c>
      <c r="E110" s="15"/>
      <c r="F110" s="1022"/>
      <c r="G110" s="15" t="str">
        <f t="shared" si="2"/>
        <v/>
      </c>
      <c r="H110" s="15"/>
      <c r="I110" s="15"/>
      <c r="J110" s="219"/>
      <c r="K110" s="1034"/>
    </row>
    <row r="111" spans="2:11" x14ac:dyDescent="0.25">
      <c r="B111" s="401" t="s">
        <v>933</v>
      </c>
      <c r="C111" s="797" t="s">
        <v>331</v>
      </c>
      <c r="D111" s="797" t="s">
        <v>331</v>
      </c>
      <c r="E111" s="15"/>
      <c r="F111" s="797"/>
      <c r="G111" s="15"/>
      <c r="H111" s="15"/>
      <c r="I111" s="15"/>
      <c r="J111" s="404"/>
      <c r="K111" s="492"/>
    </row>
    <row r="112" spans="2:11" ht="102" x14ac:dyDescent="0.25">
      <c r="B112" s="359" t="s">
        <v>290</v>
      </c>
      <c r="C112" s="928" t="s">
        <v>729</v>
      </c>
      <c r="D112" s="928" t="s">
        <v>729</v>
      </c>
      <c r="E112" s="15"/>
      <c r="F112" s="928"/>
      <c r="G112" s="15" t="str">
        <f t="shared" si="2"/>
        <v/>
      </c>
      <c r="H112" s="15"/>
      <c r="I112" s="15"/>
      <c r="J112" s="218" t="s">
        <v>1521</v>
      </c>
      <c r="K112" s="1030"/>
    </row>
    <row r="113" spans="2:11" x14ac:dyDescent="0.25">
      <c r="B113" s="340" t="s">
        <v>484</v>
      </c>
      <c r="C113" s="396"/>
      <c r="D113" s="396"/>
      <c r="E113" s="15"/>
      <c r="F113" s="396"/>
      <c r="G113" s="15" t="str">
        <f t="shared" si="2"/>
        <v/>
      </c>
      <c r="H113" s="15"/>
      <c r="I113" s="15"/>
      <c r="J113" s="219"/>
      <c r="K113" s="1034"/>
    </row>
    <row r="114" spans="2:11" x14ac:dyDescent="0.25">
      <c r="B114" s="505" t="s">
        <v>482</v>
      </c>
      <c r="C114" s="1025" t="s">
        <v>729</v>
      </c>
      <c r="D114" s="1025" t="s">
        <v>729</v>
      </c>
      <c r="E114" s="15"/>
      <c r="F114" s="1025"/>
      <c r="G114" s="15"/>
      <c r="H114" s="15"/>
      <c r="I114" s="15"/>
      <c r="J114" s="716" t="s">
        <v>1568</v>
      </c>
      <c r="K114" s="592"/>
    </row>
    <row r="115" spans="2:11" x14ac:dyDescent="0.25">
      <c r="B115" s="510" t="s">
        <v>483</v>
      </c>
      <c r="C115" s="932" t="s">
        <v>1255</v>
      </c>
      <c r="D115" s="932" t="s">
        <v>1255</v>
      </c>
      <c r="E115" s="15"/>
      <c r="F115" s="932"/>
      <c r="G115" s="15"/>
      <c r="H115" s="15"/>
      <c r="I115" s="15"/>
      <c r="J115" s="404"/>
      <c r="K115" s="492"/>
    </row>
    <row r="116" spans="2:11" x14ac:dyDescent="0.25">
      <c r="B116" s="359" t="s">
        <v>289</v>
      </c>
      <c r="C116" s="928" t="s">
        <v>729</v>
      </c>
      <c r="D116" s="928" t="s">
        <v>729</v>
      </c>
      <c r="E116" s="15"/>
      <c r="F116" s="928"/>
      <c r="G116" s="15" t="str">
        <f t="shared" si="2"/>
        <v/>
      </c>
      <c r="H116" s="15"/>
      <c r="I116" s="15"/>
      <c r="J116" s="218"/>
      <c r="K116" s="1030"/>
    </row>
    <row r="117" spans="2:11" x14ac:dyDescent="0.25">
      <c r="B117" s="611" t="s">
        <v>747</v>
      </c>
      <c r="C117" s="1022" t="s">
        <v>729</v>
      </c>
      <c r="D117" s="1022" t="s">
        <v>729</v>
      </c>
      <c r="E117" s="15"/>
      <c r="F117" s="1022"/>
      <c r="G117" s="15" t="str">
        <f t="shared" si="2"/>
        <v/>
      </c>
      <c r="H117" s="15"/>
      <c r="I117" s="15"/>
      <c r="J117" s="627"/>
      <c r="K117" s="1062"/>
    </row>
    <row r="118" spans="2:11" x14ac:dyDescent="0.25">
      <c r="B118" s="779" t="s">
        <v>1522</v>
      </c>
      <c r="C118" s="929" t="s">
        <v>124</v>
      </c>
      <c r="D118" s="929" t="s">
        <v>124</v>
      </c>
      <c r="E118" s="15"/>
      <c r="F118" s="929"/>
      <c r="G118" s="15"/>
      <c r="H118" s="15"/>
      <c r="I118" s="15"/>
      <c r="J118" s="628"/>
      <c r="K118" s="1020"/>
    </row>
    <row r="119" spans="2:11" ht="7.5" customHeight="1" x14ac:dyDescent="0.25">
      <c r="B119" s="15"/>
      <c r="C119" s="15"/>
      <c r="D119" s="15"/>
      <c r="E119" s="15"/>
      <c r="F119" s="15"/>
      <c r="G119" s="15" t="str">
        <f t="shared" si="2"/>
        <v/>
      </c>
      <c r="H119" s="15"/>
      <c r="I119" s="15"/>
      <c r="J119" s="15"/>
      <c r="K119" s="15"/>
    </row>
    <row r="120" spans="2:11" ht="15" customHeight="1" x14ac:dyDescent="0.25">
      <c r="B120" s="475" t="s">
        <v>295</v>
      </c>
      <c r="C120" s="471" t="s">
        <v>63</v>
      </c>
      <c r="D120" s="472" t="s">
        <v>64</v>
      </c>
      <c r="E120" s="15"/>
      <c r="F120" s="472" t="s">
        <v>116</v>
      </c>
      <c r="G120" s="474" t="s">
        <v>728</v>
      </c>
      <c r="H120" s="15"/>
      <c r="I120" s="15"/>
      <c r="J120" s="474" t="s">
        <v>298</v>
      </c>
    </row>
    <row r="121" spans="2:11" ht="45" customHeight="1" x14ac:dyDescent="0.25">
      <c r="B121" s="576" t="s">
        <v>1589</v>
      </c>
      <c r="C121" s="806"/>
      <c r="D121" s="806"/>
      <c r="E121" s="15"/>
      <c r="F121" s="604"/>
      <c r="G121" s="626" t="s">
        <v>1523</v>
      </c>
      <c r="H121" s="15"/>
      <c r="I121" s="15"/>
      <c r="J121" s="612" t="s">
        <v>1590</v>
      </c>
    </row>
    <row r="122" spans="2:11" ht="15" customHeight="1" x14ac:dyDescent="0.25">
      <c r="B122" s="576"/>
      <c r="C122" s="806"/>
      <c r="D122" s="806"/>
      <c r="E122" s="15"/>
      <c r="F122" s="604"/>
      <c r="G122" s="626"/>
      <c r="H122" s="15"/>
      <c r="I122" s="15"/>
      <c r="J122" s="612"/>
    </row>
    <row r="123" spans="2:11" ht="15" customHeight="1" x14ac:dyDescent="0.25">
      <c r="B123" s="576"/>
      <c r="C123" s="806"/>
      <c r="D123" s="806"/>
      <c r="E123" s="15"/>
      <c r="F123" s="604"/>
      <c r="G123" s="626"/>
      <c r="H123" s="15"/>
      <c r="I123" s="15"/>
      <c r="J123" s="612"/>
    </row>
    <row r="124" spans="2:11" ht="15" customHeight="1" x14ac:dyDescent="0.25">
      <c r="B124" s="576"/>
      <c r="C124" s="806"/>
      <c r="D124" s="806"/>
      <c r="E124" s="15"/>
      <c r="F124" s="604"/>
      <c r="G124" s="626"/>
      <c r="H124" s="15"/>
      <c r="I124" s="15"/>
      <c r="J124" s="612"/>
    </row>
    <row r="125" spans="2:11" ht="20.25" customHeight="1" x14ac:dyDescent="0.25">
      <c r="B125" s="576"/>
      <c r="C125" s="806"/>
      <c r="D125" s="806"/>
      <c r="E125" s="15"/>
      <c r="F125" s="604"/>
      <c r="G125" s="626" t="s">
        <v>1524</v>
      </c>
      <c r="H125" s="15"/>
      <c r="I125" s="15"/>
      <c r="J125" s="626"/>
    </row>
    <row r="126" spans="2:11" ht="17.25" customHeight="1" x14ac:dyDescent="0.25">
      <c r="B126" s="1016"/>
      <c r="C126" s="1017"/>
      <c r="D126" s="1017"/>
      <c r="E126" s="1064"/>
      <c r="F126" s="1018"/>
      <c r="G126" s="1019" t="s">
        <v>1525</v>
      </c>
      <c r="H126" s="15"/>
      <c r="I126" s="15"/>
      <c r="J126" s="626"/>
    </row>
    <row r="127" spans="2:11" ht="27.75" customHeight="1" x14ac:dyDescent="0.25">
      <c r="B127" s="576"/>
      <c r="C127" s="806"/>
      <c r="D127" s="806"/>
      <c r="E127" s="1020"/>
      <c r="F127" s="604"/>
      <c r="G127" s="626" t="s">
        <v>1526</v>
      </c>
      <c r="H127" s="15"/>
      <c r="I127" s="15"/>
      <c r="J127" s="626"/>
    </row>
  </sheetData>
  <mergeCells count="11">
    <mergeCell ref="M15:O17"/>
    <mergeCell ref="B63:C63"/>
    <mergeCell ref="B24:D24"/>
    <mergeCell ref="B27:D27"/>
    <mergeCell ref="B25:F25"/>
    <mergeCell ref="B28:J28"/>
    <mergeCell ref="J18:J22"/>
    <mergeCell ref="N43:S44"/>
    <mergeCell ref="B42:J42"/>
    <mergeCell ref="B44:J44"/>
    <mergeCell ref="B56:J56"/>
  </mergeCells>
  <conditionalFormatting sqref="G1:G16 G29:G36 G39:G41 G128:G1048576 G62:G119 G43 G45:G55 G57:G60 G18:G27">
    <cfRule type="cellIs" dxfId="180" priority="5" operator="equal">
      <formula>"_"</formula>
    </cfRule>
  </conditionalFormatting>
  <conditionalFormatting sqref="G37:G38">
    <cfRule type="cellIs" dxfId="179" priority="4" operator="equal">
      <formula>"_"</formula>
    </cfRule>
  </conditionalFormatting>
  <conditionalFormatting sqref="G61">
    <cfRule type="cellIs" dxfId="178" priority="2" operator="equal">
      <formula>"_"</formula>
    </cfRule>
  </conditionalFormatting>
  <conditionalFormatting sqref="G17">
    <cfRule type="cellIs" dxfId="177" priority="1" operator="equal">
      <formula>"_"</formula>
    </cfRule>
  </conditionalFormatting>
  <hyperlinks>
    <hyperlink ref="B7" r:id="rId1" xr:uid="{00000000-0004-0000-0A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Professional Liability</oddHeader>
    <oddFooter>&amp;L&amp;G&amp;CPage &amp;P of &amp;N</oddFooter>
  </headerFooter>
  <rowBreaks count="3" manualBreakCount="3">
    <brk id="29" min="1" max="9" man="1"/>
    <brk id="61" min="1" max="9" man="1"/>
    <brk id="95" min="1" max="9" man="1"/>
  </rowBreaks>
  <drawing r:id="rId3"/>
  <legacyDrawingHF r:id="rId4"/>
  <extLst>
    <ext xmlns:x14="http://schemas.microsoft.com/office/spreadsheetml/2009/9/main" uri="{78C0D931-6437-407d-A8EE-F0AAD7539E65}">
      <x14:conditionalFormattings>
        <x14:conditionalFormatting xmlns:xm="http://schemas.microsoft.com/office/excel/2006/main">
          <x14:cfRule type="iconSet" priority="6" id="{5083AC53-D2C3-4D02-8A77-1F844B8451E8}">
            <x14:iconSet iconSet="3Symbols2" showValue="0" custom="1">
              <x14:cfvo type="percent">
                <xm:f>0</xm:f>
              </x14:cfvo>
              <x14:cfvo type="percent">
                <xm:f>33</xm:f>
              </x14:cfvo>
              <x14:cfvo type="num">
                <xm:f>99</xm:f>
              </x14:cfvo>
              <x14:cfIcon iconSet="NoIcons" iconId="0"/>
              <x14:cfIcon iconSet="NoIcons" iconId="0"/>
              <x14:cfIcon iconSet="3Symbols2" iconId="2"/>
            </x14:iconSet>
          </x14:cfRule>
          <xm:sqref>D4</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15">
    <pageSetUpPr fitToPage="1"/>
  </sheetPr>
  <dimension ref="B1:M117"/>
  <sheetViews>
    <sheetView showGridLines="0" view="pageBreakPreview" topLeftCell="A7" zoomScale="115" zoomScaleNormal="110" zoomScaleSheetLayoutView="115" workbookViewId="0">
      <selection activeCell="B35" sqref="B35"/>
    </sheetView>
  </sheetViews>
  <sheetFormatPr defaultColWidth="9.140625" defaultRowHeight="15" x14ac:dyDescent="0.25"/>
  <cols>
    <col min="1" max="1" width="2.28515625" style="15" customWidth="1"/>
    <col min="2" max="2" width="46.42578125" style="15" customWidth="1"/>
    <col min="3" max="3" width="16.42578125" style="408" hidden="1" customWidth="1"/>
    <col min="4" max="4" width="16.42578125" style="408" customWidth="1"/>
    <col min="5" max="5" width="5.7109375" style="216" hidden="1" customWidth="1"/>
    <col min="6" max="6" width="16.42578125" style="409" hidden="1" customWidth="1"/>
    <col min="7" max="7" width="9.140625" style="410" hidden="1" customWidth="1"/>
    <col min="8" max="9" width="3.5703125" style="410" hidden="1" customWidth="1"/>
    <col min="10" max="10" width="32.140625" style="410" hidden="1" customWidth="1"/>
    <col min="11" max="11" width="32.140625" style="344" customWidth="1"/>
    <col min="12" max="12" width="9.140625" style="15" customWidth="1"/>
    <col min="13" max="13" width="22" style="15" customWidth="1"/>
    <col min="14" max="53" width="9.140625" style="15" customWidth="1"/>
    <col min="54" max="16384" width="9.140625" style="15"/>
  </cols>
  <sheetData>
    <row r="1" spans="2:13" ht="7.5" customHeight="1" x14ac:dyDescent="0.25">
      <c r="E1" s="408"/>
    </row>
    <row r="2" spans="2:13" ht="15.75" x14ac:dyDescent="0.25">
      <c r="B2" s="411" t="str">
        <f>Input!B45</f>
        <v>Right of Way</v>
      </c>
      <c r="E2" s="408"/>
      <c r="H2" s="412"/>
      <c r="I2" s="413"/>
      <c r="J2" s="413"/>
      <c r="L2" s="414" t="s">
        <v>331</v>
      </c>
      <c r="M2" s="344" t="s">
        <v>296</v>
      </c>
    </row>
    <row r="3" spans="2:13" x14ac:dyDescent="0.25">
      <c r="D3" s="413" t="str">
        <f xml:space="preserve"> IF(Input!D49=Input!G49,CHAR(254), "")</f>
        <v/>
      </c>
      <c r="E3" s="415"/>
      <c r="F3" s="416" t="str">
        <f xml:space="preserve"> IF(Input!E49=Input!G49,CHAR(254), "")</f>
        <v/>
      </c>
      <c r="L3" s="417" t="s">
        <v>124</v>
      </c>
      <c r="M3" s="201" t="s">
        <v>297</v>
      </c>
    </row>
    <row r="4" spans="2:13" x14ac:dyDescent="0.25">
      <c r="B4" s="470" t="s">
        <v>67</v>
      </c>
      <c r="C4" s="471" t="s">
        <v>63</v>
      </c>
      <c r="D4" s="472" t="s">
        <v>64</v>
      </c>
      <c r="E4" s="386"/>
      <c r="F4" s="473" t="s">
        <v>116</v>
      </c>
      <c r="G4" s="201"/>
      <c r="H4" s="201"/>
      <c r="I4" s="201"/>
      <c r="J4" s="474" t="s">
        <v>728</v>
      </c>
      <c r="K4" s="474" t="s">
        <v>298</v>
      </c>
      <c r="L4" s="418"/>
      <c r="M4" s="201"/>
    </row>
    <row r="5" spans="2:13" x14ac:dyDescent="0.25">
      <c r="B5" s="368" t="s">
        <v>61</v>
      </c>
      <c r="C5" s="372" t="str">
        <f>Input!B50</f>
        <v>Berkley</v>
      </c>
      <c r="D5" s="350" t="str">
        <f>Input!D50</f>
        <v>Berkley</v>
      </c>
      <c r="F5" s="373">
        <f>Input!E50</f>
        <v>0</v>
      </c>
      <c r="G5" s="201"/>
      <c r="H5" s="201"/>
      <c r="I5" s="201"/>
      <c r="J5" s="218"/>
      <c r="K5" s="218"/>
    </row>
    <row r="6" spans="2:13" ht="25.5" x14ac:dyDescent="0.25">
      <c r="B6" s="684" t="s">
        <v>822</v>
      </c>
      <c r="C6" s="372" t="str">
        <f>Input!B52</f>
        <v xml:space="preserve">Admiral Insurance Company </v>
      </c>
      <c r="D6" s="350" t="str">
        <f>Input!D52</f>
        <v xml:space="preserve">Admiral Insurance Company </v>
      </c>
      <c r="F6" s="373">
        <f>Input!E52</f>
        <v>0</v>
      </c>
      <c r="G6" s="201"/>
      <c r="H6" s="201"/>
      <c r="I6" s="201"/>
      <c r="J6" s="218"/>
      <c r="K6" s="218"/>
    </row>
    <row r="7" spans="2:13" x14ac:dyDescent="0.25">
      <c r="B7" s="368" t="s">
        <v>70</v>
      </c>
      <c r="C7" s="372" t="str">
        <f>Input!B54</f>
        <v>A+: XV</v>
      </c>
      <c r="D7" s="350" t="str">
        <f>Input!D54</f>
        <v>A+: XV</v>
      </c>
      <c r="F7" s="373">
        <f>Input!E54</f>
        <v>0</v>
      </c>
      <c r="G7" s="201"/>
      <c r="H7" s="201"/>
      <c r="I7" s="201"/>
      <c r="J7" s="218"/>
      <c r="K7" s="218"/>
    </row>
    <row r="8" spans="2:13" x14ac:dyDescent="0.25">
      <c r="B8" s="368" t="str">
        <f>Input!B48</f>
        <v>Renewal Policy Number</v>
      </c>
      <c r="C8" s="372" t="str">
        <f>Input!C47</f>
        <v>EO000049766-04</v>
      </c>
      <c r="D8" s="350" t="str">
        <f>Input!C48</f>
        <v>TBD</v>
      </c>
      <c r="F8" s="373" t="str">
        <f>Input!C48</f>
        <v>TBD</v>
      </c>
      <c r="G8" s="201"/>
      <c r="H8" s="201"/>
      <c r="I8" s="201"/>
      <c r="J8" s="218"/>
      <c r="K8" s="218"/>
    </row>
    <row r="9" spans="2:13" hidden="1" x14ac:dyDescent="0.25">
      <c r="B9" s="368"/>
      <c r="C9" s="372"/>
      <c r="D9" s="350"/>
      <c r="F9" s="373"/>
      <c r="G9" s="201"/>
      <c r="H9" s="201"/>
      <c r="I9" s="201"/>
      <c r="J9" s="218"/>
      <c r="K9" s="218"/>
    </row>
    <row r="10" spans="2:13" ht="15" customHeight="1" x14ac:dyDescent="0.25">
      <c r="B10" s="368" t="str">
        <f>Input!B6</f>
        <v>Renewal Policy Period</v>
      </c>
      <c r="C10" s="372" t="str">
        <f>Input!C5</f>
        <v>9/1/2022-8/1/2023</v>
      </c>
      <c r="D10" s="350" t="str">
        <f>Input!C6</f>
        <v>8/1/2023-8/1/2024</v>
      </c>
      <c r="F10" s="373" t="str">
        <f>Input!C6</f>
        <v>8/1/2023-8/1/2024</v>
      </c>
      <c r="G10" s="201"/>
      <c r="H10" s="201"/>
      <c r="I10" s="201"/>
      <c r="J10" s="218"/>
      <c r="K10" s="218"/>
    </row>
    <row r="11" spans="2:13" x14ac:dyDescent="0.25">
      <c r="B11" s="488" t="str">
        <f>Input!B84</f>
        <v>Policy Limits</v>
      </c>
      <c r="C11" s="436"/>
      <c r="D11" s="436"/>
      <c r="F11" s="491"/>
      <c r="G11" s="201"/>
      <c r="H11" s="201"/>
      <c r="I11" s="201"/>
      <c r="J11" s="494"/>
      <c r="K11" s="494"/>
    </row>
    <row r="12" spans="2:13" x14ac:dyDescent="0.25">
      <c r="B12" s="368" t="str">
        <f>Input!B86</f>
        <v>Each Claim</v>
      </c>
      <c r="C12" s="357">
        <f>Input!C86</f>
        <v>1000000</v>
      </c>
      <c r="D12" s="385">
        <f>Input!D86</f>
        <v>1000000</v>
      </c>
      <c r="E12" s="374"/>
      <c r="F12" s="387">
        <f>Input!E86</f>
        <v>0</v>
      </c>
      <c r="G12" s="201"/>
      <c r="H12" s="201"/>
      <c r="I12" s="201"/>
      <c r="J12" s="218"/>
      <c r="K12" s="218"/>
    </row>
    <row r="13" spans="2:13" x14ac:dyDescent="0.25">
      <c r="B13" s="368" t="str">
        <f>Input!B87</f>
        <v>Aggregate</v>
      </c>
      <c r="C13" s="357">
        <f>Input!C87</f>
        <v>1000000</v>
      </c>
      <c r="D13" s="385">
        <f>Input!D87</f>
        <v>1000000</v>
      </c>
      <c r="E13" s="374"/>
      <c r="F13" s="387">
        <f>Input!E87</f>
        <v>0</v>
      </c>
      <c r="G13" s="201"/>
      <c r="H13" s="201"/>
      <c r="I13" s="201"/>
      <c r="J13" s="218"/>
      <c r="K13" s="218"/>
    </row>
    <row r="14" spans="2:13" ht="25.5" hidden="1" x14ac:dyDescent="0.25">
      <c r="B14" s="368" t="str">
        <f>Input!B88</f>
        <v>HIDE</v>
      </c>
      <c r="C14" s="357" t="str">
        <f>Input!C88</f>
        <v>HIDE</v>
      </c>
      <c r="D14" s="385" t="s">
        <v>1372</v>
      </c>
      <c r="E14" s="374"/>
      <c r="F14" s="387">
        <f>Input!E88</f>
        <v>0</v>
      </c>
      <c r="G14" s="201"/>
      <c r="H14" s="201"/>
      <c r="I14" s="201"/>
      <c r="J14" s="218"/>
      <c r="K14" s="218"/>
    </row>
    <row r="15" spans="2:13" hidden="1" x14ac:dyDescent="0.25">
      <c r="B15" s="368" t="str">
        <f>Input!B89</f>
        <v>HIDE</v>
      </c>
      <c r="C15" s="357" t="str">
        <f>Input!C89</f>
        <v>HIDE</v>
      </c>
      <c r="D15" s="385" t="str">
        <f>Input!D89</f>
        <v>HIDE</v>
      </c>
      <c r="E15" s="374"/>
      <c r="F15" s="387">
        <f>Input!E89</f>
        <v>0</v>
      </c>
      <c r="G15" s="201"/>
      <c r="H15" s="201"/>
      <c r="I15" s="201"/>
      <c r="J15" s="218"/>
      <c r="K15" s="218"/>
    </row>
    <row r="16" spans="2:13" hidden="1" x14ac:dyDescent="0.25">
      <c r="B16" s="368" t="str">
        <f>Input!B90</f>
        <v>HIDE</v>
      </c>
      <c r="C16" s="357" t="str">
        <f>Input!C90</f>
        <v>HIDE</v>
      </c>
      <c r="D16" s="385" t="str">
        <f>Input!D90</f>
        <v>HIDE</v>
      </c>
      <c r="E16" s="374"/>
      <c r="F16" s="387">
        <f>Input!E90</f>
        <v>0</v>
      </c>
      <c r="G16" s="201"/>
      <c r="H16" s="201"/>
      <c r="I16" s="201"/>
      <c r="J16" s="218"/>
      <c r="K16" s="218"/>
    </row>
    <row r="17" spans="2:11" hidden="1" x14ac:dyDescent="0.25">
      <c r="B17" s="368" t="str">
        <f>Input!B91</f>
        <v>HIDE</v>
      </c>
      <c r="C17" s="357" t="str">
        <f>Input!C91</f>
        <v>HIDE</v>
      </c>
      <c r="D17" s="385" t="s">
        <v>1686</v>
      </c>
      <c r="E17" s="374"/>
      <c r="F17" s="387">
        <f>Input!E91</f>
        <v>0</v>
      </c>
      <c r="G17" s="201"/>
      <c r="H17" s="201"/>
      <c r="I17" s="201"/>
      <c r="J17" s="218"/>
      <c r="K17" s="218"/>
    </row>
    <row r="18" spans="2:11" hidden="1" x14ac:dyDescent="0.25">
      <c r="B18" s="368" t="str">
        <f>Input!B92</f>
        <v>HIDE</v>
      </c>
      <c r="C18" s="357" t="str">
        <f>Input!C92</f>
        <v>HIDE</v>
      </c>
      <c r="D18" s="385" t="s">
        <v>1764</v>
      </c>
      <c r="F18" s="387">
        <f>Input!E92</f>
        <v>0</v>
      </c>
      <c r="G18" s="201"/>
      <c r="H18" s="201"/>
      <c r="I18" s="201"/>
      <c r="J18" s="218"/>
      <c r="K18" s="218"/>
    </row>
    <row r="19" spans="2:11" hidden="1" x14ac:dyDescent="0.25">
      <c r="B19" s="368" t="str">
        <f>Input!B93</f>
        <v>HIDE</v>
      </c>
      <c r="C19" s="357" t="str">
        <f>Input!C93</f>
        <v>HIDE</v>
      </c>
      <c r="D19" s="385" t="s">
        <v>1684</v>
      </c>
      <c r="F19" s="387">
        <f>Input!E93</f>
        <v>0</v>
      </c>
      <c r="G19" s="201"/>
      <c r="H19" s="201"/>
      <c r="I19" s="201"/>
      <c r="J19" s="218"/>
      <c r="K19" s="218"/>
    </row>
    <row r="20" spans="2:11" x14ac:dyDescent="0.25">
      <c r="B20" s="488" t="str">
        <f>Input!B94</f>
        <v>Policy Deductibles</v>
      </c>
      <c r="C20" s="436"/>
      <c r="D20" s="436"/>
      <c r="F20" s="491"/>
      <c r="G20" s="201"/>
      <c r="H20" s="201"/>
      <c r="I20" s="201"/>
      <c r="J20" s="494"/>
      <c r="K20" s="494"/>
    </row>
    <row r="21" spans="2:11" x14ac:dyDescent="0.25">
      <c r="B21" s="361" t="str">
        <f>Input!B96</f>
        <v>Per Claim</v>
      </c>
      <c r="C21" s="362">
        <f>Input!C96</f>
        <v>10000</v>
      </c>
      <c r="D21" s="385">
        <f>Input!D96</f>
        <v>10000</v>
      </c>
      <c r="E21" s="226"/>
      <c r="F21" s="387">
        <f>Input!E96</f>
        <v>0</v>
      </c>
      <c r="G21" s="201"/>
      <c r="H21" s="201"/>
      <c r="I21" s="201"/>
      <c r="J21" s="218"/>
      <c r="K21" s="218"/>
    </row>
    <row r="22" spans="2:11" hidden="1" x14ac:dyDescent="0.25">
      <c r="B22" s="361" t="str">
        <f>Input!B97</f>
        <v>HIDE</v>
      </c>
      <c r="C22" s="362" t="str">
        <f>Input!C97</f>
        <v>HIDE</v>
      </c>
      <c r="D22" s="385" t="str">
        <f>Input!D97</f>
        <v>HIDE</v>
      </c>
      <c r="E22" s="392"/>
      <c r="F22" s="387">
        <f>Input!E97</f>
        <v>0</v>
      </c>
      <c r="G22" s="201"/>
      <c r="H22" s="201"/>
      <c r="I22" s="201"/>
      <c r="J22" s="218"/>
      <c r="K22" s="218"/>
    </row>
    <row r="23" spans="2:11" x14ac:dyDescent="0.25">
      <c r="B23" s="488" t="s">
        <v>302</v>
      </c>
      <c r="C23" s="436"/>
      <c r="D23" s="436"/>
      <c r="F23" s="491"/>
      <c r="G23" s="201"/>
      <c r="H23" s="201"/>
      <c r="I23" s="201"/>
      <c r="J23" s="494"/>
      <c r="K23" s="494"/>
    </row>
    <row r="24" spans="2:11" ht="15" customHeight="1" x14ac:dyDescent="0.25">
      <c r="B24" s="851" t="s">
        <v>265</v>
      </c>
      <c r="C24" s="388">
        <f>Input!B56</f>
        <v>9464.8652694610773</v>
      </c>
      <c r="D24" s="385">
        <f>Input!D56</f>
        <v>9875</v>
      </c>
      <c r="E24" s="393"/>
      <c r="F24" s="387">
        <f>Input!E56</f>
        <v>0</v>
      </c>
      <c r="G24" s="201"/>
      <c r="H24" s="201"/>
      <c r="I24" s="201"/>
      <c r="J24" s="1366" t="s">
        <v>1758</v>
      </c>
      <c r="K24" s="1030"/>
    </row>
    <row r="25" spans="2:11" x14ac:dyDescent="0.25">
      <c r="B25" s="872" t="s">
        <v>1306</v>
      </c>
      <c r="C25" s="388">
        <f>Input!B70</f>
        <v>250</v>
      </c>
      <c r="D25" s="385">
        <f>Input!D70</f>
        <v>250</v>
      </c>
      <c r="E25" s="394"/>
      <c r="F25" s="387">
        <f>Input!E70</f>
        <v>0</v>
      </c>
      <c r="G25" s="201"/>
      <c r="H25" s="201"/>
      <c r="I25" s="201"/>
      <c r="J25" s="1367"/>
      <c r="K25" s="1030"/>
    </row>
    <row r="26" spans="2:11" x14ac:dyDescent="0.25">
      <c r="B26" s="851" t="s">
        <v>1307</v>
      </c>
      <c r="C26" s="389">
        <f>Input!B72</f>
        <v>432.18</v>
      </c>
      <c r="D26" s="391">
        <f>Input!D72</f>
        <v>491.06</v>
      </c>
      <c r="F26" s="390">
        <f>Input!E72</f>
        <v>0</v>
      </c>
      <c r="G26" s="201"/>
      <c r="H26" s="201"/>
      <c r="I26" s="201"/>
      <c r="J26" s="1367"/>
      <c r="K26" s="1030"/>
    </row>
    <row r="27" spans="2:11" x14ac:dyDescent="0.25">
      <c r="B27" s="851" t="s">
        <v>554</v>
      </c>
      <c r="C27" s="873">
        <f>Input!B74</f>
        <v>7.2861489520958083</v>
      </c>
      <c r="D27" s="391">
        <f>Input!D74</f>
        <v>7.59</v>
      </c>
      <c r="F27" s="390">
        <f>Input!E74</f>
        <v>0</v>
      </c>
      <c r="G27" s="201"/>
      <c r="H27" s="201"/>
      <c r="I27" s="201"/>
      <c r="J27" s="1367"/>
      <c r="K27" s="1030"/>
    </row>
    <row r="28" spans="2:11" x14ac:dyDescent="0.25">
      <c r="B28" s="684" t="s">
        <v>306</v>
      </c>
      <c r="C28" s="874">
        <f>C24+C25+C26+C27</f>
        <v>10154.331418413174</v>
      </c>
      <c r="D28" s="385">
        <f>D24+D25+D26+D27</f>
        <v>10623.65</v>
      </c>
      <c r="F28" s="387">
        <f>F24+F25+F26+F27</f>
        <v>0</v>
      </c>
      <c r="G28" s="201"/>
      <c r="H28" s="201"/>
      <c r="I28" s="201"/>
      <c r="J28" s="1368"/>
      <c r="K28" s="1030"/>
    </row>
    <row r="29" spans="2:11" ht="7.5" customHeight="1" x14ac:dyDescent="0.25">
      <c r="B29" s="303"/>
      <c r="C29" s="216"/>
      <c r="D29" s="216"/>
      <c r="E29" s="386"/>
      <c r="F29" s="263"/>
      <c r="G29" s="201"/>
      <c r="H29" s="201"/>
      <c r="I29" s="201"/>
      <c r="J29" s="344"/>
    </row>
    <row r="30" spans="2:11" x14ac:dyDescent="0.25">
      <c r="B30" s="1362" t="s">
        <v>114</v>
      </c>
      <c r="C30" s="1362"/>
      <c r="D30" s="1362"/>
      <c r="F30" s="262"/>
      <c r="G30" s="201"/>
      <c r="H30" s="201"/>
      <c r="I30" s="201"/>
      <c r="J30" s="344"/>
    </row>
    <row r="31" spans="2:11" x14ac:dyDescent="0.25">
      <c r="B31" s="1365" t="s">
        <v>1125</v>
      </c>
      <c r="C31" s="1373"/>
      <c r="D31" s="1373"/>
      <c r="E31" s="1373"/>
      <c r="F31" s="1374"/>
      <c r="G31" s="201"/>
      <c r="H31" s="201"/>
      <c r="I31" s="201"/>
      <c r="J31" s="344"/>
    </row>
    <row r="32" spans="2:11" ht="7.5" customHeight="1" x14ac:dyDescent="0.25">
      <c r="B32" s="343"/>
      <c r="C32" s="226"/>
      <c r="D32" s="226"/>
      <c r="F32" s="263"/>
      <c r="G32" s="201"/>
      <c r="H32" s="201"/>
      <c r="I32" s="201"/>
      <c r="J32" s="344"/>
    </row>
    <row r="33" spans="2:11" x14ac:dyDescent="0.25">
      <c r="B33" s="1362" t="s">
        <v>115</v>
      </c>
      <c r="C33" s="1362"/>
      <c r="D33" s="1362"/>
      <c r="F33" s="263"/>
      <c r="G33" s="201"/>
      <c r="H33" s="201"/>
      <c r="I33" s="201"/>
      <c r="J33" s="344"/>
    </row>
    <row r="34" spans="2:11" ht="30" customHeight="1" x14ac:dyDescent="0.25">
      <c r="B34" s="1365" t="s">
        <v>1782</v>
      </c>
      <c r="C34" s="1365"/>
      <c r="D34" s="1365"/>
      <c r="E34" s="1365"/>
      <c r="F34" s="1365"/>
      <c r="G34" s="1365"/>
      <c r="H34" s="1365"/>
      <c r="I34" s="1365"/>
      <c r="J34" s="1365"/>
    </row>
    <row r="35" spans="2:11" ht="7.5" customHeight="1" x14ac:dyDescent="0.25">
      <c r="B35" s="303"/>
      <c r="C35" s="216"/>
      <c r="D35" s="216"/>
      <c r="F35" s="263"/>
      <c r="G35" s="201"/>
      <c r="H35" s="201"/>
      <c r="I35" s="201"/>
      <c r="J35" s="344"/>
    </row>
    <row r="36" spans="2:11" x14ac:dyDescent="0.25">
      <c r="B36" s="470" t="s">
        <v>73</v>
      </c>
      <c r="C36" s="471" t="s">
        <v>63</v>
      </c>
      <c r="D36" s="472" t="s">
        <v>64</v>
      </c>
      <c r="F36" s="473" t="s">
        <v>116</v>
      </c>
      <c r="G36" s="201"/>
      <c r="H36" s="201"/>
      <c r="I36" s="201"/>
      <c r="J36" s="474" t="s">
        <v>728</v>
      </c>
      <c r="K36" s="474" t="s">
        <v>298</v>
      </c>
    </row>
    <row r="37" spans="2:11" x14ac:dyDescent="0.25">
      <c r="B37" s="359" t="s">
        <v>74</v>
      </c>
      <c r="C37" s="603" t="s">
        <v>1300</v>
      </c>
      <c r="D37" s="604" t="s">
        <v>955</v>
      </c>
      <c r="F37" s="373"/>
      <c r="G37" s="216" t="str">
        <f t="shared" ref="G37:G75" si="0">IF(OR(TRIM(D37)&lt;&gt;"",TRIM(F37)&lt;&gt;""),IF(AND(TRIM(D37)&lt;&gt;"",TRIM(F37)&lt;&gt;""),IF(OR(TRIM(C37)&lt;&gt;TRIM(D37),TRIM(C37)&lt;&gt;TRIM(F37)),"_",""),IF(TRIM(C37)&lt;&gt;TRIM(D37), "_", "")),"")</f>
        <v/>
      </c>
      <c r="H37" s="201"/>
      <c r="I37" s="201"/>
      <c r="J37" s="218"/>
      <c r="K37" s="218"/>
    </row>
    <row r="38" spans="2:11" s="410" customFormat="1" x14ac:dyDescent="0.25">
      <c r="B38" s="359" t="s">
        <v>77</v>
      </c>
      <c r="C38" s="794">
        <v>0.25</v>
      </c>
      <c r="D38" s="350">
        <v>0.25</v>
      </c>
      <c r="E38" s="15"/>
      <c r="F38" s="373"/>
      <c r="G38" s="216" t="str">
        <f t="shared" si="0"/>
        <v/>
      </c>
      <c r="J38" s="218"/>
      <c r="K38" s="218"/>
    </row>
    <row r="39" spans="2:11" x14ac:dyDescent="0.25">
      <c r="B39" s="511" t="s">
        <v>75</v>
      </c>
      <c r="C39" s="869" t="s">
        <v>1311</v>
      </c>
      <c r="D39" s="351" t="s">
        <v>1311</v>
      </c>
      <c r="F39" s="396"/>
      <c r="G39" s="216" t="str">
        <f t="shared" si="0"/>
        <v/>
      </c>
      <c r="H39" s="201"/>
      <c r="I39" s="201"/>
      <c r="J39" s="219"/>
      <c r="K39" s="219"/>
    </row>
    <row r="40" spans="2:11" x14ac:dyDescent="0.25">
      <c r="B40" s="875" t="s">
        <v>121</v>
      </c>
      <c r="C40" s="869" t="s">
        <v>974</v>
      </c>
      <c r="D40" s="351" t="s">
        <v>974</v>
      </c>
      <c r="F40" s="396"/>
      <c r="G40" s="216" t="str">
        <f t="shared" si="0"/>
        <v/>
      </c>
      <c r="H40" s="201"/>
      <c r="I40" s="201"/>
      <c r="J40" s="219"/>
      <c r="K40" s="219"/>
    </row>
    <row r="41" spans="2:11" x14ac:dyDescent="0.25">
      <c r="B41" s="876" t="s">
        <v>76</v>
      </c>
      <c r="C41" s="870">
        <v>43672</v>
      </c>
      <c r="D41" s="935">
        <v>43672</v>
      </c>
      <c r="F41" s="396"/>
      <c r="G41" s="216" t="str">
        <f t="shared" si="0"/>
        <v/>
      </c>
      <c r="H41" s="201"/>
      <c r="I41" s="201"/>
      <c r="J41" s="219"/>
      <c r="K41" s="219"/>
    </row>
    <row r="42" spans="2:11" x14ac:dyDescent="0.25">
      <c r="B42" s="359" t="s">
        <v>544</v>
      </c>
      <c r="C42" s="603" t="s">
        <v>1279</v>
      </c>
      <c r="D42" s="604" t="s">
        <v>1406</v>
      </c>
      <c r="F42" s="396"/>
      <c r="G42" s="216" t="str">
        <f t="shared" si="0"/>
        <v/>
      </c>
      <c r="H42" s="201"/>
      <c r="I42" s="201"/>
      <c r="J42" s="219"/>
      <c r="K42" s="219"/>
    </row>
    <row r="43" spans="2:11" ht="25.5" hidden="1" x14ac:dyDescent="0.25">
      <c r="B43" s="516" t="s">
        <v>329</v>
      </c>
      <c r="C43" s="397"/>
      <c r="D43" s="398"/>
      <c r="F43" s="399"/>
      <c r="G43" s="216" t="str">
        <f t="shared" si="0"/>
        <v/>
      </c>
      <c r="H43" s="201"/>
      <c r="I43" s="201"/>
      <c r="J43" s="407"/>
      <c r="K43" s="407"/>
    </row>
    <row r="44" spans="2:11" hidden="1" x14ac:dyDescent="0.25">
      <c r="B44" s="516" t="s">
        <v>485</v>
      </c>
      <c r="C44" s="397"/>
      <c r="D44" s="398"/>
      <c r="F44" s="399"/>
      <c r="G44" s="216" t="str">
        <f t="shared" si="0"/>
        <v/>
      </c>
      <c r="H44" s="201"/>
      <c r="I44" s="201"/>
      <c r="J44" s="407"/>
      <c r="K44" s="407"/>
    </row>
    <row r="45" spans="2:11" hidden="1" x14ac:dyDescent="0.25">
      <c r="B45" s="516" t="s">
        <v>486</v>
      </c>
      <c r="C45" s="397"/>
      <c r="D45" s="398"/>
      <c r="F45" s="399"/>
      <c r="G45" s="216" t="str">
        <f t="shared" si="0"/>
        <v/>
      </c>
      <c r="H45" s="201"/>
      <c r="I45" s="201"/>
      <c r="J45" s="407"/>
      <c r="K45" s="407"/>
    </row>
    <row r="46" spans="2:11" hidden="1" x14ac:dyDescent="0.25">
      <c r="B46" s="515" t="s">
        <v>328</v>
      </c>
      <c r="C46" s="355"/>
      <c r="D46" s="384"/>
      <c r="F46" s="402"/>
      <c r="G46" s="216" t="str">
        <f t="shared" si="0"/>
        <v/>
      </c>
      <c r="H46" s="201"/>
      <c r="I46" s="201"/>
      <c r="J46" s="404"/>
      <c r="K46" s="404"/>
    </row>
    <row r="47" spans="2:11" x14ac:dyDescent="0.25">
      <c r="B47" s="288" t="s">
        <v>330</v>
      </c>
      <c r="C47" s="414" t="s">
        <v>331</v>
      </c>
      <c r="D47" s="792" t="s">
        <v>331</v>
      </c>
      <c r="F47" s="373"/>
      <c r="G47" s="216" t="str">
        <f t="shared" si="0"/>
        <v/>
      </c>
      <c r="H47" s="201"/>
      <c r="I47" s="201"/>
      <c r="J47" s="218"/>
      <c r="K47" s="218"/>
    </row>
    <row r="48" spans="2:11" x14ac:dyDescent="0.25">
      <c r="B48" s="340" t="s">
        <v>284</v>
      </c>
      <c r="C48" s="799"/>
      <c r="D48" s="351"/>
      <c r="F48" s="396"/>
      <c r="G48" s="216" t="str">
        <f t="shared" si="0"/>
        <v/>
      </c>
      <c r="H48" s="201"/>
      <c r="I48" s="201"/>
      <c r="J48" s="219"/>
      <c r="K48" s="219"/>
    </row>
    <row r="49" spans="2:11" ht="25.5" x14ac:dyDescent="0.25">
      <c r="B49" s="777" t="s">
        <v>1640</v>
      </c>
      <c r="C49" s="800" t="s">
        <v>124</v>
      </c>
      <c r="D49" s="917" t="s">
        <v>124</v>
      </c>
      <c r="F49" s="399"/>
      <c r="G49" s="216" t="str">
        <f t="shared" si="0"/>
        <v/>
      </c>
      <c r="H49" s="201"/>
      <c r="I49" s="201"/>
      <c r="J49" s="407"/>
      <c r="K49" s="716"/>
    </row>
    <row r="50" spans="2:11" x14ac:dyDescent="0.25">
      <c r="B50" s="340" t="s">
        <v>83</v>
      </c>
      <c r="C50" s="798" t="s">
        <v>124</v>
      </c>
      <c r="D50" s="833" t="s">
        <v>124</v>
      </c>
      <c r="F50" s="396"/>
      <c r="G50" s="216" t="str">
        <f t="shared" si="0"/>
        <v/>
      </c>
      <c r="H50" s="15"/>
      <c r="I50" s="15"/>
      <c r="J50" s="219"/>
      <c r="K50" s="1034"/>
    </row>
    <row r="51" spans="2:11" x14ac:dyDescent="0.25">
      <c r="B51" s="777" t="s">
        <v>923</v>
      </c>
      <c r="C51" s="786">
        <v>1</v>
      </c>
      <c r="D51" s="918">
        <v>1</v>
      </c>
      <c r="F51" s="399"/>
      <c r="G51" s="216" t="str">
        <f t="shared" si="0"/>
        <v/>
      </c>
      <c r="H51" s="15"/>
      <c r="I51" s="15"/>
      <c r="J51" s="407"/>
    </row>
    <row r="52" spans="2:11" x14ac:dyDescent="0.25">
      <c r="B52" s="777" t="s">
        <v>924</v>
      </c>
      <c r="C52" s="786">
        <v>1.25</v>
      </c>
      <c r="D52" s="918">
        <v>1.25</v>
      </c>
      <c r="F52" s="399"/>
      <c r="G52" s="216" t="str">
        <f t="shared" si="0"/>
        <v/>
      </c>
      <c r="H52" s="15"/>
      <c r="I52" s="15"/>
      <c r="J52" s="407"/>
      <c r="K52" s="610"/>
    </row>
    <row r="53" spans="2:11" x14ac:dyDescent="0.25">
      <c r="B53" s="696" t="s">
        <v>925</v>
      </c>
      <c r="C53" s="1072">
        <v>1.5</v>
      </c>
      <c r="D53" s="1073">
        <v>1.5</v>
      </c>
      <c r="E53" s="864"/>
      <c r="F53" s="402"/>
      <c r="G53" s="216" t="str">
        <f t="shared" si="0"/>
        <v/>
      </c>
      <c r="H53" s="1020"/>
      <c r="I53" s="1020"/>
      <c r="J53" s="404"/>
    </row>
    <row r="54" spans="2:11" x14ac:dyDescent="0.25">
      <c r="B54" s="504" t="s">
        <v>497</v>
      </c>
      <c r="C54" s="397"/>
      <c r="D54" s="398"/>
      <c r="F54" s="399"/>
      <c r="G54" s="216" t="str">
        <f t="shared" si="0"/>
        <v/>
      </c>
      <c r="H54" s="201"/>
      <c r="I54" s="201"/>
      <c r="J54" s="407"/>
      <c r="K54" s="219"/>
    </row>
    <row r="55" spans="2:11" x14ac:dyDescent="0.25">
      <c r="B55" s="400" t="s">
        <v>494</v>
      </c>
      <c r="C55" s="796" t="s">
        <v>331</v>
      </c>
      <c r="D55" s="900" t="s">
        <v>331</v>
      </c>
      <c r="F55" s="399"/>
      <c r="G55" s="216" t="str">
        <f t="shared" si="0"/>
        <v/>
      </c>
      <c r="H55" s="201"/>
      <c r="I55" s="201"/>
      <c r="J55" s="407"/>
      <c r="K55" s="407"/>
    </row>
    <row r="56" spans="2:11" x14ac:dyDescent="0.25">
      <c r="B56" s="400" t="s">
        <v>495</v>
      </c>
      <c r="C56" s="796" t="s">
        <v>331</v>
      </c>
      <c r="D56" s="900" t="s">
        <v>331</v>
      </c>
      <c r="F56" s="399"/>
      <c r="G56" s="216" t="str">
        <f t="shared" si="0"/>
        <v/>
      </c>
      <c r="H56" s="201"/>
      <c r="I56" s="201"/>
      <c r="J56" s="407"/>
      <c r="K56" s="407"/>
    </row>
    <row r="57" spans="2:11" x14ac:dyDescent="0.25">
      <c r="B57" s="401" t="s">
        <v>496</v>
      </c>
      <c r="C57" s="797" t="s">
        <v>331</v>
      </c>
      <c r="D57" s="901" t="s">
        <v>331</v>
      </c>
      <c r="F57" s="402"/>
      <c r="G57" s="216" t="str">
        <f t="shared" si="0"/>
        <v/>
      </c>
      <c r="H57" s="201"/>
      <c r="I57" s="201"/>
      <c r="J57" s="404"/>
      <c r="K57" s="404"/>
    </row>
    <row r="58" spans="2:11" x14ac:dyDescent="0.25">
      <c r="B58" s="359" t="s">
        <v>129</v>
      </c>
      <c r="C58" s="414" t="s">
        <v>331</v>
      </c>
      <c r="D58" s="792" t="s">
        <v>331</v>
      </c>
      <c r="F58" s="373"/>
      <c r="G58" s="216" t="str">
        <f t="shared" si="0"/>
        <v/>
      </c>
      <c r="H58" s="201"/>
      <c r="I58" s="201"/>
      <c r="J58" s="218"/>
      <c r="K58" s="218"/>
    </row>
    <row r="59" spans="2:11" ht="25.5" x14ac:dyDescent="0.25">
      <c r="B59" s="576" t="s">
        <v>1312</v>
      </c>
      <c r="C59" s="417" t="s">
        <v>124</v>
      </c>
      <c r="D59" s="594" t="s">
        <v>124</v>
      </c>
      <c r="F59" s="373"/>
      <c r="G59" s="216" t="str">
        <f t="shared" si="0"/>
        <v/>
      </c>
      <c r="H59" s="201"/>
      <c r="I59" s="201"/>
      <c r="J59" s="218"/>
      <c r="K59" s="218"/>
    </row>
    <row r="60" spans="2:11" ht="7.5" customHeight="1" x14ac:dyDescent="0.25">
      <c r="B60" s="303"/>
      <c r="C60" s="216"/>
      <c r="D60" s="216"/>
      <c r="F60" s="263"/>
      <c r="G60" s="216" t="str">
        <f t="shared" si="0"/>
        <v/>
      </c>
      <c r="J60" s="344"/>
    </row>
    <row r="61" spans="2:11" x14ac:dyDescent="0.25">
      <c r="B61" s="470" t="s">
        <v>90</v>
      </c>
      <c r="C61" s="471" t="s">
        <v>63</v>
      </c>
      <c r="D61" s="472" t="s">
        <v>64</v>
      </c>
      <c r="F61" s="473" t="s">
        <v>116</v>
      </c>
      <c r="G61" s="216" t="str">
        <f t="shared" si="0"/>
        <v>_</v>
      </c>
      <c r="J61" s="474" t="s">
        <v>728</v>
      </c>
      <c r="K61" s="474" t="s">
        <v>298</v>
      </c>
    </row>
    <row r="62" spans="2:11" x14ac:dyDescent="0.25">
      <c r="B62" s="576" t="s">
        <v>1315</v>
      </c>
      <c r="C62" s="602" t="s">
        <v>1189</v>
      </c>
      <c r="D62" s="849" t="s">
        <v>1189</v>
      </c>
      <c r="F62" s="373"/>
      <c r="G62" s="216" t="str">
        <f t="shared" si="0"/>
        <v/>
      </c>
      <c r="H62" s="201"/>
      <c r="I62" s="201"/>
      <c r="J62" s="218"/>
      <c r="K62" s="218"/>
    </row>
    <row r="63" spans="2:11" x14ac:dyDescent="0.25">
      <c r="B63" s="576" t="s">
        <v>94</v>
      </c>
      <c r="C63" s="602" t="s">
        <v>1189</v>
      </c>
      <c r="D63" s="849" t="s">
        <v>1189</v>
      </c>
      <c r="F63" s="373"/>
      <c r="G63" s="216" t="str">
        <f t="shared" si="0"/>
        <v/>
      </c>
      <c r="H63" s="201"/>
      <c r="I63" s="201"/>
      <c r="J63" s="218"/>
      <c r="K63" s="218"/>
    </row>
    <row r="64" spans="2:11" x14ac:dyDescent="0.25">
      <c r="B64" s="576" t="s">
        <v>1318</v>
      </c>
      <c r="C64" s="602" t="s">
        <v>1189</v>
      </c>
      <c r="D64" s="849" t="s">
        <v>1189</v>
      </c>
      <c r="F64" s="373"/>
      <c r="G64" s="216" t="str">
        <f t="shared" si="0"/>
        <v/>
      </c>
      <c r="H64" s="201"/>
      <c r="I64" s="201"/>
      <c r="J64" s="218"/>
      <c r="K64" s="218"/>
    </row>
    <row r="65" spans="2:11" x14ac:dyDescent="0.25">
      <c r="B65" s="576" t="s">
        <v>1313</v>
      </c>
      <c r="C65" s="602" t="s">
        <v>1189</v>
      </c>
      <c r="D65" s="849" t="s">
        <v>1189</v>
      </c>
      <c r="F65" s="373"/>
      <c r="G65" s="216" t="str">
        <f t="shared" si="0"/>
        <v/>
      </c>
      <c r="H65" s="201"/>
      <c r="I65" s="201"/>
      <c r="J65" s="218"/>
      <c r="K65" s="218"/>
    </row>
    <row r="66" spans="2:11" x14ac:dyDescent="0.25">
      <c r="B66" s="576" t="s">
        <v>1314</v>
      </c>
      <c r="C66" s="602" t="s">
        <v>1189</v>
      </c>
      <c r="D66" s="849" t="s">
        <v>1189</v>
      </c>
      <c r="F66" s="373"/>
      <c r="G66" s="216" t="str">
        <f t="shared" si="0"/>
        <v/>
      </c>
      <c r="H66" s="201"/>
      <c r="I66" s="201"/>
      <c r="J66" s="218"/>
      <c r="K66" s="218"/>
    </row>
    <row r="67" spans="2:11" x14ac:dyDescent="0.25">
      <c r="B67" s="611" t="s">
        <v>214</v>
      </c>
      <c r="C67" s="602" t="s">
        <v>1189</v>
      </c>
      <c r="D67" s="849" t="s">
        <v>1189</v>
      </c>
      <c r="F67" s="396"/>
      <c r="G67" s="216" t="str">
        <f t="shared" si="0"/>
        <v/>
      </c>
      <c r="H67" s="201"/>
      <c r="I67" s="201"/>
      <c r="J67" s="219"/>
      <c r="K67" s="219"/>
    </row>
    <row r="68" spans="2:11" x14ac:dyDescent="0.25">
      <c r="B68" s="576" t="s">
        <v>1316</v>
      </c>
      <c r="C68" s="602" t="s">
        <v>1189</v>
      </c>
      <c r="D68" s="849" t="s">
        <v>1189</v>
      </c>
      <c r="F68" s="373"/>
      <c r="G68" s="216" t="str">
        <f t="shared" si="0"/>
        <v/>
      </c>
      <c r="H68" s="201"/>
      <c r="I68" s="201"/>
      <c r="J68" s="218"/>
      <c r="K68" s="218"/>
    </row>
    <row r="69" spans="2:11" ht="27" customHeight="1" x14ac:dyDescent="0.25">
      <c r="B69" s="576" t="s">
        <v>1317</v>
      </c>
      <c r="C69" s="602" t="s">
        <v>1189</v>
      </c>
      <c r="D69" s="849" t="s">
        <v>1189</v>
      </c>
      <c r="E69" s="864"/>
      <c r="F69" s="373"/>
      <c r="G69" s="216" t="str">
        <f t="shared" si="0"/>
        <v/>
      </c>
      <c r="H69" s="1043"/>
      <c r="I69" s="1043"/>
      <c r="J69" s="218"/>
      <c r="K69" s="1034"/>
    </row>
    <row r="70" spans="2:11" x14ac:dyDescent="0.25">
      <c r="B70" s="1032"/>
      <c r="C70" s="397"/>
      <c r="D70" s="398"/>
      <c r="F70" s="399"/>
      <c r="G70" s="216" t="str">
        <f t="shared" si="0"/>
        <v/>
      </c>
      <c r="H70" s="201"/>
      <c r="I70" s="201"/>
      <c r="J70" s="407"/>
      <c r="K70" s="407"/>
    </row>
    <row r="71" spans="2:11" ht="7.5" customHeight="1" x14ac:dyDescent="0.25">
      <c r="B71" s="303"/>
      <c r="C71" s="216"/>
      <c r="D71" s="216"/>
      <c r="F71" s="263"/>
      <c r="G71" s="216" t="str">
        <f t="shared" si="0"/>
        <v/>
      </c>
      <c r="H71" s="201"/>
      <c r="I71" s="201"/>
      <c r="J71" s="344"/>
    </row>
    <row r="72" spans="2:11" x14ac:dyDescent="0.25">
      <c r="B72" s="475" t="s">
        <v>295</v>
      </c>
      <c r="C72" s="471" t="s">
        <v>63</v>
      </c>
      <c r="D72" s="472" t="s">
        <v>64</v>
      </c>
      <c r="E72" s="477"/>
      <c r="F72" s="473" t="s">
        <v>116</v>
      </c>
      <c r="G72" s="216" t="str">
        <f t="shared" si="0"/>
        <v>_</v>
      </c>
      <c r="H72" s="201"/>
      <c r="I72" s="201"/>
      <c r="J72" s="474" t="s">
        <v>728</v>
      </c>
      <c r="K72" s="474" t="s">
        <v>298</v>
      </c>
    </row>
    <row r="73" spans="2:11" x14ac:dyDescent="0.25">
      <c r="B73" s="359"/>
      <c r="C73" s="372"/>
      <c r="D73" s="350"/>
      <c r="F73" s="373"/>
      <c r="G73" s="216" t="str">
        <f t="shared" si="0"/>
        <v/>
      </c>
      <c r="H73" s="201"/>
      <c r="I73" s="201"/>
      <c r="J73" s="218"/>
      <c r="K73" s="218"/>
    </row>
    <row r="74" spans="2:11" x14ac:dyDescent="0.25">
      <c r="B74" s="340"/>
      <c r="C74" s="372"/>
      <c r="D74" s="350"/>
      <c r="F74" s="373"/>
      <c r="G74" s="216" t="str">
        <f t="shared" si="0"/>
        <v/>
      </c>
      <c r="H74" s="201"/>
      <c r="I74" s="201"/>
      <c r="J74" s="218"/>
      <c r="K74" s="218"/>
    </row>
    <row r="75" spans="2:11" x14ac:dyDescent="0.25">
      <c r="B75" s="340"/>
      <c r="C75" s="372"/>
      <c r="D75" s="350"/>
      <c r="F75" s="373"/>
      <c r="G75" s="216" t="str">
        <f t="shared" si="0"/>
        <v/>
      </c>
      <c r="H75" s="201"/>
      <c r="I75" s="201"/>
      <c r="J75" s="218"/>
      <c r="K75" s="218"/>
    </row>
    <row r="76" spans="2:11" x14ac:dyDescent="0.25">
      <c r="B76" s="340"/>
      <c r="C76" s="372"/>
      <c r="D76" s="350"/>
      <c r="F76" s="373"/>
      <c r="G76" s="216" t="str">
        <f t="shared" ref="G76:G90" si="1">IF(OR(TRIM(D76)&lt;&gt;"",TRIM(F76)&lt;&gt;""),IF(AND(TRIM(D76)&lt;&gt;"",TRIM(F76)&lt;&gt;""),IF(OR(TRIM(C76)&lt;&gt;TRIM(D76),TRIM(C76)&lt;&gt;TRIM(F76)),"_",""),IF(TRIM(C76)&lt;&gt;TRIM(D76), "_", "")),"")</f>
        <v/>
      </c>
      <c r="H76" s="201"/>
      <c r="I76" s="201"/>
      <c r="J76" s="218"/>
      <c r="K76" s="218"/>
    </row>
    <row r="77" spans="2:11" x14ac:dyDescent="0.25">
      <c r="B77" s="345"/>
      <c r="C77" s="372"/>
      <c r="D77" s="350"/>
      <c r="F77" s="373"/>
      <c r="G77" s="216" t="str">
        <f t="shared" si="1"/>
        <v/>
      </c>
      <c r="H77" s="201"/>
      <c r="I77" s="201"/>
      <c r="J77" s="218"/>
      <c r="K77" s="218"/>
    </row>
    <row r="78" spans="2:11" x14ac:dyDescent="0.25">
      <c r="B78" s="359"/>
      <c r="C78" s="372"/>
      <c r="D78" s="350"/>
      <c r="E78" s="15"/>
      <c r="F78" s="373"/>
      <c r="G78" s="216" t="str">
        <f t="shared" si="1"/>
        <v/>
      </c>
      <c r="H78" s="201"/>
      <c r="I78" s="201"/>
      <c r="J78" s="218"/>
      <c r="K78" s="218"/>
    </row>
    <row r="79" spans="2:11" x14ac:dyDescent="0.25">
      <c r="B79" s="359"/>
      <c r="C79" s="372"/>
      <c r="D79" s="350"/>
      <c r="E79" s="15"/>
      <c r="F79" s="373"/>
      <c r="G79" s="216" t="str">
        <f t="shared" si="1"/>
        <v/>
      </c>
      <c r="H79" s="201"/>
      <c r="I79" s="201"/>
      <c r="J79" s="218"/>
      <c r="K79" s="218"/>
    </row>
    <row r="80" spans="2:11" x14ac:dyDescent="0.25">
      <c r="B80" s="340"/>
      <c r="C80" s="372"/>
      <c r="D80" s="350"/>
      <c r="E80" s="15"/>
      <c r="F80" s="373"/>
      <c r="G80" s="216" t="str">
        <f t="shared" si="1"/>
        <v/>
      </c>
      <c r="H80" s="201"/>
      <c r="I80" s="201"/>
      <c r="J80" s="218"/>
      <c r="K80" s="218"/>
    </row>
    <row r="81" spans="2:11" x14ac:dyDescent="0.25">
      <c r="B81" s="359"/>
      <c r="C81" s="372"/>
      <c r="D81" s="350"/>
      <c r="E81" s="15"/>
      <c r="F81" s="373"/>
      <c r="G81" s="216" t="str">
        <f t="shared" si="1"/>
        <v/>
      </c>
      <c r="H81" s="201"/>
      <c r="I81" s="201"/>
      <c r="J81" s="218"/>
      <c r="K81" s="218"/>
    </row>
    <row r="82" spans="2:11" x14ac:dyDescent="0.25">
      <c r="B82" s="359"/>
      <c r="C82" s="372"/>
      <c r="D82" s="350"/>
      <c r="E82" s="15"/>
      <c r="F82" s="373"/>
      <c r="G82" s="216" t="str">
        <f t="shared" si="1"/>
        <v/>
      </c>
      <c r="H82" s="201"/>
      <c r="I82" s="201"/>
      <c r="J82" s="218"/>
      <c r="K82" s="218"/>
    </row>
    <row r="83" spans="2:11" x14ac:dyDescent="0.25">
      <c r="B83" s="359"/>
      <c r="C83" s="372"/>
      <c r="D83" s="350"/>
      <c r="E83" s="15"/>
      <c r="F83" s="373"/>
      <c r="G83" s="216" t="str">
        <f t="shared" si="1"/>
        <v/>
      </c>
      <c r="H83" s="201"/>
      <c r="I83" s="201"/>
      <c r="J83" s="218"/>
      <c r="K83" s="218"/>
    </row>
    <row r="84" spans="2:11" x14ac:dyDescent="0.25">
      <c r="B84" s="340"/>
      <c r="C84" s="372"/>
      <c r="D84" s="350"/>
      <c r="E84" s="15"/>
      <c r="F84" s="373"/>
      <c r="G84" s="216" t="str">
        <f t="shared" si="1"/>
        <v/>
      </c>
      <c r="H84" s="201"/>
      <c r="I84" s="201"/>
      <c r="J84" s="218"/>
      <c r="K84" s="218"/>
    </row>
    <row r="85" spans="2:11" x14ac:dyDescent="0.25">
      <c r="B85" s="340"/>
      <c r="C85" s="372"/>
      <c r="D85" s="350"/>
      <c r="E85" s="15"/>
      <c r="F85" s="373"/>
      <c r="G85" s="216" t="str">
        <f t="shared" si="1"/>
        <v/>
      </c>
      <c r="H85" s="201"/>
      <c r="I85" s="201"/>
      <c r="J85" s="218"/>
      <c r="K85" s="218"/>
    </row>
    <row r="86" spans="2:11" x14ac:dyDescent="0.25">
      <c r="B86" s="359"/>
      <c r="C86" s="372"/>
      <c r="D86" s="350"/>
      <c r="E86" s="15"/>
      <c r="F86" s="373"/>
      <c r="G86" s="216" t="str">
        <f t="shared" si="1"/>
        <v/>
      </c>
      <c r="H86" s="201"/>
      <c r="I86" s="201"/>
      <c r="J86" s="218"/>
      <c r="K86" s="218"/>
    </row>
    <row r="87" spans="2:11" x14ac:dyDescent="0.25">
      <c r="B87" s="340"/>
      <c r="C87" s="372"/>
      <c r="D87" s="350"/>
      <c r="E87" s="15"/>
      <c r="F87" s="373"/>
      <c r="G87" s="216" t="str">
        <f t="shared" si="1"/>
        <v/>
      </c>
      <c r="H87" s="201"/>
      <c r="I87" s="201"/>
      <c r="J87" s="218"/>
      <c r="K87" s="218"/>
    </row>
    <row r="88" spans="2:11" x14ac:dyDescent="0.25">
      <c r="B88" s="340"/>
      <c r="C88" s="372"/>
      <c r="D88" s="350"/>
      <c r="E88" s="15"/>
      <c r="F88" s="373"/>
      <c r="G88" s="216" t="str">
        <f t="shared" si="1"/>
        <v/>
      </c>
      <c r="H88" s="201"/>
      <c r="I88" s="201"/>
      <c r="J88" s="218"/>
      <c r="K88" s="218"/>
    </row>
    <row r="89" spans="2:11" x14ac:dyDescent="0.25">
      <c r="B89" s="340"/>
      <c r="C89" s="372"/>
      <c r="D89" s="350"/>
      <c r="E89" s="15"/>
      <c r="F89" s="373"/>
      <c r="G89" s="216" t="str">
        <f t="shared" si="1"/>
        <v/>
      </c>
      <c r="H89" s="201"/>
      <c r="I89" s="201"/>
      <c r="J89" s="218"/>
      <c r="K89" s="218"/>
    </row>
    <row r="90" spans="2:11" x14ac:dyDescent="0.25">
      <c r="B90" s="359"/>
      <c r="C90" s="372"/>
      <c r="D90" s="350"/>
      <c r="E90" s="15"/>
      <c r="F90" s="373"/>
      <c r="G90" s="216" t="str">
        <f t="shared" si="1"/>
        <v/>
      </c>
      <c r="H90" s="201"/>
      <c r="I90" s="201"/>
      <c r="J90" s="218"/>
      <c r="K90" s="218"/>
    </row>
    <row r="91" spans="2:11" x14ac:dyDescent="0.25">
      <c r="E91" s="15"/>
    </row>
    <row r="92" spans="2:11" x14ac:dyDescent="0.25">
      <c r="E92" s="15"/>
    </row>
    <row r="93" spans="2:11" x14ac:dyDescent="0.25">
      <c r="E93" s="15"/>
    </row>
    <row r="94" spans="2:11" x14ac:dyDescent="0.25">
      <c r="E94" s="15"/>
    </row>
    <row r="96" spans="2:11"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row r="108" spans="5:5" x14ac:dyDescent="0.25">
      <c r="E108" s="15"/>
    </row>
    <row r="109" spans="5:5" x14ac:dyDescent="0.25">
      <c r="E109" s="15"/>
    </row>
    <row r="110" spans="5:5" x14ac:dyDescent="0.25">
      <c r="E110" s="15"/>
    </row>
    <row r="111" spans="5:5" x14ac:dyDescent="0.25">
      <c r="E111" s="15"/>
    </row>
    <row r="112" spans="5:5" x14ac:dyDescent="0.25">
      <c r="E112" s="15"/>
    </row>
    <row r="113" spans="5:5" x14ac:dyDescent="0.25">
      <c r="E113" s="15"/>
    </row>
    <row r="114" spans="5:5" x14ac:dyDescent="0.25">
      <c r="E114" s="15"/>
    </row>
    <row r="115" spans="5:5" x14ac:dyDescent="0.25">
      <c r="E115" s="15"/>
    </row>
    <row r="116" spans="5:5" x14ac:dyDescent="0.25">
      <c r="E116" s="15"/>
    </row>
    <row r="117" spans="5:5" x14ac:dyDescent="0.25">
      <c r="E117" s="15"/>
    </row>
  </sheetData>
  <mergeCells count="5">
    <mergeCell ref="B30:D30"/>
    <mergeCell ref="B33:D33"/>
    <mergeCell ref="B31:F31"/>
    <mergeCell ref="B34:J34"/>
    <mergeCell ref="J24:J28"/>
  </mergeCells>
  <conditionalFormatting sqref="G91:G1048576 G1:G10 G12:G19 G21:G22 G24:G33 G35:G75">
    <cfRule type="cellIs" dxfId="176" priority="22" operator="equal">
      <formula>"_"</formula>
    </cfRule>
  </conditionalFormatting>
  <conditionalFormatting sqref="G76:G90">
    <cfRule type="cellIs" dxfId="175" priority="18" operator="equal">
      <formula>"_"</formula>
    </cfRule>
  </conditionalFormatting>
  <conditionalFormatting sqref="G23">
    <cfRule type="cellIs" dxfId="174" priority="17" operator="equal">
      <formula>"_"</formula>
    </cfRule>
  </conditionalFormatting>
  <conditionalFormatting sqref="G11">
    <cfRule type="cellIs" dxfId="173" priority="7" operator="equal">
      <formula>"_"</formula>
    </cfRule>
  </conditionalFormatting>
  <conditionalFormatting sqref="G20">
    <cfRule type="cellIs" dxfId="172" priority="6"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Right of Way</oddHeader>
    <oddFooter>&amp;L&amp;G&amp;CPage &amp;P of &amp;N</oddFooter>
  </headerFooter>
  <rowBreaks count="1" manualBreakCount="1">
    <brk id="53" min="1" max="9" man="1"/>
  </rowBreaks>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32">
    <pageSetUpPr fitToPage="1"/>
  </sheetPr>
  <dimension ref="B1:M149"/>
  <sheetViews>
    <sheetView showGridLines="0" zoomScaleNormal="100" zoomScaleSheetLayoutView="115" workbookViewId="0">
      <selection activeCell="B38" sqref="B38:J38"/>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5.42578125" style="15" customWidth="1"/>
    <col min="13" max="13" width="21" style="15" customWidth="1"/>
    <col min="14" max="53" width="9.140625" style="15" customWidth="1"/>
    <col min="54" max="16384" width="9.140625" style="15"/>
  </cols>
  <sheetData>
    <row r="1" spans="2:13" ht="7.5" customHeight="1" x14ac:dyDescent="0.25">
      <c r="E1" s="408"/>
    </row>
    <row r="2" spans="2:13" ht="15.75" x14ac:dyDescent="0.25">
      <c r="B2" s="411" t="str">
        <f>Input!B143</f>
        <v>Contractors Pollution Liability</v>
      </c>
      <c r="E2" s="408"/>
      <c r="H2" s="412"/>
      <c r="I2" s="413"/>
      <c r="J2" s="413"/>
      <c r="L2" s="414" t="s">
        <v>331</v>
      </c>
      <c r="M2" s="344" t="s">
        <v>296</v>
      </c>
    </row>
    <row r="3" spans="2:13" x14ac:dyDescent="0.25">
      <c r="D3" s="413" t="str">
        <f xml:space="preserve"> IF(Input!D147=Input!G147,CHAR(254), "")</f>
        <v>þ</v>
      </c>
      <c r="E3" s="415"/>
      <c r="F3" s="416" t="str">
        <f xml:space="preserve"> IF(Input!E147=Input!G147,CHAR(254),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Input!B148</f>
        <v>Markel</v>
      </c>
      <c r="D5" s="350" t="str">
        <f>Input!D148</f>
        <v>Markel</v>
      </c>
      <c r="F5" s="373">
        <f>Input!E148</f>
        <v>0</v>
      </c>
      <c r="J5" s="218"/>
      <c r="K5" s="218"/>
    </row>
    <row r="6" spans="2:13" ht="28.5" customHeight="1" x14ac:dyDescent="0.25">
      <c r="B6" s="684" t="s">
        <v>1340</v>
      </c>
      <c r="C6" s="372" t="str">
        <f>Input!B150</f>
        <v xml:space="preserve">Evanston Insurance Company </v>
      </c>
      <c r="D6" s="350" t="str">
        <f>Input!D150</f>
        <v xml:space="preserve">Evanston Insurance Company </v>
      </c>
      <c r="F6" s="373">
        <f>Input!E150</f>
        <v>0</v>
      </c>
      <c r="J6" s="218"/>
      <c r="K6" s="218"/>
    </row>
    <row r="7" spans="2:13" ht="15.75" customHeight="1" x14ac:dyDescent="0.25">
      <c r="B7" s="368" t="s">
        <v>70</v>
      </c>
      <c r="C7" s="372" t="str">
        <f>Input!B152</f>
        <v>A: XV</v>
      </c>
      <c r="D7" s="350" t="str">
        <f>Input!D152</f>
        <v>A: XV</v>
      </c>
      <c r="F7" s="373">
        <f>Input!E152</f>
        <v>0</v>
      </c>
      <c r="J7" s="218"/>
      <c r="K7" s="218"/>
    </row>
    <row r="8" spans="2:13" x14ac:dyDescent="0.25">
      <c r="B8" s="368" t="str">
        <f>Input!B146</f>
        <v>Renewal Policy Number</v>
      </c>
      <c r="C8" s="372" t="str">
        <f>Input!C145</f>
        <v>CPLMOL112871</v>
      </c>
      <c r="D8" s="350" t="str">
        <f>Input!C146</f>
        <v>CPLMOL112871</v>
      </c>
      <c r="F8" s="373" t="str">
        <f>Input!C146</f>
        <v>CPLMOL112871</v>
      </c>
      <c r="J8" s="218"/>
      <c r="K8" s="218"/>
    </row>
    <row r="9" spans="2:13" x14ac:dyDescent="0.25">
      <c r="B9" s="368"/>
      <c r="C9" s="372"/>
      <c r="D9" s="350"/>
      <c r="F9" s="373"/>
      <c r="J9" s="218"/>
      <c r="K9" s="218"/>
    </row>
    <row r="10" spans="2:13" ht="15" customHeight="1" x14ac:dyDescent="0.25">
      <c r="B10" s="368" t="str">
        <f>Input!B6</f>
        <v>Renewal Policy Period</v>
      </c>
      <c r="C10" s="857" t="str">
        <f>Input!D6</f>
        <v>9/1/2022-8/1/2024</v>
      </c>
      <c r="D10" s="1094" t="str">
        <f>Input!D6</f>
        <v>9/1/2022-8/1/2024</v>
      </c>
      <c r="F10" s="1093" t="str">
        <f>Input!D6</f>
        <v>9/1/2022-8/1/2024</v>
      </c>
      <c r="J10" s="952" t="s">
        <v>1362</v>
      </c>
      <c r="K10" s="218"/>
    </row>
    <row r="11" spans="2:13" hidden="1" x14ac:dyDescent="0.25">
      <c r="B11" s="368" t="str">
        <f>Input!B175</f>
        <v>Professional Liability</v>
      </c>
      <c r="C11" s="357" t="str">
        <f>Input!C175</f>
        <v>HIDE</v>
      </c>
      <c r="D11" s="385" t="str">
        <f>Input!E175</f>
        <v>HIDE</v>
      </c>
      <c r="E11" s="374"/>
      <c r="F11" s="387">
        <f>Input!G175</f>
        <v>0</v>
      </c>
      <c r="J11" s="218"/>
      <c r="K11" s="218"/>
    </row>
    <row r="12" spans="2:13" hidden="1" x14ac:dyDescent="0.25">
      <c r="B12" s="359" t="str">
        <f>Input!B175 &amp; " " &amp; Input!$D$174</f>
        <v>Professional Liability Self-Insured Retention</v>
      </c>
      <c r="C12" s="357">
        <f>Input!D175</f>
        <v>0</v>
      </c>
      <c r="D12" s="385">
        <f>Input!F175</f>
        <v>0</v>
      </c>
      <c r="E12" s="374"/>
      <c r="F12" s="387">
        <f>Input!H175</f>
        <v>0</v>
      </c>
      <c r="J12" s="218"/>
      <c r="K12" s="218"/>
    </row>
    <row r="13" spans="2:13" x14ac:dyDescent="0.25">
      <c r="B13" s="359" t="str">
        <f>Input!B176</f>
        <v xml:space="preserve">Contractor's Pollution Liability </v>
      </c>
      <c r="C13" s="357">
        <f>Input!C176</f>
        <v>6000000</v>
      </c>
      <c r="D13" s="385">
        <f>Input!E176</f>
        <v>6000000</v>
      </c>
      <c r="E13" s="374"/>
      <c r="F13" s="387">
        <f>Input!G176</f>
        <v>0</v>
      </c>
      <c r="J13" s="218"/>
      <c r="K13" s="218"/>
    </row>
    <row r="14" spans="2:13" x14ac:dyDescent="0.25">
      <c r="B14" s="359" t="str">
        <f>Input!B176 &amp; " " &amp; Input!$D$174</f>
        <v>Contractor's Pollution Liability  Self-Insured Retention</v>
      </c>
      <c r="C14" s="357">
        <f>Input!D176</f>
        <v>25000</v>
      </c>
      <c r="D14" s="423">
        <f>Input!F176</f>
        <v>25000</v>
      </c>
      <c r="E14" s="374"/>
      <c r="F14" s="387">
        <f>Input!H176</f>
        <v>0</v>
      </c>
      <c r="J14" s="218"/>
      <c r="K14" s="218"/>
    </row>
    <row r="15" spans="2:13" x14ac:dyDescent="0.25">
      <c r="B15" s="359" t="str">
        <f>Input!B177</f>
        <v>Mold Liability</v>
      </c>
      <c r="C15" s="357" t="str">
        <f>Input!C177</f>
        <v xml:space="preserve">Included </v>
      </c>
      <c r="D15" s="385" t="str">
        <f>Input!E177</f>
        <v xml:space="preserve">Included </v>
      </c>
      <c r="E15" s="374"/>
      <c r="F15" s="387">
        <f>Input!G177</f>
        <v>0</v>
      </c>
      <c r="J15" s="218"/>
      <c r="K15" s="218"/>
    </row>
    <row r="16" spans="2:13" hidden="1" x14ac:dyDescent="0.25">
      <c r="B16" s="359" t="str">
        <f>Input!B177 &amp; " " &amp; Input!$D$174</f>
        <v>Mold Liability Self-Insured Retention</v>
      </c>
      <c r="C16" s="357" t="str">
        <f>Input!D177</f>
        <v xml:space="preserve">HIDE </v>
      </c>
      <c r="D16" s="385" t="str">
        <f>Input!F177</f>
        <v xml:space="preserve">HIDE </v>
      </c>
      <c r="E16" s="374"/>
      <c r="F16" s="387">
        <f>Input!H177</f>
        <v>0</v>
      </c>
      <c r="J16" s="218"/>
      <c r="K16" s="218"/>
    </row>
    <row r="17" spans="2:11" ht="30" hidden="1" customHeight="1" x14ac:dyDescent="0.25">
      <c r="B17" s="359" t="str">
        <f>Input!B178</f>
        <v>Professional Liability and Contractors Pollution Liability Aggregate Limit</v>
      </c>
      <c r="C17" s="357">
        <f>Input!C178</f>
        <v>6000000</v>
      </c>
      <c r="D17" s="385" t="s">
        <v>1686</v>
      </c>
      <c r="E17" s="374"/>
      <c r="F17" s="387">
        <f>Input!G178</f>
        <v>0</v>
      </c>
      <c r="J17" s="218"/>
      <c r="K17" s="218"/>
    </row>
    <row r="18" spans="2:11" hidden="1" x14ac:dyDescent="0.25">
      <c r="B18" s="436" t="str">
        <f>Input!B179</f>
        <v>General Liability</v>
      </c>
      <c r="C18" s="488"/>
      <c r="D18" s="488" t="s">
        <v>1764</v>
      </c>
      <c r="E18" s="374"/>
      <c r="F18" s="424"/>
      <c r="J18" s="494"/>
      <c r="K18" s="494"/>
    </row>
    <row r="19" spans="2:11" hidden="1" x14ac:dyDescent="0.25">
      <c r="B19" s="368" t="str">
        <f>Input!B180</f>
        <v>Each Occurrence Limit</v>
      </c>
      <c r="C19" s="357" t="str">
        <f>Input!C180</f>
        <v>HIDE</v>
      </c>
      <c r="D19" s="385" t="s">
        <v>1684</v>
      </c>
      <c r="E19" s="374"/>
      <c r="F19" s="387">
        <f>Input!G180</f>
        <v>0</v>
      </c>
      <c r="J19" s="218"/>
      <c r="K19" s="218"/>
    </row>
    <row r="20" spans="2:11" ht="25.5" hidden="1" x14ac:dyDescent="0.25">
      <c r="B20" s="368" t="str">
        <f>Input!B181</f>
        <v>Products / Completed Operations Aggregate</v>
      </c>
      <c r="C20" s="357" t="str">
        <f>Input!C181</f>
        <v>HIDE</v>
      </c>
      <c r="D20" s="385" t="s">
        <v>1763</v>
      </c>
      <c r="F20" s="387">
        <f>Input!G181</f>
        <v>0</v>
      </c>
      <c r="J20" s="218"/>
      <c r="K20" s="218"/>
    </row>
    <row r="21" spans="2:11" hidden="1" x14ac:dyDescent="0.25">
      <c r="B21" s="368" t="str">
        <f>Input!B182</f>
        <v>Personal and Advertising Injury Limit</v>
      </c>
      <c r="C21" s="357" t="str">
        <f>Input!C182</f>
        <v>HIDE</v>
      </c>
      <c r="D21" s="385" t="str">
        <f>Input!E182</f>
        <v>HIDE</v>
      </c>
      <c r="E21" s="226"/>
      <c r="F21" s="387">
        <f>Input!G182</f>
        <v>0</v>
      </c>
      <c r="J21" s="218"/>
      <c r="K21" s="218"/>
    </row>
    <row r="22" spans="2:11" hidden="1" x14ac:dyDescent="0.25">
      <c r="B22" s="368" t="str">
        <f>Input!B183</f>
        <v>General Aggregate Limit</v>
      </c>
      <c r="C22" s="357" t="str">
        <f>Input!C183</f>
        <v>HIDE</v>
      </c>
      <c r="D22" s="385" t="str">
        <f>Input!E183</f>
        <v>HIDE</v>
      </c>
      <c r="E22" s="392"/>
      <c r="F22" s="387">
        <f>Input!G183</f>
        <v>0</v>
      </c>
      <c r="J22" s="218"/>
      <c r="K22" s="218"/>
    </row>
    <row r="23" spans="2:11" ht="25.5" hidden="1" x14ac:dyDescent="0.25">
      <c r="B23" s="368" t="s">
        <v>1760</v>
      </c>
      <c r="C23" s="357" t="str">
        <f>B6</f>
        <v xml:space="preserve">Writing Company </v>
      </c>
      <c r="D23" s="385" t="s">
        <v>1372</v>
      </c>
      <c r="E23" s="393"/>
      <c r="F23" s="387">
        <f>Input!G184</f>
        <v>0</v>
      </c>
      <c r="J23" s="218"/>
      <c r="K23" s="218"/>
    </row>
    <row r="24" spans="2:11" ht="25.5" hidden="1" x14ac:dyDescent="0.25">
      <c r="B24" s="368" t="s">
        <v>1343</v>
      </c>
      <c r="C24" s="357" t="str">
        <f>B5</f>
        <v>Insurer</v>
      </c>
      <c r="D24" s="385" t="s">
        <v>1708</v>
      </c>
      <c r="E24" s="394"/>
      <c r="F24" s="387">
        <f>Input!G185</f>
        <v>0</v>
      </c>
      <c r="J24" s="218"/>
      <c r="K24" s="218"/>
    </row>
    <row r="25" spans="2:11" ht="38.25" hidden="1" x14ac:dyDescent="0.25">
      <c r="B25" s="368" t="s">
        <v>1683</v>
      </c>
      <c r="C25" s="357" t="s">
        <v>1761</v>
      </c>
      <c r="D25" s="385" t="s">
        <v>1762</v>
      </c>
      <c r="F25" s="387">
        <f>Input!G186</f>
        <v>0</v>
      </c>
      <c r="J25" s="218"/>
      <c r="K25" s="218"/>
    </row>
    <row r="26" spans="2:11" hidden="1" x14ac:dyDescent="0.25">
      <c r="B26" s="368" t="str">
        <f>Input!B187</f>
        <v>Employee Benefits Liability Limit - Aggregate</v>
      </c>
      <c r="C26" s="357" t="str">
        <f>Input!C187</f>
        <v>HIDE</v>
      </c>
      <c r="D26" s="385" t="str">
        <f>Input!E187</f>
        <v>HIDE</v>
      </c>
      <c r="F26" s="387">
        <f>Input!G187</f>
        <v>0</v>
      </c>
      <c r="J26" s="218"/>
      <c r="K26" s="218"/>
    </row>
    <row r="27" spans="2:11" hidden="1" x14ac:dyDescent="0.25">
      <c r="B27" s="368" t="str">
        <f>Input!B188</f>
        <v>General Liability Deductible</v>
      </c>
      <c r="C27" s="357">
        <f>Input!D188</f>
        <v>0</v>
      </c>
      <c r="D27" s="385">
        <f>Input!F188</f>
        <v>0</v>
      </c>
      <c r="E27" s="386"/>
      <c r="F27" s="387">
        <f>Input!H188</f>
        <v>0</v>
      </c>
      <c r="J27" s="218"/>
      <c r="K27" s="218"/>
    </row>
    <row r="28" spans="2:11" hidden="1" x14ac:dyDescent="0.25">
      <c r="B28" s="368" t="str">
        <f>Input!B189</f>
        <v>Employee Benefits Liability Deductible (Each Claim)</v>
      </c>
      <c r="C28" s="357">
        <f>Input!D189</f>
        <v>0</v>
      </c>
      <c r="D28" s="385">
        <f>Input!F189</f>
        <v>0</v>
      </c>
      <c r="F28" s="387">
        <f>Input!H189</f>
        <v>0</v>
      </c>
      <c r="J28" s="218"/>
      <c r="K28" s="218"/>
    </row>
    <row r="29" spans="2:11" x14ac:dyDescent="0.25">
      <c r="B29" s="488" t="s">
        <v>302</v>
      </c>
      <c r="C29" s="436"/>
      <c r="D29" s="436"/>
      <c r="F29" s="491"/>
      <c r="G29" s="201"/>
      <c r="H29" s="201"/>
      <c r="I29" s="201"/>
      <c r="J29" s="494"/>
      <c r="K29" s="494"/>
    </row>
    <row r="30" spans="2:11" x14ac:dyDescent="0.25">
      <c r="B30" s="361" t="s">
        <v>283</v>
      </c>
      <c r="C30" s="388">
        <f>Input!B154</f>
        <v>10712</v>
      </c>
      <c r="D30" s="385">
        <f>Input!D154</f>
        <v>10712</v>
      </c>
      <c r="F30" s="387">
        <f>Input!E154</f>
        <v>0</v>
      </c>
      <c r="J30" s="1375" t="s">
        <v>1465</v>
      </c>
      <c r="K30" s="1030"/>
    </row>
    <row r="31" spans="2:11" x14ac:dyDescent="0.25">
      <c r="B31" s="361" t="s">
        <v>310</v>
      </c>
      <c r="C31" s="388">
        <f>C32-C30</f>
        <v>527.56599999999889</v>
      </c>
      <c r="D31" s="385">
        <f>D32-D30</f>
        <v>527.56599999999889</v>
      </c>
      <c r="F31" s="387">
        <f>F32-F30</f>
        <v>0</v>
      </c>
      <c r="J31" s="1376"/>
      <c r="K31" s="1030"/>
    </row>
    <row r="32" spans="2:11" x14ac:dyDescent="0.25">
      <c r="B32" s="368" t="s">
        <v>303</v>
      </c>
      <c r="C32" s="388">
        <f>Input!B164</f>
        <v>11239.565999999999</v>
      </c>
      <c r="D32" s="385">
        <f>Input!D164</f>
        <v>11239.565999999999</v>
      </c>
      <c r="F32" s="387">
        <f>Input!E164</f>
        <v>0</v>
      </c>
      <c r="J32" s="1377"/>
      <c r="K32" s="1030"/>
    </row>
    <row r="33" spans="2:11" ht="7.5" customHeight="1" x14ac:dyDescent="0.25">
      <c r="B33" s="303"/>
      <c r="C33" s="216"/>
      <c r="D33" s="216"/>
      <c r="F33" s="263"/>
      <c r="J33" s="344"/>
    </row>
    <row r="34" spans="2:11" x14ac:dyDescent="0.25">
      <c r="B34" s="1362" t="s">
        <v>114</v>
      </c>
      <c r="C34" s="1362"/>
      <c r="D34" s="1362"/>
      <c r="F34" s="262"/>
      <c r="J34" s="344"/>
    </row>
    <row r="35" spans="2:11" ht="30" customHeight="1" x14ac:dyDescent="0.25">
      <c r="B35" s="1378" t="s">
        <v>1451</v>
      </c>
      <c r="C35" s="1378"/>
      <c r="D35" s="1378"/>
      <c r="E35" s="1378"/>
      <c r="F35" s="1378"/>
      <c r="G35" s="1378"/>
      <c r="H35" s="1378"/>
      <c r="I35" s="1378"/>
      <c r="J35" s="1378"/>
    </row>
    <row r="36" spans="2:11" ht="7.5" customHeight="1" x14ac:dyDescent="0.25">
      <c r="B36" s="343"/>
      <c r="C36" s="226"/>
      <c r="D36" s="226"/>
      <c r="F36" s="263"/>
      <c r="J36" s="344"/>
    </row>
    <row r="37" spans="2:11" x14ac:dyDescent="0.25">
      <c r="B37" s="1362" t="s">
        <v>115</v>
      </c>
      <c r="C37" s="1362"/>
      <c r="D37" s="1362"/>
      <c r="F37" s="263"/>
      <c r="J37" s="344"/>
    </row>
    <row r="38" spans="2:11" ht="60" customHeight="1" x14ac:dyDescent="0.25">
      <c r="B38" s="1379" t="s">
        <v>1464</v>
      </c>
      <c r="C38" s="1379"/>
      <c r="D38" s="1379"/>
      <c r="E38" s="1379"/>
      <c r="F38" s="1379"/>
      <c r="G38" s="1379"/>
      <c r="H38" s="1379"/>
      <c r="I38" s="1379"/>
      <c r="J38" s="1379"/>
    </row>
    <row r="39" spans="2:11" ht="7.5" customHeight="1" x14ac:dyDescent="0.25">
      <c r="B39" s="303"/>
      <c r="C39" s="216"/>
      <c r="D39" s="216"/>
      <c r="F39" s="263"/>
      <c r="J39" s="344"/>
    </row>
    <row r="40" spans="2:11" x14ac:dyDescent="0.25">
      <c r="B40" s="470" t="s">
        <v>73</v>
      </c>
      <c r="C40" s="471" t="s">
        <v>63</v>
      </c>
      <c r="D40" s="472" t="s">
        <v>64</v>
      </c>
      <c r="F40" s="472" t="s">
        <v>116</v>
      </c>
      <c r="J40" s="474" t="s">
        <v>728</v>
      </c>
      <c r="K40" s="474" t="s">
        <v>298</v>
      </c>
    </row>
    <row r="41" spans="2:11" x14ac:dyDescent="0.25">
      <c r="B41" s="359" t="s">
        <v>74</v>
      </c>
      <c r="C41" s="451" t="s">
        <v>955</v>
      </c>
      <c r="D41" s="451" t="s">
        <v>955</v>
      </c>
      <c r="F41" s="484" t="s">
        <v>955</v>
      </c>
      <c r="G41" s="15" t="str">
        <f t="shared" ref="G41:G42" si="0">IF(OR(TRIM(D41)&lt;&gt;"",TRIM(F41)&lt;&gt;""),IF(AND(TRIM(D41)&lt;&gt;"",TRIM(F41)&lt;&gt;""),IF(OR(TRIM(C41)&lt;&gt;TRIM(D41),TRIM(C41)&lt;&gt;TRIM(F41)),"_",""),IF(TRIM(C41)&lt;&gt;TRIM(D41), "_", "")),"")</f>
        <v/>
      </c>
      <c r="H41" s="15"/>
      <c r="I41" s="15"/>
      <c r="J41" s="218"/>
      <c r="K41" s="218"/>
    </row>
    <row r="42" spans="2:11" x14ac:dyDescent="0.25">
      <c r="B42" s="359" t="s">
        <v>75</v>
      </c>
      <c r="C42" s="603" t="s">
        <v>1537</v>
      </c>
      <c r="D42" s="603" t="s">
        <v>1537</v>
      </c>
      <c r="F42" s="604"/>
      <c r="G42" s="15" t="str">
        <f t="shared" si="0"/>
        <v/>
      </c>
      <c r="H42" s="15"/>
      <c r="I42" s="15"/>
      <c r="J42" s="218"/>
      <c r="K42" s="218"/>
    </row>
    <row r="43" spans="2:11" x14ac:dyDescent="0.25">
      <c r="B43" s="340" t="s">
        <v>121</v>
      </c>
      <c r="C43" s="665" t="s">
        <v>972</v>
      </c>
      <c r="D43" s="665" t="s">
        <v>972</v>
      </c>
      <c r="F43" s="666"/>
      <c r="G43" s="15" t="str">
        <f>IF(OR(TRIM(D43)&lt;&gt;"",TRIM(F43)&lt;&gt;""),IF(AND(TRIM(D43)&lt;&gt;"",TRIM(F43)&lt;&gt;""),IF(OR(TRIM(C43)&lt;&gt;TRIM(D43),TRIM(C43)&lt;&gt;TRIM(F43)),"_",""),IF(TRIM(C43)&lt;&gt;TRIM(D43), "_", "")),"")</f>
        <v/>
      </c>
      <c r="H43" s="201"/>
      <c r="I43" s="201"/>
      <c r="J43" s="219"/>
      <c r="K43" s="219"/>
    </row>
    <row r="44" spans="2:11" hidden="1" x14ac:dyDescent="0.25">
      <c r="B44" s="400" t="s">
        <v>478</v>
      </c>
      <c r="C44" s="397"/>
      <c r="D44" s="397"/>
      <c r="F44" s="398"/>
      <c r="G44" s="15"/>
      <c r="H44" s="201"/>
      <c r="I44" s="201"/>
      <c r="J44" s="407"/>
      <c r="K44" s="407"/>
    </row>
    <row r="45" spans="2:11" hidden="1" x14ac:dyDescent="0.25">
      <c r="B45" s="400" t="s">
        <v>479</v>
      </c>
      <c r="C45" s="571" t="s">
        <v>972</v>
      </c>
      <c r="D45" s="571" t="s">
        <v>972</v>
      </c>
      <c r="F45" s="398"/>
      <c r="G45" s="15"/>
      <c r="H45" s="201"/>
      <c r="I45" s="201"/>
      <c r="J45" s="407"/>
      <c r="K45" s="407"/>
    </row>
    <row r="46" spans="2:11" hidden="1" x14ac:dyDescent="0.25">
      <c r="B46" s="401" t="s">
        <v>17</v>
      </c>
      <c r="C46" s="355"/>
      <c r="D46" s="355"/>
      <c r="F46" s="384"/>
      <c r="G46" s="15"/>
      <c r="H46" s="201"/>
      <c r="I46" s="201"/>
      <c r="J46" s="404"/>
      <c r="K46" s="404"/>
    </row>
    <row r="47" spans="2:11" x14ac:dyDescent="0.25">
      <c r="B47" s="340" t="s">
        <v>76</v>
      </c>
      <c r="C47" s="665" t="s">
        <v>237</v>
      </c>
      <c r="D47" s="665" t="s">
        <v>237</v>
      </c>
      <c r="F47" s="666"/>
      <c r="G47" s="15" t="str">
        <f t="shared" ref="G47" si="1">IF(OR(TRIM(D47)&lt;&gt;"",TRIM(F47)&lt;&gt;""),IF(AND(TRIM(D47)&lt;&gt;"",TRIM(F47)&lt;&gt;""),IF(OR(TRIM(C47)&lt;&gt;TRIM(D47),TRIM(C47)&lt;&gt;TRIM(F47)),"_",""),IF(TRIM(C47)&lt;&gt;TRIM(D47), "_", "")),"")</f>
        <v/>
      </c>
      <c r="H47" s="15"/>
      <c r="I47" s="15"/>
      <c r="J47" s="219"/>
      <c r="K47" s="219"/>
    </row>
    <row r="48" spans="2:11" hidden="1" x14ac:dyDescent="0.25">
      <c r="B48" s="400" t="s">
        <v>478</v>
      </c>
      <c r="C48" s="397"/>
      <c r="D48" s="397"/>
      <c r="F48" s="398"/>
      <c r="G48" s="15"/>
      <c r="H48" s="201"/>
      <c r="I48" s="201"/>
      <c r="J48" s="407"/>
      <c r="K48" s="407"/>
    </row>
    <row r="49" spans="2:11" hidden="1" x14ac:dyDescent="0.25">
      <c r="B49" s="400" t="s">
        <v>479</v>
      </c>
      <c r="C49" s="397"/>
      <c r="D49" s="397"/>
      <c r="F49" s="398"/>
      <c r="G49" s="15"/>
      <c r="H49" s="201"/>
      <c r="I49" s="201"/>
      <c r="J49" s="407"/>
      <c r="K49" s="407"/>
    </row>
    <row r="50" spans="2:11" hidden="1" x14ac:dyDescent="0.25">
      <c r="B50" s="401" t="s">
        <v>17</v>
      </c>
      <c r="C50" s="355"/>
      <c r="D50" s="355"/>
      <c r="F50" s="384"/>
      <c r="G50" s="15"/>
      <c r="H50" s="201"/>
      <c r="I50" s="201"/>
      <c r="J50" s="404"/>
      <c r="K50" s="404"/>
    </row>
    <row r="51" spans="2:11" x14ac:dyDescent="0.25">
      <c r="B51" s="359" t="s">
        <v>77</v>
      </c>
      <c r="C51" s="794">
        <v>0.25</v>
      </c>
      <c r="D51" s="794">
        <v>0.25</v>
      </c>
      <c r="F51" s="350"/>
      <c r="G51" s="15" t="str">
        <f t="shared" ref="G51:G52" si="2">IF(OR(TRIM(D51)&lt;&gt;"",TRIM(F51)&lt;&gt;""),IF(AND(TRIM(D51)&lt;&gt;"",TRIM(F51)&lt;&gt;""),IF(OR(TRIM(C51)&lt;&gt;TRIM(D51),TRIM(C51)&lt;&gt;TRIM(F51)),"_",""),IF(TRIM(C51)&lt;&gt;TRIM(D51), "_", "")),"")</f>
        <v/>
      </c>
      <c r="H51" s="15"/>
      <c r="I51" s="15"/>
      <c r="J51" s="218"/>
      <c r="K51" s="218"/>
    </row>
    <row r="52" spans="2:11" x14ac:dyDescent="0.25">
      <c r="B52" s="359" t="s">
        <v>78</v>
      </c>
      <c r="C52" s="603" t="s">
        <v>973</v>
      </c>
      <c r="D52" s="603" t="s">
        <v>973</v>
      </c>
      <c r="F52" s="604"/>
      <c r="G52" s="15" t="str">
        <f t="shared" si="2"/>
        <v/>
      </c>
      <c r="H52" s="15"/>
      <c r="I52" s="15"/>
      <c r="J52" s="218"/>
      <c r="K52" s="218"/>
    </row>
    <row r="53" spans="2:11" x14ac:dyDescent="0.25">
      <c r="B53" s="576" t="s">
        <v>330</v>
      </c>
      <c r="C53" s="417" t="s">
        <v>124</v>
      </c>
      <c r="D53" s="417" t="s">
        <v>124</v>
      </c>
      <c r="F53" s="350"/>
      <c r="G53" s="15"/>
      <c r="H53" s="15"/>
      <c r="I53" s="15"/>
      <c r="J53" s="218"/>
      <c r="K53" s="218"/>
    </row>
    <row r="54" spans="2:11" ht="38.25" x14ac:dyDescent="0.25">
      <c r="B54" s="426" t="s">
        <v>625</v>
      </c>
      <c r="C54" s="417" t="s">
        <v>124</v>
      </c>
      <c r="D54" s="417" t="s">
        <v>124</v>
      </c>
      <c r="F54" s="594"/>
      <c r="G54" s="216" t="str">
        <f t="shared" ref="G54:G111" si="3">IF(OR(TRIM(D54)&lt;&gt;"",TRIM(F54)&lt;&gt;""),IF(AND(TRIM(D54)&lt;&gt;"",TRIM(F54)&lt;&gt;""),IF(OR(TRIM(C54)&lt;&gt;TRIM(D54),TRIM(C54)&lt;&gt;TRIM(F54)),"_",""),IF(TRIM(C54)&lt;&gt;TRIM(D54), "_", "")),"")</f>
        <v/>
      </c>
      <c r="H54" s="201"/>
      <c r="I54" s="201"/>
      <c r="J54" s="612"/>
      <c r="K54" s="896" t="s">
        <v>1498</v>
      </c>
    </row>
    <row r="55" spans="2:11" x14ac:dyDescent="0.25">
      <c r="B55" s="426" t="s">
        <v>626</v>
      </c>
      <c r="C55" s="417" t="s">
        <v>124</v>
      </c>
      <c r="D55" s="417" t="s">
        <v>124</v>
      </c>
      <c r="F55" s="934"/>
      <c r="G55" s="216" t="str">
        <f t="shared" si="3"/>
        <v/>
      </c>
      <c r="H55" s="201"/>
      <c r="I55" s="201"/>
      <c r="J55" s="218"/>
      <c r="K55" s="218"/>
    </row>
    <row r="56" spans="2:11" x14ac:dyDescent="0.25">
      <c r="B56" s="575" t="s">
        <v>627</v>
      </c>
      <c r="C56" s="417" t="s">
        <v>124</v>
      </c>
      <c r="D56" s="417" t="s">
        <v>124</v>
      </c>
      <c r="F56" s="594"/>
      <c r="G56" s="216" t="str">
        <f t="shared" si="3"/>
        <v/>
      </c>
      <c r="H56" s="201"/>
      <c r="I56" s="201"/>
      <c r="J56" s="218"/>
      <c r="K56" s="218"/>
    </row>
    <row r="57" spans="2:11" ht="25.5" x14ac:dyDescent="0.25">
      <c r="B57" s="576" t="s">
        <v>628</v>
      </c>
      <c r="C57" s="600" t="s">
        <v>124</v>
      </c>
      <c r="D57" s="600" t="s">
        <v>124</v>
      </c>
      <c r="F57" s="350"/>
      <c r="G57" s="216" t="str">
        <f t="shared" si="3"/>
        <v/>
      </c>
      <c r="H57" s="201"/>
      <c r="I57" s="201"/>
      <c r="J57" s="218"/>
      <c r="K57" s="897" t="s">
        <v>1592</v>
      </c>
    </row>
    <row r="58" spans="2:11" ht="25.5" x14ac:dyDescent="0.25">
      <c r="B58" s="577" t="s">
        <v>1345</v>
      </c>
      <c r="C58" s="414" t="s">
        <v>331</v>
      </c>
      <c r="D58" s="414" t="s">
        <v>331</v>
      </c>
      <c r="F58" s="594"/>
      <c r="G58" s="216" t="str">
        <f t="shared" si="3"/>
        <v/>
      </c>
      <c r="H58" s="201"/>
      <c r="I58" s="201"/>
      <c r="J58" s="1033" t="s">
        <v>1347</v>
      </c>
      <c r="K58" s="1004"/>
    </row>
    <row r="59" spans="2:11" ht="25.5" hidden="1" x14ac:dyDescent="0.25">
      <c r="B59" s="577" t="s">
        <v>629</v>
      </c>
      <c r="C59" s="372"/>
      <c r="D59" s="372"/>
      <c r="F59" s="350"/>
      <c r="G59" s="216" t="str">
        <f t="shared" si="3"/>
        <v/>
      </c>
      <c r="H59" s="201"/>
      <c r="I59" s="201"/>
      <c r="J59" s="218"/>
      <c r="K59" s="1004"/>
    </row>
    <row r="60" spans="2:11" ht="25.5" x14ac:dyDescent="0.25">
      <c r="B60" s="576" t="s">
        <v>1350</v>
      </c>
      <c r="C60" s="417" t="s">
        <v>124</v>
      </c>
      <c r="D60" s="417" t="s">
        <v>124</v>
      </c>
      <c r="F60" s="350"/>
      <c r="G60" s="216" t="str">
        <f t="shared" si="3"/>
        <v/>
      </c>
      <c r="H60" s="201"/>
      <c r="I60" s="201"/>
      <c r="J60" s="626"/>
      <c r="K60" s="218"/>
    </row>
    <row r="61" spans="2:11" x14ac:dyDescent="0.25">
      <c r="B61" s="340" t="s">
        <v>497</v>
      </c>
      <c r="C61" s="395"/>
      <c r="D61" s="395"/>
      <c r="F61" s="351"/>
      <c r="G61" s="15" t="str">
        <f t="shared" ref="G61" si="4">IF(OR(TRIM(D61)&lt;&gt;"",TRIM(F61)&lt;&gt;""),IF(AND(TRIM(D61)&lt;&gt;"",TRIM(F61)&lt;&gt;""),IF(OR(TRIM(C61)&lt;&gt;TRIM(D61),TRIM(C61)&lt;&gt;TRIM(F61)),"_",""),IF(TRIM(C61)&lt;&gt;TRIM(D61), "_", "")),"")</f>
        <v/>
      </c>
      <c r="H61" s="15"/>
      <c r="I61" s="15"/>
      <c r="J61" s="219"/>
      <c r="K61" s="219"/>
    </row>
    <row r="62" spans="2:11" x14ac:dyDescent="0.25">
      <c r="B62" s="400" t="s">
        <v>494</v>
      </c>
      <c r="C62" s="800" t="s">
        <v>124</v>
      </c>
      <c r="D62" s="800" t="s">
        <v>124</v>
      </c>
      <c r="F62" s="398"/>
      <c r="G62" s="15"/>
      <c r="H62" s="15"/>
      <c r="I62" s="15"/>
      <c r="J62" s="407"/>
      <c r="K62" s="407"/>
    </row>
    <row r="63" spans="2:11" x14ac:dyDescent="0.25">
      <c r="B63" s="400" t="s">
        <v>495</v>
      </c>
      <c r="C63" s="796" t="s">
        <v>331</v>
      </c>
      <c r="D63" s="796" t="s">
        <v>331</v>
      </c>
      <c r="F63" s="398"/>
      <c r="G63" s="15"/>
      <c r="H63" s="15"/>
      <c r="I63" s="15"/>
      <c r="J63" s="407"/>
      <c r="K63" s="407"/>
    </row>
    <row r="64" spans="2:11" x14ac:dyDescent="0.25">
      <c r="B64" s="401" t="s">
        <v>496</v>
      </c>
      <c r="C64" s="797" t="s">
        <v>331</v>
      </c>
      <c r="D64" s="797" t="s">
        <v>331</v>
      </c>
      <c r="F64" s="398"/>
      <c r="G64" s="15"/>
      <c r="H64" s="15"/>
      <c r="I64" s="15"/>
      <c r="J64" s="407"/>
      <c r="K64" s="407"/>
    </row>
    <row r="65" spans="2:11" ht="25.5" x14ac:dyDescent="0.25">
      <c r="B65" s="576" t="s">
        <v>1351</v>
      </c>
      <c r="C65" s="417" t="s">
        <v>124</v>
      </c>
      <c r="D65" s="417" t="s">
        <v>124</v>
      </c>
      <c r="F65" s="594"/>
      <c r="G65" s="216" t="str">
        <f t="shared" si="3"/>
        <v/>
      </c>
      <c r="H65" s="201"/>
      <c r="I65" s="201"/>
      <c r="J65" s="218"/>
      <c r="K65" s="218"/>
    </row>
    <row r="66" spans="2:11" x14ac:dyDescent="0.25">
      <c r="B66" s="576" t="s">
        <v>631</v>
      </c>
      <c r="C66" s="417" t="s">
        <v>124</v>
      </c>
      <c r="D66" s="417" t="s">
        <v>124</v>
      </c>
      <c r="F66" s="594"/>
      <c r="G66" s="216" t="str">
        <f t="shared" si="3"/>
        <v/>
      </c>
      <c r="H66" s="201"/>
      <c r="I66" s="201"/>
      <c r="J66" s="218"/>
      <c r="K66" s="218"/>
    </row>
    <row r="67" spans="2:11" ht="25.5" x14ac:dyDescent="0.25">
      <c r="B67" s="576" t="s">
        <v>630</v>
      </c>
      <c r="C67" s="417" t="s">
        <v>124</v>
      </c>
      <c r="D67" s="417" t="s">
        <v>124</v>
      </c>
      <c r="F67" s="350"/>
      <c r="G67" s="216" t="str">
        <f t="shared" si="3"/>
        <v/>
      </c>
      <c r="H67" s="201"/>
      <c r="I67" s="201"/>
      <c r="J67" s="218"/>
      <c r="K67" s="218"/>
    </row>
    <row r="68" spans="2:11" ht="25.5" x14ac:dyDescent="0.25">
      <c r="B68" s="576" t="s">
        <v>632</v>
      </c>
      <c r="C68" s="417" t="s">
        <v>124</v>
      </c>
      <c r="D68" s="417" t="s">
        <v>124</v>
      </c>
      <c r="F68" s="594"/>
      <c r="G68" s="216" t="str">
        <f t="shared" si="3"/>
        <v/>
      </c>
      <c r="H68" s="201"/>
      <c r="I68" s="201"/>
      <c r="J68" s="218"/>
      <c r="K68" s="218"/>
    </row>
    <row r="69" spans="2:11" ht="25.5" hidden="1" x14ac:dyDescent="0.25">
      <c r="B69" s="576" t="s">
        <v>633</v>
      </c>
      <c r="C69" s="372"/>
      <c r="D69" s="350"/>
      <c r="F69" s="373"/>
      <c r="G69" s="216" t="str">
        <f t="shared" si="3"/>
        <v/>
      </c>
      <c r="H69" s="201"/>
      <c r="I69" s="201"/>
      <c r="J69" s="218"/>
      <c r="K69" s="218"/>
    </row>
    <row r="70" spans="2:11" hidden="1" x14ac:dyDescent="0.25">
      <c r="B70" s="576" t="s">
        <v>634</v>
      </c>
      <c r="C70" s="372"/>
      <c r="D70" s="350"/>
      <c r="F70" s="373"/>
      <c r="G70" s="216" t="str">
        <f t="shared" si="3"/>
        <v/>
      </c>
      <c r="H70" s="201"/>
      <c r="I70" s="201"/>
      <c r="J70" s="218"/>
      <c r="K70" s="218"/>
    </row>
    <row r="71" spans="2:11" ht="7.5" customHeight="1" x14ac:dyDescent="0.25">
      <c r="B71" s="303"/>
      <c r="C71" s="216"/>
      <c r="D71" s="216"/>
      <c r="F71" s="263"/>
      <c r="G71" s="408" t="str">
        <f t="shared" si="3"/>
        <v/>
      </c>
      <c r="J71" s="344"/>
    </row>
    <row r="72" spans="2:11" x14ac:dyDescent="0.25">
      <c r="B72" s="470" t="s">
        <v>90</v>
      </c>
      <c r="C72" s="471" t="s">
        <v>63</v>
      </c>
      <c r="D72" s="472" t="s">
        <v>64</v>
      </c>
      <c r="F72" s="473" t="s">
        <v>116</v>
      </c>
      <c r="G72" s="408"/>
      <c r="J72" s="474" t="s">
        <v>728</v>
      </c>
      <c r="K72" s="474" t="s">
        <v>298</v>
      </c>
    </row>
    <row r="73" spans="2:11" x14ac:dyDescent="0.25">
      <c r="B73" s="1380" t="s">
        <v>1357</v>
      </c>
      <c r="C73" s="1381"/>
      <c r="D73" s="1381"/>
      <c r="F73" s="430"/>
      <c r="G73" s="216" t="str">
        <f t="shared" si="3"/>
        <v/>
      </c>
      <c r="H73" s="201"/>
      <c r="I73" s="201"/>
      <c r="J73" s="579"/>
      <c r="K73" s="579"/>
    </row>
    <row r="74" spans="2:11" x14ac:dyDescent="0.25">
      <c r="B74" s="576" t="s">
        <v>635</v>
      </c>
      <c r="C74" s="602" t="s">
        <v>729</v>
      </c>
      <c r="D74" s="602" t="s">
        <v>729</v>
      </c>
      <c r="F74" s="928"/>
      <c r="G74" s="216" t="str">
        <f>IF(OR(TRIM(D74)&lt;&gt;"",TRIM(F74)&lt;&gt;""),IF(AND(TRIM(D74)&lt;&gt;"",TRIM(F74)&lt;&gt;""),IF(OR(TRIM(C74)&lt;&gt;TRIM(D74),TRIM(C74)&lt;&gt;TRIM(F74)),"_",""),IF(TRIM(C74)&lt;&gt;TRIM(D74), "_", "")),"")</f>
        <v/>
      </c>
      <c r="H74" s="201"/>
      <c r="I74" s="201"/>
      <c r="J74" s="896"/>
      <c r="K74" s="218"/>
    </row>
    <row r="75" spans="2:11" x14ac:dyDescent="0.25">
      <c r="B75" s="576" t="s">
        <v>1353</v>
      </c>
      <c r="C75" s="602" t="s">
        <v>729</v>
      </c>
      <c r="D75" s="602" t="s">
        <v>729</v>
      </c>
      <c r="F75" s="928"/>
      <c r="G75" s="216"/>
      <c r="H75" s="201"/>
      <c r="I75" s="201"/>
      <c r="J75" s="897" t="s">
        <v>1354</v>
      </c>
      <c r="K75" s="218"/>
    </row>
    <row r="76" spans="2:11" x14ac:dyDescent="0.25">
      <c r="B76" s="576" t="s">
        <v>93</v>
      </c>
      <c r="C76" s="602" t="s">
        <v>729</v>
      </c>
      <c r="D76" s="602" t="s">
        <v>729</v>
      </c>
      <c r="F76" s="928"/>
      <c r="G76" s="216"/>
      <c r="H76" s="201"/>
      <c r="I76" s="201"/>
      <c r="J76" s="218"/>
      <c r="K76" s="218"/>
    </row>
    <row r="77" spans="2:11" x14ac:dyDescent="0.25">
      <c r="B77" s="576" t="s">
        <v>642</v>
      </c>
      <c r="C77" s="804" t="s">
        <v>1255</v>
      </c>
      <c r="D77" s="804" t="s">
        <v>1255</v>
      </c>
      <c r="F77" s="928"/>
      <c r="G77" s="216"/>
      <c r="H77" s="201"/>
      <c r="I77" s="201"/>
      <c r="J77" s="218"/>
      <c r="K77" s="218"/>
    </row>
    <row r="78" spans="2:11" x14ac:dyDescent="0.25">
      <c r="B78" s="576" t="s">
        <v>1352</v>
      </c>
      <c r="C78" s="602" t="s">
        <v>729</v>
      </c>
      <c r="D78" s="602" t="s">
        <v>729</v>
      </c>
      <c r="F78" s="928"/>
      <c r="G78" s="216" t="str">
        <f t="shared" si="3"/>
        <v/>
      </c>
      <c r="H78" s="201"/>
      <c r="I78" s="201"/>
      <c r="J78" s="218"/>
      <c r="K78" s="218"/>
    </row>
    <row r="79" spans="2:11" x14ac:dyDescent="0.25">
      <c r="B79" s="576" t="s">
        <v>1356</v>
      </c>
      <c r="C79" s="602" t="s">
        <v>729</v>
      </c>
      <c r="D79" s="602" t="s">
        <v>729</v>
      </c>
      <c r="F79" s="928"/>
      <c r="G79" s="216"/>
      <c r="H79" s="201"/>
      <c r="I79" s="201"/>
      <c r="J79" s="218"/>
      <c r="K79" s="218"/>
    </row>
    <row r="80" spans="2:11" x14ac:dyDescent="0.25">
      <c r="B80" s="576" t="s">
        <v>1358</v>
      </c>
      <c r="C80" s="602" t="s">
        <v>729</v>
      </c>
      <c r="D80" s="602" t="s">
        <v>729</v>
      </c>
      <c r="F80" s="928"/>
      <c r="G80" s="216"/>
      <c r="H80" s="201"/>
      <c r="I80" s="201"/>
      <c r="J80" s="218"/>
      <c r="K80" s="218"/>
    </row>
    <row r="81" spans="2:11" x14ac:dyDescent="0.25">
      <c r="B81" s="576" t="s">
        <v>1359</v>
      </c>
      <c r="C81" s="602" t="s">
        <v>729</v>
      </c>
      <c r="D81" s="602" t="s">
        <v>729</v>
      </c>
      <c r="F81" s="928"/>
      <c r="G81" s="216"/>
      <c r="H81" s="201"/>
      <c r="I81" s="201"/>
      <c r="J81" s="218"/>
      <c r="K81" s="218"/>
    </row>
    <row r="82" spans="2:11" x14ac:dyDescent="0.25">
      <c r="B82" s="576" t="s">
        <v>1360</v>
      </c>
      <c r="C82" s="602" t="s">
        <v>729</v>
      </c>
      <c r="D82" s="602" t="s">
        <v>729</v>
      </c>
      <c r="F82" s="928"/>
      <c r="G82" s="216"/>
      <c r="H82" s="201"/>
      <c r="I82" s="201"/>
      <c r="J82" s="218"/>
      <c r="K82" s="218"/>
    </row>
    <row r="83" spans="2:11" x14ac:dyDescent="0.25">
      <c r="B83" s="576" t="s">
        <v>1361</v>
      </c>
      <c r="C83" s="602" t="s">
        <v>729</v>
      </c>
      <c r="D83" s="602" t="s">
        <v>729</v>
      </c>
      <c r="F83" s="928"/>
      <c r="G83" s="216"/>
      <c r="H83" s="201"/>
      <c r="I83" s="201"/>
      <c r="J83" s="218"/>
      <c r="K83" s="218"/>
    </row>
    <row r="84" spans="2:11" ht="25.5" x14ac:dyDescent="0.25">
      <c r="B84" s="576" t="s">
        <v>1355</v>
      </c>
      <c r="C84" s="602" t="s">
        <v>729</v>
      </c>
      <c r="D84" s="602" t="s">
        <v>729</v>
      </c>
      <c r="F84" s="928"/>
      <c r="G84" s="216" t="str">
        <f t="shared" si="3"/>
        <v/>
      </c>
      <c r="H84" s="201"/>
      <c r="I84" s="201"/>
      <c r="J84" s="218"/>
      <c r="K84" s="218"/>
    </row>
    <row r="85" spans="2:11" ht="25.5" hidden="1" x14ac:dyDescent="0.25">
      <c r="B85" s="576" t="s">
        <v>636</v>
      </c>
      <c r="C85" s="602"/>
      <c r="D85" s="602"/>
      <c r="F85" s="928"/>
      <c r="G85" s="216" t="str">
        <f t="shared" si="3"/>
        <v/>
      </c>
      <c r="H85" s="201"/>
      <c r="I85" s="201"/>
      <c r="J85" s="218"/>
      <c r="K85" s="218"/>
    </row>
    <row r="86" spans="2:11" x14ac:dyDescent="0.25">
      <c r="B86" s="576" t="s">
        <v>637</v>
      </c>
      <c r="C86" s="602" t="s">
        <v>729</v>
      </c>
      <c r="D86" s="602" t="s">
        <v>729</v>
      </c>
      <c r="F86" s="928"/>
      <c r="G86" s="216" t="str">
        <f t="shared" si="3"/>
        <v/>
      </c>
      <c r="H86" s="201"/>
      <c r="I86" s="201"/>
      <c r="J86" s="218"/>
      <c r="K86" s="218"/>
    </row>
    <row r="87" spans="2:11" hidden="1" x14ac:dyDescent="0.25">
      <c r="B87" s="576" t="s">
        <v>638</v>
      </c>
      <c r="C87" s="602"/>
      <c r="D87" s="602"/>
      <c r="F87" s="928"/>
      <c r="G87" s="216" t="str">
        <f t="shared" si="3"/>
        <v/>
      </c>
      <c r="H87" s="201"/>
      <c r="I87" s="201"/>
      <c r="J87" s="218"/>
      <c r="K87" s="218"/>
    </row>
    <row r="88" spans="2:11" x14ac:dyDescent="0.25">
      <c r="B88" s="576" t="s">
        <v>639</v>
      </c>
      <c r="C88" s="602" t="s">
        <v>729</v>
      </c>
      <c r="D88" s="602" t="s">
        <v>729</v>
      </c>
      <c r="F88" s="928"/>
      <c r="G88" s="216" t="str">
        <f t="shared" si="3"/>
        <v/>
      </c>
      <c r="H88" s="201"/>
      <c r="I88" s="201"/>
      <c r="J88" s="218"/>
      <c r="K88" s="218"/>
    </row>
    <row r="89" spans="2:11" hidden="1" x14ac:dyDescent="0.25">
      <c r="B89" s="576" t="s">
        <v>94</v>
      </c>
      <c r="C89" s="602"/>
      <c r="D89" s="350"/>
      <c r="F89" s="373"/>
      <c r="G89" s="216" t="str">
        <f t="shared" si="3"/>
        <v/>
      </c>
      <c r="H89" s="201"/>
      <c r="I89" s="201"/>
      <c r="J89" s="218"/>
      <c r="K89" s="218"/>
    </row>
    <row r="90" spans="2:11" hidden="1" x14ac:dyDescent="0.25">
      <c r="B90" s="576" t="s">
        <v>640</v>
      </c>
      <c r="C90" s="602"/>
      <c r="D90" s="350"/>
      <c r="E90" s="15"/>
      <c r="F90" s="373"/>
      <c r="G90" s="216" t="str">
        <f t="shared" si="3"/>
        <v/>
      </c>
      <c r="H90" s="201"/>
      <c r="I90" s="201"/>
      <c r="J90" s="218"/>
      <c r="K90" s="218"/>
    </row>
    <row r="91" spans="2:11" hidden="1" x14ac:dyDescent="0.25">
      <c r="B91" s="576" t="s">
        <v>641</v>
      </c>
      <c r="C91" s="602"/>
      <c r="D91" s="350"/>
      <c r="E91" s="15"/>
      <c r="F91" s="373"/>
      <c r="G91" s="216" t="str">
        <f t="shared" si="3"/>
        <v/>
      </c>
      <c r="H91" s="201"/>
      <c r="I91" s="201"/>
      <c r="J91" s="218"/>
      <c r="K91" s="218"/>
    </row>
    <row r="92" spans="2:11" hidden="1" x14ac:dyDescent="0.25">
      <c r="B92" s="1380" t="s">
        <v>655</v>
      </c>
      <c r="C92" s="1380"/>
      <c r="D92" s="1380"/>
      <c r="E92" s="15"/>
      <c r="F92" s="430"/>
      <c r="G92" s="216" t="str">
        <f t="shared" si="3"/>
        <v/>
      </c>
      <c r="H92" s="201"/>
      <c r="I92" s="201"/>
      <c r="J92" s="579"/>
      <c r="K92" s="579"/>
    </row>
    <row r="93" spans="2:11" hidden="1" x14ac:dyDescent="0.25">
      <c r="B93" s="580" t="s">
        <v>213</v>
      </c>
      <c r="C93" s="372"/>
      <c r="D93" s="350"/>
      <c r="E93" s="15"/>
      <c r="F93" s="373"/>
      <c r="G93" s="216" t="str">
        <f t="shared" si="3"/>
        <v/>
      </c>
      <c r="H93" s="201"/>
      <c r="I93" s="201"/>
      <c r="J93" s="218"/>
      <c r="K93" s="218"/>
    </row>
    <row r="94" spans="2:11" hidden="1" x14ac:dyDescent="0.25">
      <c r="B94" s="580" t="s">
        <v>440</v>
      </c>
      <c r="C94" s="372"/>
      <c r="D94" s="350"/>
      <c r="E94" s="15"/>
      <c r="F94" s="373"/>
      <c r="G94" s="216" t="str">
        <f t="shared" si="3"/>
        <v/>
      </c>
      <c r="H94" s="201"/>
      <c r="I94" s="201"/>
      <c r="J94" s="218"/>
      <c r="K94" s="218"/>
    </row>
    <row r="95" spans="2:11" hidden="1" x14ac:dyDescent="0.25">
      <c r="B95" s="580" t="s">
        <v>499</v>
      </c>
      <c r="C95" s="372"/>
      <c r="D95" s="350"/>
      <c r="E95" s="15"/>
      <c r="F95" s="373"/>
      <c r="G95" s="216" t="str">
        <f t="shared" si="3"/>
        <v/>
      </c>
      <c r="H95" s="201"/>
      <c r="I95" s="201"/>
      <c r="J95" s="218"/>
      <c r="K95" s="218"/>
    </row>
    <row r="96" spans="2:11" hidden="1" x14ac:dyDescent="0.25">
      <c r="B96" s="580" t="s">
        <v>643</v>
      </c>
      <c r="C96" s="372"/>
      <c r="D96" s="350"/>
      <c r="E96" s="15"/>
      <c r="F96" s="373"/>
      <c r="G96" s="216" t="str">
        <f t="shared" si="3"/>
        <v/>
      </c>
      <c r="H96" s="201"/>
      <c r="I96" s="201"/>
      <c r="J96" s="218"/>
      <c r="K96" s="218"/>
    </row>
    <row r="97" spans="2:11" hidden="1" x14ac:dyDescent="0.25">
      <c r="B97" s="580" t="s">
        <v>214</v>
      </c>
      <c r="C97" s="372"/>
      <c r="D97" s="350"/>
      <c r="E97" s="15"/>
      <c r="F97" s="373"/>
      <c r="G97" s="216" t="str">
        <f t="shared" si="3"/>
        <v/>
      </c>
      <c r="H97" s="201"/>
      <c r="I97" s="201"/>
      <c r="J97" s="218"/>
      <c r="K97" s="218"/>
    </row>
    <row r="98" spans="2:11" hidden="1" x14ac:dyDescent="0.25">
      <c r="B98" s="580" t="s">
        <v>460</v>
      </c>
      <c r="C98" s="372"/>
      <c r="D98" s="350"/>
      <c r="E98" s="15"/>
      <c r="F98" s="373"/>
      <c r="G98" s="216" t="str">
        <f t="shared" si="3"/>
        <v/>
      </c>
      <c r="H98" s="201"/>
      <c r="I98" s="201"/>
      <c r="J98" s="218"/>
      <c r="K98" s="218"/>
    </row>
    <row r="99" spans="2:11" hidden="1" x14ac:dyDescent="0.25">
      <c r="B99" s="580" t="s">
        <v>644</v>
      </c>
      <c r="C99" s="372"/>
      <c r="D99" s="350"/>
      <c r="E99" s="15"/>
      <c r="F99" s="373"/>
      <c r="G99" s="216" t="str">
        <f t="shared" si="3"/>
        <v/>
      </c>
      <c r="H99" s="201"/>
      <c r="I99" s="201"/>
      <c r="J99" s="218"/>
      <c r="K99" s="218"/>
    </row>
    <row r="100" spans="2:11" hidden="1" x14ac:dyDescent="0.25">
      <c r="B100" s="580" t="s">
        <v>215</v>
      </c>
      <c r="C100" s="372"/>
      <c r="D100" s="350"/>
      <c r="E100" s="15"/>
      <c r="F100" s="373"/>
      <c r="G100" s="216" t="str">
        <f t="shared" si="3"/>
        <v/>
      </c>
      <c r="H100" s="201"/>
      <c r="I100" s="201"/>
      <c r="J100" s="218"/>
      <c r="K100" s="218"/>
    </row>
    <row r="101" spans="2:11" hidden="1" x14ac:dyDescent="0.25">
      <c r="B101" s="580" t="s">
        <v>645</v>
      </c>
      <c r="C101" s="372"/>
      <c r="D101" s="350"/>
      <c r="E101" s="15"/>
      <c r="F101" s="373"/>
      <c r="G101" s="216" t="str">
        <f t="shared" si="3"/>
        <v/>
      </c>
      <c r="H101" s="201"/>
      <c r="I101" s="201"/>
      <c r="J101" s="218"/>
      <c r="K101" s="218"/>
    </row>
    <row r="102" spans="2:11" hidden="1" x14ac:dyDescent="0.25">
      <c r="B102" s="580" t="s">
        <v>646</v>
      </c>
      <c r="C102" s="372"/>
      <c r="D102" s="350"/>
      <c r="E102" s="15"/>
      <c r="F102" s="373"/>
      <c r="G102" s="216" t="str">
        <f t="shared" si="3"/>
        <v/>
      </c>
      <c r="H102" s="201"/>
      <c r="I102" s="201"/>
      <c r="J102" s="218"/>
      <c r="K102" s="218"/>
    </row>
    <row r="103" spans="2:11" hidden="1" x14ac:dyDescent="0.25">
      <c r="B103" s="580" t="s">
        <v>647</v>
      </c>
      <c r="C103" s="372"/>
      <c r="D103" s="350"/>
      <c r="E103" s="15"/>
      <c r="F103" s="373"/>
      <c r="G103" s="216" t="str">
        <f t="shared" si="3"/>
        <v/>
      </c>
      <c r="H103" s="201"/>
      <c r="I103" s="201"/>
      <c r="J103" s="218"/>
      <c r="K103" s="218"/>
    </row>
    <row r="104" spans="2:11" ht="25.5" hidden="1" x14ac:dyDescent="0.25">
      <c r="B104" s="581" t="s">
        <v>648</v>
      </c>
      <c r="C104" s="372"/>
      <c r="D104" s="350"/>
      <c r="E104" s="15"/>
      <c r="F104" s="373"/>
      <c r="G104" s="216" t="str">
        <f t="shared" si="3"/>
        <v/>
      </c>
      <c r="H104" s="201"/>
      <c r="I104" s="201"/>
      <c r="J104" s="218"/>
      <c r="K104" s="218"/>
    </row>
    <row r="105" spans="2:11" hidden="1" x14ac:dyDescent="0.25">
      <c r="B105" s="580" t="s">
        <v>649</v>
      </c>
      <c r="C105" s="372"/>
      <c r="D105" s="350"/>
      <c r="E105" s="15"/>
      <c r="F105" s="373"/>
      <c r="G105" s="216" t="str">
        <f t="shared" si="3"/>
        <v/>
      </c>
      <c r="H105" s="201"/>
      <c r="I105" s="201"/>
      <c r="J105" s="218"/>
      <c r="K105" s="218"/>
    </row>
    <row r="106" spans="2:11" hidden="1" x14ac:dyDescent="0.25">
      <c r="B106" s="580" t="s">
        <v>650</v>
      </c>
      <c r="C106" s="372"/>
      <c r="D106" s="350"/>
      <c r="E106" s="15"/>
      <c r="F106" s="373"/>
      <c r="G106" s="216" t="str">
        <f t="shared" si="3"/>
        <v/>
      </c>
      <c r="H106" s="201"/>
      <c r="I106" s="201"/>
      <c r="J106" s="218"/>
      <c r="K106" s="218"/>
    </row>
    <row r="107" spans="2:11" hidden="1" x14ac:dyDescent="0.25">
      <c r="B107" s="580" t="s">
        <v>651</v>
      </c>
      <c r="C107" s="372"/>
      <c r="D107" s="350"/>
      <c r="E107" s="15"/>
      <c r="F107" s="373"/>
      <c r="G107" s="216" t="str">
        <f t="shared" si="3"/>
        <v/>
      </c>
      <c r="H107" s="201"/>
      <c r="I107" s="201"/>
      <c r="J107" s="218"/>
      <c r="K107" s="218"/>
    </row>
    <row r="108" spans="2:11" hidden="1" x14ac:dyDescent="0.25">
      <c r="B108" s="580" t="s">
        <v>652</v>
      </c>
      <c r="C108" s="372"/>
      <c r="D108" s="350"/>
      <c r="E108" s="15"/>
      <c r="F108" s="373"/>
      <c r="G108" s="216" t="str">
        <f t="shared" si="3"/>
        <v/>
      </c>
      <c r="H108" s="201"/>
      <c r="I108" s="201"/>
      <c r="J108" s="218"/>
      <c r="K108" s="218"/>
    </row>
    <row r="109" spans="2:11" hidden="1" x14ac:dyDescent="0.25">
      <c r="B109" s="580" t="s">
        <v>653</v>
      </c>
      <c r="C109" s="372"/>
      <c r="D109" s="350"/>
      <c r="E109" s="15"/>
      <c r="F109" s="373"/>
      <c r="G109" s="216" t="str">
        <f t="shared" si="3"/>
        <v/>
      </c>
      <c r="H109" s="201"/>
      <c r="I109" s="201"/>
      <c r="J109" s="218"/>
      <c r="K109" s="218"/>
    </row>
    <row r="110" spans="2:11" hidden="1" x14ac:dyDescent="0.25">
      <c r="B110" s="580" t="s">
        <v>654</v>
      </c>
      <c r="C110" s="372"/>
      <c r="D110" s="350"/>
      <c r="E110" s="15"/>
      <c r="F110" s="373"/>
      <c r="G110" s="216" t="str">
        <f t="shared" si="3"/>
        <v/>
      </c>
      <c r="H110" s="201"/>
      <c r="I110" s="201"/>
      <c r="J110" s="218"/>
      <c r="K110" s="218"/>
    </row>
    <row r="111" spans="2:11" hidden="1" x14ac:dyDescent="0.25">
      <c r="B111" s="580" t="s">
        <v>216</v>
      </c>
      <c r="C111" s="372"/>
      <c r="D111" s="350"/>
      <c r="E111" s="15"/>
      <c r="F111" s="373"/>
      <c r="G111" s="216" t="str">
        <f t="shared" si="3"/>
        <v/>
      </c>
      <c r="H111" s="201"/>
      <c r="I111" s="201"/>
      <c r="J111" s="218"/>
      <c r="K111" s="218"/>
    </row>
    <row r="112" spans="2:11" ht="7.5" customHeight="1" x14ac:dyDescent="0.25">
      <c r="B112" s="201"/>
      <c r="C112" s="216"/>
      <c r="D112" s="216"/>
      <c r="E112" s="15"/>
      <c r="F112" s="216"/>
      <c r="G112" s="216"/>
      <c r="H112" s="201"/>
      <c r="I112" s="201"/>
      <c r="J112" s="344"/>
    </row>
    <row r="113" spans="2:11" x14ac:dyDescent="0.25">
      <c r="B113" s="475" t="s">
        <v>295</v>
      </c>
      <c r="C113" s="471" t="s">
        <v>63</v>
      </c>
      <c r="D113" s="472" t="s">
        <v>64</v>
      </c>
      <c r="E113" s="15"/>
      <c r="F113" s="473" t="s">
        <v>116</v>
      </c>
      <c r="G113" s="216"/>
      <c r="H113" s="201"/>
      <c r="I113" s="201"/>
      <c r="J113" s="474" t="s">
        <v>728</v>
      </c>
      <c r="K113" s="474" t="s">
        <v>298</v>
      </c>
    </row>
    <row r="114" spans="2:11" ht="30" customHeight="1" x14ac:dyDescent="0.25">
      <c r="B114" s="576" t="s">
        <v>1348</v>
      </c>
      <c r="C114" s="417" t="s">
        <v>124</v>
      </c>
      <c r="D114" s="417" t="s">
        <v>124</v>
      </c>
      <c r="E114" s="15"/>
      <c r="F114" s="373"/>
      <c r="G114" s="216" t="str">
        <f t="shared" ref="G114:G131" si="5">IF(OR(TRIM(D114)&lt;&gt;"",TRIM(F114)&lt;&gt;""),IF(AND(TRIM(D114)&lt;&gt;"",TRIM(F114)&lt;&gt;""),IF(OR(TRIM(C114)&lt;&gt;TRIM(D114),TRIM(C114)&lt;&gt;TRIM(F114)),"_",""),IF(TRIM(C114)&lt;&gt;TRIM(D114), "_", "")),"")</f>
        <v/>
      </c>
      <c r="H114" s="201"/>
      <c r="I114" s="201"/>
      <c r="J114" s="626" t="s">
        <v>1349</v>
      </c>
      <c r="K114" s="218"/>
    </row>
    <row r="115" spans="2:11" hidden="1" x14ac:dyDescent="0.25">
      <c r="B115" s="340"/>
      <c r="C115" s="372"/>
      <c r="D115" s="350"/>
      <c r="E115" s="15"/>
      <c r="F115" s="373"/>
      <c r="G115" s="216" t="str">
        <f t="shared" si="5"/>
        <v/>
      </c>
      <c r="H115" s="201"/>
      <c r="I115" s="201"/>
      <c r="J115" s="218"/>
      <c r="K115" s="218"/>
    </row>
    <row r="116" spans="2:11" hidden="1" x14ac:dyDescent="0.25">
      <c r="B116" s="340"/>
      <c r="C116" s="372"/>
      <c r="D116" s="350"/>
      <c r="E116" s="15"/>
      <c r="F116" s="373"/>
      <c r="G116" s="216" t="str">
        <f t="shared" si="5"/>
        <v/>
      </c>
      <c r="H116" s="201"/>
      <c r="I116" s="201"/>
      <c r="J116" s="218"/>
      <c r="K116" s="218"/>
    </row>
    <row r="117" spans="2:11" hidden="1" x14ac:dyDescent="0.25">
      <c r="B117" s="340"/>
      <c r="C117" s="372"/>
      <c r="D117" s="350"/>
      <c r="E117" s="15"/>
      <c r="F117" s="373"/>
      <c r="G117" s="216" t="str">
        <f t="shared" si="5"/>
        <v/>
      </c>
      <c r="H117" s="201"/>
      <c r="I117" s="201"/>
      <c r="J117" s="218"/>
      <c r="K117" s="218"/>
    </row>
    <row r="118" spans="2:11" hidden="1" x14ac:dyDescent="0.25">
      <c r="B118" s="345"/>
      <c r="C118" s="372"/>
      <c r="D118" s="350"/>
      <c r="E118" s="15"/>
      <c r="F118" s="373"/>
      <c r="G118" s="216" t="str">
        <f t="shared" si="5"/>
        <v/>
      </c>
      <c r="H118" s="201"/>
      <c r="I118" s="201"/>
      <c r="J118" s="218"/>
      <c r="K118" s="218"/>
    </row>
    <row r="119" spans="2:11" hidden="1" x14ac:dyDescent="0.25">
      <c r="B119" s="359"/>
      <c r="C119" s="372"/>
      <c r="D119" s="350"/>
      <c r="E119" s="15"/>
      <c r="F119" s="373"/>
      <c r="G119" s="216" t="str">
        <f t="shared" si="5"/>
        <v/>
      </c>
      <c r="H119" s="201"/>
      <c r="I119" s="201"/>
      <c r="J119" s="218"/>
      <c r="K119" s="218"/>
    </row>
    <row r="120" spans="2:11" hidden="1" x14ac:dyDescent="0.25">
      <c r="B120" s="359"/>
      <c r="C120" s="372"/>
      <c r="D120" s="350"/>
      <c r="E120" s="15"/>
      <c r="F120" s="373"/>
      <c r="G120" s="216" t="str">
        <f t="shared" si="5"/>
        <v/>
      </c>
      <c r="H120" s="201"/>
      <c r="I120" s="201"/>
      <c r="J120" s="218"/>
      <c r="K120" s="218"/>
    </row>
    <row r="121" spans="2:11" hidden="1" x14ac:dyDescent="0.25">
      <c r="B121" s="340"/>
      <c r="C121" s="372"/>
      <c r="D121" s="350"/>
      <c r="E121" s="15"/>
      <c r="F121" s="373"/>
      <c r="G121" s="216" t="str">
        <f t="shared" si="5"/>
        <v/>
      </c>
      <c r="H121" s="201"/>
      <c r="I121" s="201"/>
      <c r="J121" s="218"/>
      <c r="K121" s="218"/>
    </row>
    <row r="122" spans="2:11" hidden="1" x14ac:dyDescent="0.25">
      <c r="B122" s="359"/>
      <c r="C122" s="372"/>
      <c r="D122" s="350"/>
      <c r="E122" s="15"/>
      <c r="F122" s="373"/>
      <c r="G122" s="216" t="str">
        <f t="shared" si="5"/>
        <v/>
      </c>
      <c r="H122" s="201"/>
      <c r="I122" s="201"/>
      <c r="J122" s="218"/>
      <c r="K122" s="218"/>
    </row>
    <row r="123" spans="2:11" hidden="1" x14ac:dyDescent="0.25">
      <c r="B123" s="359"/>
      <c r="C123" s="372"/>
      <c r="D123" s="350"/>
      <c r="E123" s="15"/>
      <c r="F123" s="373"/>
      <c r="G123" s="216" t="str">
        <f t="shared" si="5"/>
        <v/>
      </c>
      <c r="H123" s="201"/>
      <c r="I123" s="201"/>
      <c r="J123" s="218"/>
      <c r="K123" s="218"/>
    </row>
    <row r="124" spans="2:11" hidden="1" x14ac:dyDescent="0.25">
      <c r="B124" s="359"/>
      <c r="C124" s="372"/>
      <c r="D124" s="350"/>
      <c r="E124" s="15"/>
      <c r="F124" s="373"/>
      <c r="G124" s="216" t="str">
        <f t="shared" si="5"/>
        <v/>
      </c>
      <c r="H124" s="201"/>
      <c r="I124" s="201"/>
      <c r="J124" s="218"/>
      <c r="K124" s="218"/>
    </row>
    <row r="125" spans="2:11" hidden="1" x14ac:dyDescent="0.25">
      <c r="B125" s="340"/>
      <c r="C125" s="372"/>
      <c r="D125" s="350"/>
      <c r="E125" s="15"/>
      <c r="F125" s="373"/>
      <c r="G125" s="216" t="str">
        <f t="shared" si="5"/>
        <v/>
      </c>
      <c r="H125" s="201"/>
      <c r="I125" s="201"/>
      <c r="J125" s="218"/>
      <c r="K125" s="218"/>
    </row>
    <row r="126" spans="2:11" hidden="1" x14ac:dyDescent="0.25">
      <c r="B126" s="340"/>
      <c r="C126" s="372"/>
      <c r="D126" s="350"/>
      <c r="E126" s="15"/>
      <c r="F126" s="373"/>
      <c r="G126" s="216" t="str">
        <f t="shared" si="5"/>
        <v/>
      </c>
      <c r="H126" s="201"/>
      <c r="I126" s="201"/>
      <c r="J126" s="218"/>
      <c r="K126" s="218"/>
    </row>
    <row r="127" spans="2:11" hidden="1" x14ac:dyDescent="0.25">
      <c r="B127" s="359"/>
      <c r="C127" s="372"/>
      <c r="D127" s="350"/>
      <c r="F127" s="373"/>
      <c r="G127" s="216" t="str">
        <f t="shared" si="5"/>
        <v/>
      </c>
      <c r="H127" s="201"/>
      <c r="I127" s="201"/>
      <c r="J127" s="218"/>
      <c r="K127" s="218"/>
    </row>
    <row r="128" spans="2:11" hidden="1" x14ac:dyDescent="0.25">
      <c r="B128" s="340"/>
      <c r="C128" s="372"/>
      <c r="D128" s="350"/>
      <c r="E128" s="15"/>
      <c r="F128" s="373"/>
      <c r="G128" s="216" t="str">
        <f t="shared" si="5"/>
        <v/>
      </c>
      <c r="H128" s="201"/>
      <c r="I128" s="201"/>
      <c r="J128" s="218"/>
      <c r="K128" s="218"/>
    </row>
    <row r="129" spans="2:11" hidden="1" x14ac:dyDescent="0.25">
      <c r="B129" s="340"/>
      <c r="C129" s="372"/>
      <c r="D129" s="350"/>
      <c r="E129" s="15"/>
      <c r="F129" s="373"/>
      <c r="G129" s="216" t="str">
        <f t="shared" si="5"/>
        <v/>
      </c>
      <c r="H129" s="201"/>
      <c r="I129" s="201"/>
      <c r="J129" s="218"/>
      <c r="K129" s="218"/>
    </row>
    <row r="130" spans="2:11" hidden="1" x14ac:dyDescent="0.25">
      <c r="B130" s="340"/>
      <c r="C130" s="372"/>
      <c r="D130" s="350"/>
      <c r="E130" s="15"/>
      <c r="F130" s="373"/>
      <c r="G130" s="216" t="str">
        <f t="shared" si="5"/>
        <v/>
      </c>
      <c r="H130" s="201"/>
      <c r="I130" s="201"/>
      <c r="J130" s="218"/>
      <c r="K130" s="218"/>
    </row>
    <row r="131" spans="2:11" hidden="1" x14ac:dyDescent="0.25">
      <c r="B131" s="359"/>
      <c r="C131" s="372"/>
      <c r="D131" s="350"/>
      <c r="E131" s="15"/>
      <c r="F131" s="373"/>
      <c r="G131" s="216" t="str">
        <f t="shared" si="5"/>
        <v/>
      </c>
      <c r="H131" s="201"/>
      <c r="I131" s="201"/>
      <c r="J131" s="218"/>
      <c r="K131" s="218"/>
    </row>
    <row r="132" spans="2:11" x14ac:dyDescent="0.25">
      <c r="E132" s="15"/>
    </row>
    <row r="133" spans="2:11" x14ac:dyDescent="0.25">
      <c r="E133" s="15"/>
    </row>
    <row r="134" spans="2:11" x14ac:dyDescent="0.25">
      <c r="E134" s="15"/>
    </row>
    <row r="135" spans="2:11" x14ac:dyDescent="0.25">
      <c r="E135" s="15"/>
    </row>
    <row r="136" spans="2:11" x14ac:dyDescent="0.25">
      <c r="E136" s="15"/>
    </row>
    <row r="137" spans="2:11" x14ac:dyDescent="0.25">
      <c r="E137" s="15"/>
    </row>
    <row r="138" spans="2:11" x14ac:dyDescent="0.25">
      <c r="E138" s="15"/>
    </row>
    <row r="139" spans="2:11" x14ac:dyDescent="0.25">
      <c r="E139" s="15"/>
    </row>
    <row r="140" spans="2:11" x14ac:dyDescent="0.25">
      <c r="E140" s="15"/>
    </row>
    <row r="141" spans="2:11" x14ac:dyDescent="0.25">
      <c r="E141" s="15"/>
    </row>
    <row r="142" spans="2:11" x14ac:dyDescent="0.25">
      <c r="E142" s="15"/>
    </row>
    <row r="143" spans="2:11" x14ac:dyDescent="0.25">
      <c r="E143" s="15"/>
    </row>
    <row r="144" spans="2:11" x14ac:dyDescent="0.25">
      <c r="E144" s="15"/>
    </row>
    <row r="145" spans="5:5" x14ac:dyDescent="0.25">
      <c r="E145" s="15"/>
    </row>
    <row r="146" spans="5:5" x14ac:dyDescent="0.25">
      <c r="E146" s="15"/>
    </row>
    <row r="147" spans="5:5" x14ac:dyDescent="0.25">
      <c r="E147" s="15"/>
    </row>
    <row r="148" spans="5:5" x14ac:dyDescent="0.25">
      <c r="E148" s="15"/>
    </row>
    <row r="149" spans="5:5" x14ac:dyDescent="0.25">
      <c r="E149" s="15"/>
    </row>
  </sheetData>
  <mergeCells count="7">
    <mergeCell ref="J30:J32"/>
    <mergeCell ref="B35:J35"/>
    <mergeCell ref="B38:J38"/>
    <mergeCell ref="B92:D92"/>
    <mergeCell ref="B34:D34"/>
    <mergeCell ref="B37:D37"/>
    <mergeCell ref="B73:D73"/>
  </mergeCells>
  <conditionalFormatting sqref="G132:G1048576 G30:G34 G36:G37 G39:G40 G54:G112 G1:G28">
    <cfRule type="cellIs" dxfId="171" priority="15" operator="equal">
      <formula>"_"</formula>
    </cfRule>
  </conditionalFormatting>
  <conditionalFormatting sqref="G113:G131">
    <cfRule type="cellIs" dxfId="170" priority="9" operator="equal">
      <formula>"_"</formula>
    </cfRule>
  </conditionalFormatting>
  <conditionalFormatting sqref="G43:G44 G46:G47">
    <cfRule type="cellIs" dxfId="169" priority="8" operator="equal">
      <formula>"_"</formula>
    </cfRule>
  </conditionalFormatting>
  <conditionalFormatting sqref="G48 G50">
    <cfRule type="cellIs" dxfId="168" priority="7" operator="equal">
      <formula>"_"</formula>
    </cfRule>
  </conditionalFormatting>
  <conditionalFormatting sqref="G45">
    <cfRule type="cellIs" dxfId="167" priority="6" operator="equal">
      <formula>"_"</formula>
    </cfRule>
  </conditionalFormatting>
  <conditionalFormatting sqref="G49">
    <cfRule type="cellIs" dxfId="166" priority="5" operator="equal">
      <formula>"_"</formula>
    </cfRule>
  </conditionalFormatting>
  <conditionalFormatting sqref="G41:G42">
    <cfRule type="cellIs" dxfId="165" priority="4" operator="equal">
      <formula>"_"</formula>
    </cfRule>
  </conditionalFormatting>
  <conditionalFormatting sqref="G51:G53">
    <cfRule type="cellIs" dxfId="164" priority="3" operator="equal">
      <formula>"_"</formula>
    </cfRule>
  </conditionalFormatting>
  <conditionalFormatting sqref="G29">
    <cfRule type="cellIs" dxfId="163" priority="2" operator="equal">
      <formula>"_"</formula>
    </cfRule>
  </conditionalFormatting>
  <printOptions horizontalCentered="1"/>
  <pageMargins left="0.19685039370078741" right="0.19685039370078741" top="1.1811023622047245" bottom="1.2598425196850394" header="0.31496062992125984" footer="0.31496062992125984"/>
  <pageSetup scale="70" fitToHeight="0" orientation="portrait" r:id="rId1"/>
  <headerFooter scaleWithDoc="0">
    <oddHeader>&amp;L&amp;"Calibri,Bold"&amp;14 Contractors Pollution Liability</oddHeader>
    <oddFooter>&amp;L&amp;G&amp;CPage &amp;P of &amp;N</oddFoot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dimension ref="B1:Q55"/>
  <sheetViews>
    <sheetView showGridLines="0" tabSelected="1" view="pageBreakPreview" topLeftCell="A28" zoomScale="115" zoomScaleNormal="85" zoomScaleSheetLayoutView="115" workbookViewId="0">
      <selection activeCell="B34" sqref="B34:J34"/>
    </sheetView>
  </sheetViews>
  <sheetFormatPr defaultColWidth="9.140625" defaultRowHeight="15" x14ac:dyDescent="0.25"/>
  <cols>
    <col min="1" max="1" width="2.28515625" style="15" customWidth="1"/>
    <col min="2" max="2" width="46.42578125" style="15" customWidth="1"/>
    <col min="3" max="3" width="16.42578125" style="408" hidden="1" customWidth="1"/>
    <col min="4" max="4" width="16.42578125" style="408" customWidth="1"/>
    <col min="5" max="5" width="5.7109375" style="216" hidden="1" customWidth="1"/>
    <col min="6" max="6" width="16.42578125" style="409" hidden="1" customWidth="1"/>
    <col min="7" max="7" width="9.140625" style="410" hidden="1" customWidth="1"/>
    <col min="8" max="9" width="2.85546875" style="410" hidden="1" customWidth="1"/>
    <col min="10" max="10" width="32.140625" style="410" hidden="1" customWidth="1"/>
    <col min="11" max="11" width="32.140625" style="344" customWidth="1"/>
    <col min="12" max="12" width="9.140625" style="15" customWidth="1"/>
    <col min="13" max="13" width="21.5703125" style="15" customWidth="1"/>
    <col min="14" max="53" width="9.140625" style="15" customWidth="1"/>
    <col min="54" max="16384" width="9.140625" style="15"/>
  </cols>
  <sheetData>
    <row r="1" spans="2:13" ht="7.5" customHeight="1" x14ac:dyDescent="0.25">
      <c r="E1" s="408"/>
    </row>
    <row r="2" spans="2:13" ht="15.75" x14ac:dyDescent="0.25">
      <c r="B2" s="411" t="str">
        <f>Input!B191</f>
        <v>Excess Professional Liability (1st layer)</v>
      </c>
      <c r="E2" s="408"/>
      <c r="H2" s="412"/>
      <c r="I2" s="413"/>
      <c r="J2" s="413"/>
      <c r="L2" s="414" t="s">
        <v>331</v>
      </c>
      <c r="M2" s="344" t="s">
        <v>296</v>
      </c>
    </row>
    <row r="3" spans="2:13" x14ac:dyDescent="0.25">
      <c r="D3" s="413" t="str">
        <f xml:space="preserve"> IF(Input!D195=Input!G195,CHAR(254), "")</f>
        <v/>
      </c>
      <c r="E3" s="415"/>
      <c r="F3" s="416" t="str">
        <f xml:space="preserve"> IF(Input!E195=Input!G195,CHAR(254), "")</f>
        <v/>
      </c>
      <c r="L3" s="417" t="s">
        <v>124</v>
      </c>
      <c r="M3" s="201" t="s">
        <v>297</v>
      </c>
    </row>
    <row r="4" spans="2:13" x14ac:dyDescent="0.25">
      <c r="B4" s="470" t="s">
        <v>67</v>
      </c>
      <c r="C4" s="471" t="s">
        <v>63</v>
      </c>
      <c r="D4" s="472" t="s">
        <v>64</v>
      </c>
      <c r="E4" s="386"/>
      <c r="F4" s="473" t="s">
        <v>116</v>
      </c>
      <c r="J4" s="474" t="s">
        <v>728</v>
      </c>
      <c r="K4" s="1057" t="s">
        <v>298</v>
      </c>
      <c r="L4" s="418"/>
      <c r="M4" s="201"/>
    </row>
    <row r="5" spans="2:13" x14ac:dyDescent="0.25">
      <c r="B5" s="368" t="s">
        <v>61</v>
      </c>
      <c r="C5" s="372" t="str">
        <f>Input!B196</f>
        <v>Allianz</v>
      </c>
      <c r="D5" s="350" t="str">
        <f>Input!D196</f>
        <v>Allianz</v>
      </c>
      <c r="F5" s="373">
        <f>Input!E196</f>
        <v>0</v>
      </c>
      <c r="J5" s="218"/>
      <c r="K5" s="1030"/>
    </row>
    <row r="6" spans="2:13" ht="15" customHeight="1" x14ac:dyDescent="0.25">
      <c r="B6" s="684" t="s">
        <v>822</v>
      </c>
      <c r="C6" s="372" t="str">
        <f>Input!B198</f>
        <v>Allianz Global Risk US</v>
      </c>
      <c r="D6" s="350" t="str">
        <f>Input!D198</f>
        <v>Allianz Global Risk US</v>
      </c>
      <c r="F6" s="373">
        <f>Input!E198</f>
        <v>0</v>
      </c>
      <c r="J6" s="218"/>
      <c r="K6" s="1030"/>
    </row>
    <row r="7" spans="2:13" x14ac:dyDescent="0.25">
      <c r="B7" s="1200" t="s">
        <v>70</v>
      </c>
      <c r="C7" s="372" t="str">
        <f>Input!B200</f>
        <v>A+: XV</v>
      </c>
      <c r="D7" s="350" t="str">
        <f>Input!D200</f>
        <v>A+: XV</v>
      </c>
      <c r="F7" s="373">
        <f>Input!E200</f>
        <v>0</v>
      </c>
      <c r="J7" s="218"/>
      <c r="K7" s="1030"/>
    </row>
    <row r="8" spans="2:13" x14ac:dyDescent="0.25">
      <c r="B8" s="368" t="str">
        <f>Input!B194</f>
        <v>Renewal Policy Number</v>
      </c>
      <c r="C8" s="372" t="str">
        <f>Input!C193</f>
        <v>USF00867522</v>
      </c>
      <c r="D8" s="350" t="str">
        <f>Input!C194</f>
        <v>TBD</v>
      </c>
      <c r="F8" s="373" t="str">
        <f>Input!C194</f>
        <v>TBD</v>
      </c>
      <c r="J8" s="218"/>
      <c r="K8" s="1030"/>
    </row>
    <row r="9" spans="2:13" x14ac:dyDescent="0.25">
      <c r="B9" s="368"/>
      <c r="C9" s="372"/>
      <c r="D9" s="350"/>
      <c r="F9" s="373"/>
      <c r="J9" s="218"/>
      <c r="K9" s="1030"/>
    </row>
    <row r="10" spans="2:13" ht="18" customHeight="1" x14ac:dyDescent="0.25">
      <c r="B10" s="368" t="str">
        <f>Input!B6</f>
        <v>Renewal Policy Period</v>
      </c>
      <c r="C10" s="372" t="str">
        <f>Input!C5</f>
        <v>9/1/2022-8/1/2023</v>
      </c>
      <c r="D10" s="350" t="str">
        <f>Input!C6</f>
        <v>8/1/2023-8/1/2024</v>
      </c>
      <c r="F10" s="373" t="str">
        <f>Input!C6</f>
        <v>8/1/2023-8/1/2024</v>
      </c>
      <c r="J10" s="218"/>
      <c r="K10" s="1030"/>
    </row>
    <row r="11" spans="2:13" x14ac:dyDescent="0.25">
      <c r="B11" s="368" t="s">
        <v>71</v>
      </c>
      <c r="C11" s="357">
        <f>Input!I221</f>
        <v>5000000</v>
      </c>
      <c r="D11" s="385">
        <f>Input!I222</f>
        <v>5000000</v>
      </c>
      <c r="E11" s="374"/>
      <c r="F11" s="387">
        <f>Input!I223</f>
        <v>0</v>
      </c>
      <c r="J11" s="218"/>
      <c r="K11" s="1030"/>
    </row>
    <row r="12" spans="2:13" x14ac:dyDescent="0.25">
      <c r="B12" s="368" t="s">
        <v>166</v>
      </c>
      <c r="C12" s="357">
        <f>Input!J221</f>
        <v>5000000</v>
      </c>
      <c r="D12" s="385">
        <f>Input!J222</f>
        <v>5000000</v>
      </c>
      <c r="E12" s="374"/>
      <c r="F12" s="387">
        <f>Input!J223</f>
        <v>0</v>
      </c>
      <c r="J12" s="218"/>
      <c r="K12" s="1030"/>
    </row>
    <row r="13" spans="2:13" x14ac:dyDescent="0.25">
      <c r="B13" s="434" t="str">
        <f>Input!K219</f>
        <v>Self-Insured Retention</v>
      </c>
      <c r="C13" s="362" t="str">
        <f>Input!K221</f>
        <v>Follows Underlying</v>
      </c>
      <c r="D13" s="391" t="str">
        <f>Input!K222</f>
        <v>Follows Underlying</v>
      </c>
      <c r="E13" s="374"/>
      <c r="F13" s="390">
        <f>Input!K223</f>
        <v>0</v>
      </c>
      <c r="J13" s="218"/>
      <c r="K13" s="614"/>
    </row>
    <row r="14" spans="2:13" x14ac:dyDescent="0.25">
      <c r="B14" s="488" t="s">
        <v>302</v>
      </c>
      <c r="C14" s="436"/>
      <c r="D14" s="436"/>
      <c r="F14" s="444"/>
      <c r="G14" s="201"/>
      <c r="H14" s="201"/>
      <c r="I14" s="201"/>
      <c r="J14" s="494"/>
      <c r="K14" s="494"/>
    </row>
    <row r="15" spans="2:13" x14ac:dyDescent="0.25">
      <c r="B15" s="361" t="s">
        <v>283</v>
      </c>
      <c r="C15" s="388">
        <f>Input!B202</f>
        <v>389970.80838323355</v>
      </c>
      <c r="D15" s="385">
        <f>Input!D202</f>
        <v>416130</v>
      </c>
      <c r="E15" s="374"/>
      <c r="F15" s="387">
        <f>Input!E202</f>
        <v>0</v>
      </c>
      <c r="J15" s="1366" t="s">
        <v>1750</v>
      </c>
      <c r="K15" s="1030"/>
    </row>
    <row r="16" spans="2:13" x14ac:dyDescent="0.25">
      <c r="B16" s="361" t="s">
        <v>301</v>
      </c>
      <c r="C16" s="389">
        <f>C15*Input!B208</f>
        <v>0</v>
      </c>
      <c r="D16" s="391">
        <f>D15*Input!D208</f>
        <v>0</v>
      </c>
      <c r="E16" s="374"/>
      <c r="F16" s="390">
        <f>F15*Input!E208</f>
        <v>0</v>
      </c>
      <c r="J16" s="1367"/>
      <c r="K16" s="1030"/>
    </row>
    <row r="17" spans="2:11" x14ac:dyDescent="0.25">
      <c r="B17" s="361" t="s">
        <v>300</v>
      </c>
      <c r="C17" s="389">
        <f>Input!B210</f>
        <v>0</v>
      </c>
      <c r="D17" s="391">
        <v>0</v>
      </c>
      <c r="E17" s="374"/>
      <c r="F17" s="390">
        <f>Input!E210</f>
        <v>0</v>
      </c>
      <c r="J17" s="1367"/>
      <c r="K17" s="1030"/>
    </row>
    <row r="18" spans="2:11" x14ac:dyDescent="0.25">
      <c r="B18" s="368" t="s">
        <v>304</v>
      </c>
      <c r="C18" s="388">
        <f>Input!B214</f>
        <v>389970.80838323355</v>
      </c>
      <c r="D18" s="385">
        <v>416130</v>
      </c>
      <c r="E18" s="374"/>
      <c r="F18" s="387">
        <f>Input!E214</f>
        <v>0</v>
      </c>
      <c r="J18" s="1368"/>
      <c r="K18" s="1030"/>
    </row>
    <row r="19" spans="2:11" x14ac:dyDescent="0.25">
      <c r="B19" s="303"/>
      <c r="C19" s="374"/>
      <c r="D19" s="374"/>
      <c r="F19" s="419"/>
      <c r="J19" s="344"/>
    </row>
    <row r="20" spans="2:11" x14ac:dyDescent="0.25">
      <c r="B20" s="420" t="str">
        <f>Input!B224</f>
        <v>Schedule of Underlying Insurance</v>
      </c>
      <c r="C20" s="374"/>
      <c r="D20" s="374"/>
      <c r="E20" s="226"/>
      <c r="F20" s="419"/>
      <c r="J20" s="492"/>
      <c r="K20" s="492"/>
    </row>
    <row r="21" spans="2:11" x14ac:dyDescent="0.25">
      <c r="B21" s="488" t="str">
        <f>Input!B232 &amp; ": " &amp; Input!B233</f>
        <v>Coverage: Professional Liability</v>
      </c>
      <c r="C21" s="488"/>
      <c r="D21" s="488"/>
      <c r="E21" s="392"/>
      <c r="F21" s="476"/>
      <c r="G21" s="386"/>
      <c r="H21" s="201"/>
      <c r="I21" s="201"/>
      <c r="J21" s="494"/>
      <c r="K21" s="494"/>
    </row>
    <row r="22" spans="2:11" ht="15" customHeight="1" x14ac:dyDescent="0.25">
      <c r="B22" s="422" t="str">
        <f>Input!C232</f>
        <v>Policy Number</v>
      </c>
      <c r="C22" s="384" t="str">
        <f>Input!C228</f>
        <v>B0146LDUSA2205147</v>
      </c>
      <c r="D22" s="384" t="str">
        <f>Input!C233</f>
        <v>TBD</v>
      </c>
      <c r="E22" s="393"/>
      <c r="F22" s="384" t="str">
        <f>Input!C233</f>
        <v>TBD</v>
      </c>
      <c r="G22" s="408"/>
      <c r="H22" s="408"/>
      <c r="I22" s="408"/>
      <c r="J22" s="218"/>
      <c r="K22" s="1030"/>
    </row>
    <row r="23" spans="2:11" x14ac:dyDescent="0.25">
      <c r="B23" s="649" t="str">
        <f>Input!D226</f>
        <v>Limits of Liability</v>
      </c>
      <c r="C23" s="650"/>
      <c r="D23" s="650"/>
      <c r="E23" s="394"/>
      <c r="F23" s="650"/>
      <c r="G23" s="408"/>
      <c r="H23" s="408"/>
      <c r="I23" s="408"/>
      <c r="J23" s="218"/>
      <c r="K23" s="1030"/>
    </row>
    <row r="24" spans="2:11" x14ac:dyDescent="0.25">
      <c r="B24" s="435" t="str">
        <f>Input!D227</f>
        <v>Each Claim</v>
      </c>
      <c r="C24" s="385">
        <f>Input!D228</f>
        <v>5000000</v>
      </c>
      <c r="D24" s="385">
        <f>Input!D233</f>
        <v>5000000</v>
      </c>
      <c r="F24" s="385">
        <f>Input!D233</f>
        <v>5000000</v>
      </c>
      <c r="G24" s="408"/>
      <c r="H24" s="408"/>
      <c r="I24" s="408"/>
      <c r="J24" s="218"/>
      <c r="K24" s="1030"/>
    </row>
    <row r="25" spans="2:11" x14ac:dyDescent="0.25">
      <c r="B25" s="435" t="str">
        <f>Input!E227</f>
        <v>Aggregate</v>
      </c>
      <c r="C25" s="385">
        <f>Input!E228</f>
        <v>5000000</v>
      </c>
      <c r="D25" s="385">
        <f>Input!E233</f>
        <v>5000000</v>
      </c>
      <c r="F25" s="385">
        <f>Input!E233</f>
        <v>5000000</v>
      </c>
      <c r="G25" s="408"/>
      <c r="H25" s="408"/>
      <c r="I25" s="408"/>
      <c r="J25" s="218"/>
      <c r="K25" s="1030"/>
    </row>
    <row r="26" spans="2:11" x14ac:dyDescent="0.25">
      <c r="B26" s="446" t="str">
        <f>Input!F232</f>
        <v>Self-Insured Retention</v>
      </c>
      <c r="C26" s="385">
        <f>Input!F228</f>
        <v>500000</v>
      </c>
      <c r="D26" s="385">
        <f>Input!F233</f>
        <v>600000</v>
      </c>
      <c r="E26" s="386"/>
      <c r="F26" s="385">
        <f>Input!F233</f>
        <v>600000</v>
      </c>
      <c r="G26" s="408"/>
      <c r="H26" s="408"/>
      <c r="I26" s="408"/>
      <c r="J26" s="218"/>
      <c r="K26" s="1030"/>
    </row>
    <row r="27" spans="2:11" ht="25.5" x14ac:dyDescent="0.25">
      <c r="B27" s="446" t="str">
        <f>Input!G232</f>
        <v>Insurer</v>
      </c>
      <c r="C27" s="350" t="str">
        <f>Input!G228</f>
        <v>Convex | Hamilton | Lloyd's</v>
      </c>
      <c r="D27" s="350" t="str">
        <f>Input!G233</f>
        <v>Convex | Hamilton | Lloyd's</v>
      </c>
      <c r="F27" s="350" t="str">
        <f>Input!G233</f>
        <v>Convex | Hamilton | Lloyd's</v>
      </c>
      <c r="G27" s="408"/>
      <c r="H27" s="408"/>
      <c r="I27" s="408"/>
      <c r="J27" s="218"/>
      <c r="K27" s="1030"/>
    </row>
    <row r="28" spans="2:11" ht="25.5" x14ac:dyDescent="0.25">
      <c r="B28" s="446" t="str">
        <f>Input!H232</f>
        <v>Policy Period</v>
      </c>
      <c r="C28" s="350" t="str">
        <f>Input!H228</f>
        <v>9/1/2022-8/1/2023</v>
      </c>
      <c r="D28" s="350" t="str">
        <f>Input!H233</f>
        <v>8/1/2023-8/1/2024</v>
      </c>
      <c r="F28" s="350" t="str">
        <f>Input!H233</f>
        <v>8/1/2023-8/1/2024</v>
      </c>
      <c r="G28" s="408"/>
      <c r="H28" s="408"/>
      <c r="I28" s="408"/>
      <c r="J28" s="218"/>
      <c r="K28" s="1030"/>
    </row>
    <row r="29" spans="2:11" ht="7.5" customHeight="1" x14ac:dyDescent="0.25">
      <c r="B29" s="303"/>
      <c r="C29" s="216"/>
      <c r="D29" s="216"/>
      <c r="F29" s="263"/>
      <c r="J29" s="344"/>
    </row>
    <row r="30" spans="2:11" x14ac:dyDescent="0.25">
      <c r="B30" s="1362" t="s">
        <v>114</v>
      </c>
      <c r="C30" s="1362"/>
      <c r="D30" s="1362"/>
      <c r="F30" s="262"/>
      <c r="J30" s="344"/>
    </row>
    <row r="31" spans="2:11" x14ac:dyDescent="0.25">
      <c r="B31" s="1363" t="s">
        <v>1125</v>
      </c>
      <c r="C31" s="1363"/>
      <c r="D31" s="1363"/>
      <c r="E31" s="1363"/>
      <c r="F31" s="1364"/>
      <c r="J31" s="344"/>
    </row>
    <row r="32" spans="2:11" ht="7.5" customHeight="1" x14ac:dyDescent="0.25">
      <c r="B32" s="343"/>
      <c r="C32" s="226"/>
      <c r="D32" s="226"/>
      <c r="F32" s="263"/>
      <c r="J32" s="344"/>
    </row>
    <row r="33" spans="2:17" x14ac:dyDescent="0.25">
      <c r="B33" s="1362" t="s">
        <v>115</v>
      </c>
      <c r="C33" s="1362"/>
      <c r="D33" s="1362"/>
      <c r="F33" s="263"/>
      <c r="J33" s="344"/>
    </row>
    <row r="34" spans="2:17" ht="15" customHeight="1" x14ac:dyDescent="0.25">
      <c r="B34" s="1365" t="s">
        <v>1783</v>
      </c>
      <c r="C34" s="1365"/>
      <c r="D34" s="1365"/>
      <c r="E34" s="1365"/>
      <c r="F34" s="1365"/>
      <c r="G34" s="1365"/>
      <c r="H34" s="1365"/>
      <c r="I34" s="1365"/>
      <c r="J34" s="1365"/>
    </row>
    <row r="35" spans="2:17" ht="7.5" customHeight="1" x14ac:dyDescent="0.25">
      <c r="B35" s="303"/>
      <c r="C35" s="216"/>
      <c r="D35" s="216"/>
      <c r="F35" s="263"/>
      <c r="J35" s="344"/>
    </row>
    <row r="36" spans="2:17" x14ac:dyDescent="0.25">
      <c r="B36" s="470" t="s">
        <v>73</v>
      </c>
      <c r="C36" s="471" t="s">
        <v>63</v>
      </c>
      <c r="D36" s="472" t="s">
        <v>64</v>
      </c>
      <c r="F36" s="473" t="s">
        <v>116</v>
      </c>
      <c r="J36" s="474" t="s">
        <v>728</v>
      </c>
      <c r="K36" s="1057" t="s">
        <v>298</v>
      </c>
    </row>
    <row r="37" spans="2:17" x14ac:dyDescent="0.25">
      <c r="B37" s="359" t="s">
        <v>74</v>
      </c>
      <c r="C37" s="605" t="s">
        <v>995</v>
      </c>
      <c r="D37" s="605" t="s">
        <v>995</v>
      </c>
      <c r="F37" s="605"/>
      <c r="G37" s="216" t="str">
        <f t="shared" ref="G37:G54" si="0">IF(OR(TRIM(D37)&lt;&gt;"",TRIM(F37)&lt;&gt;""),IF(AND(TRIM(D37)&lt;&gt;"",TRIM(F37)&lt;&gt;""),IF(OR(TRIM(C37)&lt;&gt;TRIM(D37),TRIM(C37)&lt;&gt;TRIM(F37)),"_",""),IF(TRIM(C37)&lt;&gt;TRIM(D37), "_", "")),"")</f>
        <v/>
      </c>
      <c r="H37" s="201"/>
      <c r="I37" s="201"/>
      <c r="J37" s="218"/>
      <c r="K37" s="1030"/>
    </row>
    <row r="38" spans="2:17" ht="17.25" customHeight="1" x14ac:dyDescent="0.25">
      <c r="B38" s="359" t="s">
        <v>75</v>
      </c>
      <c r="C38" s="605" t="s">
        <v>1531</v>
      </c>
      <c r="D38" s="605" t="s">
        <v>1531</v>
      </c>
      <c r="F38" s="605"/>
      <c r="G38" s="216" t="str">
        <f t="shared" si="0"/>
        <v/>
      </c>
      <c r="H38" s="201"/>
      <c r="I38" s="201"/>
      <c r="J38" s="218"/>
      <c r="K38" s="1030"/>
    </row>
    <row r="39" spans="2:17" x14ac:dyDescent="0.25">
      <c r="B39" s="340" t="s">
        <v>121</v>
      </c>
      <c r="C39" s="396"/>
      <c r="D39" s="396"/>
      <c r="F39" s="396"/>
      <c r="G39" s="216" t="str">
        <f t="shared" si="0"/>
        <v/>
      </c>
      <c r="H39" s="201"/>
      <c r="I39" s="201"/>
      <c r="J39" s="219"/>
      <c r="K39" s="1034"/>
    </row>
    <row r="40" spans="2:17" x14ac:dyDescent="0.25">
      <c r="B40" s="400" t="s">
        <v>342</v>
      </c>
      <c r="C40" s="719" t="s">
        <v>974</v>
      </c>
      <c r="D40" s="719" t="s">
        <v>974</v>
      </c>
      <c r="F40" s="719"/>
      <c r="G40" s="216" t="str">
        <f t="shared" si="0"/>
        <v/>
      </c>
      <c r="H40" s="201"/>
      <c r="I40" s="201"/>
      <c r="J40" s="407"/>
    </row>
    <row r="41" spans="2:17" x14ac:dyDescent="0.25">
      <c r="B41" s="401" t="s">
        <v>769</v>
      </c>
      <c r="C41" s="723" t="s">
        <v>974</v>
      </c>
      <c r="D41" s="723" t="s">
        <v>974</v>
      </c>
      <c r="F41" s="723"/>
      <c r="G41" s="216" t="str">
        <f t="shared" si="0"/>
        <v/>
      </c>
      <c r="H41" s="201"/>
      <c r="I41" s="201"/>
      <c r="J41" s="404"/>
      <c r="K41" s="1068"/>
    </row>
    <row r="42" spans="2:17" x14ac:dyDescent="0.25">
      <c r="B42" s="340" t="s">
        <v>76</v>
      </c>
      <c r="C42" s="396"/>
      <c r="D42" s="396"/>
      <c r="F42" s="396"/>
      <c r="G42" s="216" t="str">
        <f t="shared" si="0"/>
        <v/>
      </c>
      <c r="H42" s="15"/>
      <c r="I42" s="15"/>
      <c r="J42" s="219"/>
      <c r="K42" s="1034"/>
    </row>
    <row r="43" spans="2:17" x14ac:dyDescent="0.25">
      <c r="B43" s="400" t="s">
        <v>342</v>
      </c>
      <c r="C43" s="719" t="s">
        <v>1538</v>
      </c>
      <c r="D43" s="719" t="s">
        <v>1538</v>
      </c>
      <c r="F43" s="719"/>
      <c r="G43" s="216" t="str">
        <f t="shared" si="0"/>
        <v/>
      </c>
      <c r="H43" s="201"/>
      <c r="I43" s="201"/>
      <c r="J43" s="407"/>
    </row>
    <row r="44" spans="2:17" x14ac:dyDescent="0.25">
      <c r="B44" s="401" t="s">
        <v>769</v>
      </c>
      <c r="C44" s="719" t="s">
        <v>1538</v>
      </c>
      <c r="D44" s="719" t="s">
        <v>1538</v>
      </c>
      <c r="F44" s="719"/>
      <c r="G44" s="216" t="str">
        <f t="shared" si="0"/>
        <v/>
      </c>
      <c r="H44" s="201"/>
      <c r="I44" s="201"/>
      <c r="J44" s="404"/>
      <c r="K44" s="492"/>
    </row>
    <row r="45" spans="2:17" x14ac:dyDescent="0.25">
      <c r="B45" s="576" t="s">
        <v>77</v>
      </c>
      <c r="C45" s="930">
        <v>0</v>
      </c>
      <c r="D45" s="930">
        <v>0</v>
      </c>
      <c r="F45" s="930"/>
      <c r="G45" s="216" t="str">
        <f t="shared" si="0"/>
        <v/>
      </c>
      <c r="H45" s="201"/>
      <c r="I45" s="201"/>
      <c r="J45" s="218"/>
      <c r="K45" s="1030"/>
    </row>
    <row r="46" spans="2:17" x14ac:dyDescent="0.25">
      <c r="B46" s="576" t="s">
        <v>78</v>
      </c>
      <c r="C46" s="605" t="s">
        <v>1279</v>
      </c>
      <c r="D46" s="605" t="s">
        <v>1279</v>
      </c>
      <c r="F46" s="605"/>
      <c r="G46" s="216" t="str">
        <f t="shared" si="0"/>
        <v/>
      </c>
      <c r="H46" s="201"/>
      <c r="I46" s="201"/>
      <c r="J46" s="218"/>
      <c r="K46" s="1030"/>
    </row>
    <row r="47" spans="2:17" x14ac:dyDescent="0.25">
      <c r="B47" s="359" t="s">
        <v>330</v>
      </c>
      <c r="C47" s="414" t="s">
        <v>331</v>
      </c>
      <c r="D47" s="414" t="s">
        <v>331</v>
      </c>
      <c r="F47" s="414"/>
      <c r="G47" s="216" t="str">
        <f t="shared" si="0"/>
        <v/>
      </c>
      <c r="H47" s="201"/>
      <c r="I47" s="201"/>
      <c r="J47" s="626"/>
      <c r="K47" s="1052"/>
    </row>
    <row r="48" spans="2:17" ht="15" customHeight="1" x14ac:dyDescent="0.25">
      <c r="B48" s="359" t="s">
        <v>160</v>
      </c>
      <c r="C48" s="417" t="s">
        <v>124</v>
      </c>
      <c r="D48" s="417" t="s">
        <v>124</v>
      </c>
      <c r="F48" s="417"/>
      <c r="G48" s="216" t="str">
        <f t="shared" si="0"/>
        <v/>
      </c>
      <c r="H48" s="201"/>
      <c r="I48" s="201"/>
      <c r="J48" s="218"/>
      <c r="K48" s="1030"/>
      <c r="M48" s="1233"/>
      <c r="N48" s="1233"/>
      <c r="O48" s="1233"/>
      <c r="P48" s="1233"/>
      <c r="Q48" s="1233"/>
    </row>
    <row r="49" spans="2:17" ht="54" hidden="1" customHeight="1" x14ac:dyDescent="0.25">
      <c r="B49" s="651" t="s">
        <v>771</v>
      </c>
      <c r="C49" s="372"/>
      <c r="D49" s="350"/>
      <c r="F49" s="373"/>
      <c r="G49" s="216" t="str">
        <f t="shared" si="0"/>
        <v/>
      </c>
      <c r="H49" s="201"/>
      <c r="I49" s="201"/>
      <c r="J49" s="218"/>
      <c r="K49" s="1030"/>
      <c r="L49" s="592"/>
      <c r="M49" s="1233"/>
      <c r="N49" s="1233"/>
      <c r="O49" s="1233"/>
      <c r="P49" s="1233"/>
      <c r="Q49" s="1233"/>
    </row>
    <row r="50" spans="2:17" ht="7.5" customHeight="1" x14ac:dyDescent="0.25">
      <c r="B50" s="303"/>
      <c r="C50" s="216"/>
      <c r="D50" s="216"/>
      <c r="F50" s="263"/>
      <c r="G50" s="216" t="str">
        <f t="shared" si="0"/>
        <v/>
      </c>
      <c r="J50" s="344"/>
      <c r="L50" s="592"/>
      <c r="M50" s="1233"/>
      <c r="N50" s="1233"/>
      <c r="O50" s="1233"/>
      <c r="P50" s="1233"/>
      <c r="Q50" s="1233"/>
    </row>
    <row r="51" spans="2:17" x14ac:dyDescent="0.25">
      <c r="B51" s="470" t="s">
        <v>90</v>
      </c>
      <c r="C51" s="471" t="s">
        <v>63</v>
      </c>
      <c r="D51" s="472" t="s">
        <v>64</v>
      </c>
      <c r="F51" s="473" t="s">
        <v>116</v>
      </c>
      <c r="G51" s="216"/>
      <c r="J51" s="474" t="s">
        <v>728</v>
      </c>
      <c r="K51" s="1057" t="s">
        <v>298</v>
      </c>
      <c r="M51" s="1233"/>
      <c r="N51" s="1233"/>
      <c r="O51" s="1233"/>
      <c r="P51" s="1233"/>
      <c r="Q51" s="1233"/>
    </row>
    <row r="52" spans="2:17" ht="15" customHeight="1" x14ac:dyDescent="0.25">
      <c r="B52" s="593" t="s">
        <v>722</v>
      </c>
      <c r="C52" s="594" t="s">
        <v>124</v>
      </c>
      <c r="D52" s="594" t="s">
        <v>124</v>
      </c>
      <c r="F52" s="594"/>
      <c r="G52" s="216" t="str">
        <f t="shared" si="0"/>
        <v/>
      </c>
      <c r="J52" s="474"/>
      <c r="K52" s="1057"/>
      <c r="M52" s="1233"/>
      <c r="N52" s="1233"/>
      <c r="O52" s="1233"/>
      <c r="P52" s="1233"/>
      <c r="Q52" s="1233"/>
    </row>
    <row r="53" spans="2:17" ht="27.75" customHeight="1" x14ac:dyDescent="0.25">
      <c r="B53" s="576" t="s">
        <v>1569</v>
      </c>
      <c r="C53" s="605" t="s">
        <v>1570</v>
      </c>
      <c r="D53" s="605" t="s">
        <v>1570</v>
      </c>
      <c r="F53" s="605"/>
      <c r="G53" s="216"/>
      <c r="J53" s="626" t="s">
        <v>1571</v>
      </c>
      <c r="K53" s="1057"/>
      <c r="M53" s="1233"/>
      <c r="N53" s="1233"/>
      <c r="O53" s="1233"/>
      <c r="P53" s="1233"/>
      <c r="Q53" s="1233"/>
    </row>
    <row r="54" spans="2:17" x14ac:dyDescent="0.25">
      <c r="B54" s="584" t="s">
        <v>1326</v>
      </c>
      <c r="C54" s="605" t="s">
        <v>1532</v>
      </c>
      <c r="D54" s="605" t="s">
        <v>1532</v>
      </c>
      <c r="F54" s="605"/>
      <c r="G54" s="216" t="str">
        <f t="shared" si="0"/>
        <v/>
      </c>
      <c r="H54" s="201"/>
      <c r="I54" s="201"/>
      <c r="J54" s="218"/>
      <c r="K54" s="1030"/>
      <c r="M54" s="1233"/>
      <c r="N54" s="1233"/>
      <c r="O54" s="1233"/>
      <c r="P54" s="1233"/>
      <c r="Q54" s="1233"/>
    </row>
    <row r="55" spans="2:17" ht="7.5" customHeight="1" x14ac:dyDescent="0.25">
      <c r="E55" s="15"/>
      <c r="J55" s="344"/>
      <c r="M55" s="1233"/>
      <c r="N55" s="1233"/>
      <c r="O55" s="1233"/>
      <c r="P55" s="1233"/>
      <c r="Q55" s="1233"/>
    </row>
  </sheetData>
  <mergeCells count="7">
    <mergeCell ref="J15:J18"/>
    <mergeCell ref="M48:Q51"/>
    <mergeCell ref="M52:Q55"/>
    <mergeCell ref="B30:D30"/>
    <mergeCell ref="B33:D33"/>
    <mergeCell ref="B31:F31"/>
    <mergeCell ref="B34:J34"/>
  </mergeCells>
  <conditionalFormatting sqref="G1:G13 G35:G1048576 G15:G33">
    <cfRule type="cellIs" dxfId="162" priority="11" operator="equal">
      <formula>"_"</formula>
    </cfRule>
  </conditionalFormatting>
  <conditionalFormatting sqref="G37:G54">
    <cfRule type="cellIs" dxfId="161" priority="10" operator="equal">
      <formula>"_"</formula>
    </cfRule>
  </conditionalFormatting>
  <conditionalFormatting sqref="G14">
    <cfRule type="cellIs" dxfId="160" priority="1" operator="equal">
      <formula>"_"</formula>
    </cfRule>
  </conditionalFormatting>
  <hyperlinks>
    <hyperlink ref="B7" r:id="rId1" xr:uid="{00000000-0004-0000-0C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Excess Professional Liability (1st layer)</oddHeader>
    <oddFooter>&amp;L&amp;G&amp;CPage &amp;P of &amp;N</oddFooter>
  </headerFooter>
  <rowBreaks count="1" manualBreakCount="1">
    <brk id="34" min="1" max="9" man="1"/>
  </rowBreaks>
  <legacyDrawingHF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31"/>
  <dimension ref="B1:P62"/>
  <sheetViews>
    <sheetView showGridLines="0" view="pageBreakPreview" topLeftCell="A28" zoomScale="115" zoomScaleNormal="110" zoomScaleSheetLayoutView="115" workbookViewId="0">
      <selection activeCell="K39" sqref="K39"/>
    </sheetView>
  </sheetViews>
  <sheetFormatPr defaultColWidth="9.140625" defaultRowHeight="15" x14ac:dyDescent="0.25"/>
  <cols>
    <col min="1" max="1" width="2.28515625" style="15" customWidth="1"/>
    <col min="2" max="2" width="46.42578125" style="15" customWidth="1"/>
    <col min="3" max="3" width="16.42578125" style="408" hidden="1" customWidth="1"/>
    <col min="4" max="4" width="16.42578125" style="408" customWidth="1"/>
    <col min="5" max="5" width="5.7109375" style="216" hidden="1" customWidth="1"/>
    <col min="6" max="6" width="16.42578125" style="409" hidden="1" customWidth="1"/>
    <col min="7" max="7" width="9.140625" style="410" hidden="1" customWidth="1"/>
    <col min="8" max="9" width="2.85546875" style="410" hidden="1" customWidth="1"/>
    <col min="10" max="10" width="32.140625" style="410" hidden="1" customWidth="1"/>
    <col min="11" max="11" width="32.140625" style="344" customWidth="1"/>
    <col min="12" max="12" width="9.140625" style="15" customWidth="1"/>
    <col min="13" max="13" width="21.5703125" style="15" customWidth="1"/>
    <col min="14" max="53" width="9.140625" style="15" customWidth="1"/>
    <col min="54" max="16384" width="9.140625" style="15"/>
  </cols>
  <sheetData>
    <row r="1" spans="2:13" ht="7.5" customHeight="1" x14ac:dyDescent="0.25">
      <c r="E1" s="408"/>
    </row>
    <row r="2" spans="2:13" ht="15.75" x14ac:dyDescent="0.25">
      <c r="B2" s="411" t="str">
        <f>Input!B235</f>
        <v>Excess Professional Liability (2nd layer)</v>
      </c>
      <c r="E2" s="408"/>
      <c r="H2" s="412"/>
      <c r="I2" s="413"/>
      <c r="J2" s="413"/>
      <c r="L2" s="414" t="s">
        <v>331</v>
      </c>
      <c r="M2" s="344" t="s">
        <v>296</v>
      </c>
    </row>
    <row r="3" spans="2:13" x14ac:dyDescent="0.25">
      <c r="D3" s="413" t="str">
        <f xml:space="preserve"> IF(Input!D239=Input!G239,CHAR(254), "")</f>
        <v/>
      </c>
      <c r="E3" s="415"/>
      <c r="F3" s="416" t="str">
        <f xml:space="preserve"> IF(Input!E239=Input!G239,CHAR(254),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Input!B240</f>
        <v>Hartford</v>
      </c>
      <c r="D5" s="350" t="str">
        <f>Input!D240</f>
        <v>Hartford</v>
      </c>
      <c r="F5" s="373">
        <f>Input!E240</f>
        <v>0</v>
      </c>
      <c r="J5" s="218"/>
      <c r="K5" s="218"/>
    </row>
    <row r="6" spans="2:13" ht="30" customHeight="1" x14ac:dyDescent="0.25">
      <c r="B6" s="684" t="s">
        <v>822</v>
      </c>
      <c r="C6" s="372" t="str">
        <f>Input!B242</f>
        <v>Navigators Specialty Insurance Company</v>
      </c>
      <c r="D6" s="350" t="str">
        <f>Input!D242</f>
        <v>Navigators Specialty Insurance Company</v>
      </c>
      <c r="F6" s="373">
        <f>Input!E242</f>
        <v>0</v>
      </c>
      <c r="J6" s="218"/>
      <c r="K6" s="218"/>
    </row>
    <row r="7" spans="2:13" x14ac:dyDescent="0.2">
      <c r="B7" s="637" t="s">
        <v>70</v>
      </c>
      <c r="C7" s="372" t="str">
        <f>Input!B244</f>
        <v>A+: XV</v>
      </c>
      <c r="D7" s="350" t="str">
        <f>Input!D244</f>
        <v>A+: XV</v>
      </c>
      <c r="F7" s="373">
        <f>Input!E244</f>
        <v>0</v>
      </c>
      <c r="J7" s="218"/>
      <c r="K7" s="218"/>
    </row>
    <row r="8" spans="2:13" x14ac:dyDescent="0.25">
      <c r="B8" s="368" t="str">
        <f>Input!B238</f>
        <v>Renewal Policy Number</v>
      </c>
      <c r="C8" s="372" t="str">
        <f>Input!C237</f>
        <v>NY22MPLZ092SEI</v>
      </c>
      <c r="D8" s="350" t="str">
        <f>Input!C238</f>
        <v>TBD</v>
      </c>
      <c r="F8" s="373" t="str">
        <f>Input!C238</f>
        <v>TBD</v>
      </c>
      <c r="J8" s="218"/>
      <c r="K8" s="218"/>
    </row>
    <row r="9" spans="2:13" x14ac:dyDescent="0.25">
      <c r="B9" s="368"/>
      <c r="C9" s="372"/>
      <c r="D9" s="350"/>
      <c r="F9" s="373"/>
      <c r="J9" s="218"/>
      <c r="K9" s="218"/>
    </row>
    <row r="10" spans="2:13" ht="15" customHeight="1" x14ac:dyDescent="0.25">
      <c r="B10" s="368" t="str">
        <f>Input!B6</f>
        <v>Renewal Policy Period</v>
      </c>
      <c r="C10" s="372" t="str">
        <f>Input!C5</f>
        <v>9/1/2022-8/1/2023</v>
      </c>
      <c r="D10" s="350" t="str">
        <f>Input!C6</f>
        <v>8/1/2023-8/1/2024</v>
      </c>
      <c r="F10" s="373" t="str">
        <f>Input!C6</f>
        <v>8/1/2023-8/1/2024</v>
      </c>
      <c r="J10" s="218"/>
      <c r="K10" s="218"/>
    </row>
    <row r="11" spans="2:13" x14ac:dyDescent="0.25">
      <c r="B11" s="368" t="s">
        <v>71</v>
      </c>
      <c r="C11" s="357">
        <f>Input!I265</f>
        <v>5000000</v>
      </c>
      <c r="D11" s="385">
        <f>Input!I266</f>
        <v>5000000</v>
      </c>
      <c r="E11" s="374"/>
      <c r="F11" s="387">
        <f>Input!I267</f>
        <v>0</v>
      </c>
      <c r="J11" s="218"/>
      <c r="K11" s="218"/>
    </row>
    <row r="12" spans="2:13" x14ac:dyDescent="0.25">
      <c r="B12" s="368" t="s">
        <v>166</v>
      </c>
      <c r="C12" s="357">
        <f>Input!J265</f>
        <v>5000000</v>
      </c>
      <c r="D12" s="385">
        <f>Input!J266</f>
        <v>5000000</v>
      </c>
      <c r="E12" s="374"/>
      <c r="F12" s="387">
        <f>Input!J267</f>
        <v>0</v>
      </c>
      <c r="J12" s="218"/>
      <c r="K12" s="218"/>
    </row>
    <row r="13" spans="2:13" x14ac:dyDescent="0.25">
      <c r="B13" s="434" t="str">
        <f>Input!K263</f>
        <v>Self-Insured Retention</v>
      </c>
      <c r="C13" s="362" t="str">
        <f>Input!K265</f>
        <v>Follows Underlying</v>
      </c>
      <c r="D13" s="391" t="str">
        <f>Input!K266</f>
        <v>Follows Underlying</v>
      </c>
      <c r="E13" s="374"/>
      <c r="F13" s="390">
        <f>Input!K267</f>
        <v>0</v>
      </c>
      <c r="J13" s="218"/>
      <c r="K13" s="218"/>
    </row>
    <row r="14" spans="2:13" x14ac:dyDescent="0.25">
      <c r="B14" s="488" t="s">
        <v>302</v>
      </c>
      <c r="C14" s="436"/>
      <c r="D14" s="436" t="s">
        <v>1372</v>
      </c>
      <c r="F14" s="491"/>
      <c r="G14" s="201"/>
      <c r="H14" s="201"/>
      <c r="I14" s="201"/>
      <c r="J14" s="494"/>
      <c r="K14" s="494"/>
    </row>
    <row r="15" spans="2:13" ht="15" customHeight="1" x14ac:dyDescent="0.25">
      <c r="B15" s="361" t="s">
        <v>283</v>
      </c>
      <c r="C15" s="388">
        <f>Input!B246</f>
        <v>139277</v>
      </c>
      <c r="D15" s="385">
        <f>Input!D246</f>
        <v>158129</v>
      </c>
      <c r="E15" s="374"/>
      <c r="F15" s="387">
        <f>Input!E246</f>
        <v>0</v>
      </c>
      <c r="J15" s="1366" t="s">
        <v>1759</v>
      </c>
      <c r="K15" s="1030"/>
    </row>
    <row r="16" spans="2:13" x14ac:dyDescent="0.25">
      <c r="B16" s="361" t="s">
        <v>553</v>
      </c>
      <c r="C16" s="1195">
        <f>[1]Input!B252</f>
        <v>6769.48</v>
      </c>
      <c r="D16" s="391">
        <f>Input!D252</f>
        <v>7683.81</v>
      </c>
      <c r="E16" s="374"/>
      <c r="F16" s="390">
        <f>F15*Input!E252</f>
        <v>0</v>
      </c>
      <c r="J16" s="1367"/>
      <c r="K16" s="1030"/>
    </row>
    <row r="17" spans="2:11" x14ac:dyDescent="0.25">
      <c r="B17" s="361" t="s">
        <v>554</v>
      </c>
      <c r="C17" s="1196">
        <f>[1]Input!B254</f>
        <v>104.68</v>
      </c>
      <c r="D17" s="391">
        <f>Input!D254</f>
        <v>118.82</v>
      </c>
      <c r="E17" s="374"/>
      <c r="F17" s="390">
        <f>Input!E254</f>
        <v>0</v>
      </c>
      <c r="J17" s="1367"/>
      <c r="K17" s="1030"/>
    </row>
    <row r="18" spans="2:11" x14ac:dyDescent="0.25">
      <c r="B18" s="368" t="s">
        <v>304</v>
      </c>
      <c r="C18" s="1197">
        <f>[1]Input!B258</f>
        <v>146451.16</v>
      </c>
      <c r="D18" s="385">
        <f>Input!D258</f>
        <v>166231.63</v>
      </c>
      <c r="E18" s="374"/>
      <c r="F18" s="387">
        <f>Input!E258</f>
        <v>0</v>
      </c>
      <c r="J18" s="1368"/>
      <c r="K18" s="1030"/>
    </row>
    <row r="19" spans="2:11" ht="7.5" customHeight="1" x14ac:dyDescent="0.25">
      <c r="B19" s="303"/>
      <c r="C19" s="374"/>
      <c r="D19" s="374"/>
      <c r="F19" s="419"/>
      <c r="J19" s="344"/>
    </row>
    <row r="20" spans="2:11" x14ac:dyDescent="0.25">
      <c r="B20" s="420" t="str">
        <f>Input!B224</f>
        <v>Schedule of Underlying Insurance</v>
      </c>
      <c r="C20" s="374"/>
      <c r="D20" s="374"/>
      <c r="E20" s="226"/>
      <c r="F20" s="419"/>
      <c r="J20" s="344"/>
    </row>
    <row r="21" spans="2:11" x14ac:dyDescent="0.25">
      <c r="B21" s="488" t="str">
        <f>Input!B232 &amp; ": " &amp; Input!B233</f>
        <v>Coverage: Professional Liability</v>
      </c>
      <c r="C21" s="488"/>
      <c r="D21" s="488"/>
      <c r="E21" s="392"/>
      <c r="F21" s="476"/>
      <c r="G21" s="386"/>
      <c r="H21" s="201"/>
      <c r="I21" s="201"/>
      <c r="J21" s="596" t="s">
        <v>728</v>
      </c>
      <c r="K21" s="494" t="s">
        <v>298</v>
      </c>
    </row>
    <row r="22" spans="2:11" ht="15" customHeight="1" x14ac:dyDescent="0.25">
      <c r="B22" s="422" t="str">
        <f>Input!C277</f>
        <v>Policy Number</v>
      </c>
      <c r="C22" s="384" t="str">
        <f>Input!C273</f>
        <v>B0146LDUSA2205147</v>
      </c>
      <c r="D22" s="384" t="str">
        <f>Input!C233</f>
        <v>TBD</v>
      </c>
      <c r="E22" s="393"/>
      <c r="F22" s="384" t="str">
        <f>Input!C233</f>
        <v>TBD</v>
      </c>
      <c r="G22" s="408"/>
      <c r="H22" s="408"/>
      <c r="I22" s="408"/>
      <c r="J22" s="218"/>
      <c r="K22" s="218"/>
    </row>
    <row r="23" spans="2:11" x14ac:dyDescent="0.25">
      <c r="B23" s="649" t="str">
        <f>Input!D226</f>
        <v>Limits of Liability</v>
      </c>
      <c r="C23" s="650"/>
      <c r="D23" s="650"/>
      <c r="E23" s="394"/>
      <c r="F23" s="650"/>
      <c r="G23" s="408"/>
      <c r="H23" s="408"/>
      <c r="I23" s="408"/>
      <c r="J23" s="218"/>
      <c r="K23" s="218"/>
    </row>
    <row r="24" spans="2:11" x14ac:dyDescent="0.25">
      <c r="B24" s="435" t="str">
        <f>Input!D227</f>
        <v>Each Claim</v>
      </c>
      <c r="C24" s="385">
        <f>Input!D228</f>
        <v>5000000</v>
      </c>
      <c r="D24" s="385">
        <f>Input!D233</f>
        <v>5000000</v>
      </c>
      <c r="F24" s="385">
        <f>Input!D278</f>
        <v>5000000</v>
      </c>
      <c r="G24" s="408"/>
      <c r="H24" s="408"/>
      <c r="I24" s="408"/>
      <c r="J24" s="218"/>
      <c r="K24" s="218"/>
    </row>
    <row r="25" spans="2:11" x14ac:dyDescent="0.25">
      <c r="B25" s="435" t="str">
        <f>Input!E227</f>
        <v>Aggregate</v>
      </c>
      <c r="C25" s="385">
        <f>Input!E228</f>
        <v>5000000</v>
      </c>
      <c r="D25" s="385">
        <f>Input!E233</f>
        <v>5000000</v>
      </c>
      <c r="F25" s="385">
        <f>Input!E278</f>
        <v>5000000</v>
      </c>
      <c r="G25" s="408"/>
      <c r="H25" s="408"/>
      <c r="I25" s="408"/>
      <c r="J25" s="218"/>
      <c r="K25" s="218"/>
    </row>
    <row r="26" spans="2:11" x14ac:dyDescent="0.25">
      <c r="B26" s="446" t="str">
        <f>Input!F232</f>
        <v>Self-Insured Retention</v>
      </c>
      <c r="C26" s="385">
        <f>Input!F228</f>
        <v>500000</v>
      </c>
      <c r="D26" s="385">
        <f>Input!F233</f>
        <v>600000</v>
      </c>
      <c r="E26" s="386"/>
      <c r="F26" s="385">
        <f>Input!F278</f>
        <v>600000</v>
      </c>
      <c r="G26" s="408"/>
      <c r="H26" s="408"/>
      <c r="I26" s="408"/>
      <c r="J26" s="218"/>
      <c r="K26" s="218"/>
    </row>
    <row r="27" spans="2:11" ht="25.5" x14ac:dyDescent="0.25">
      <c r="B27" s="446" t="str">
        <f>Input!G232</f>
        <v>Insurer</v>
      </c>
      <c r="C27" s="350" t="str">
        <f>Input!G228</f>
        <v>Convex | Hamilton | Lloyd's</v>
      </c>
      <c r="D27" s="350" t="str">
        <f>Input!G233</f>
        <v>Convex | Hamilton | Lloyd's</v>
      </c>
      <c r="F27" s="350" t="str">
        <f>Input!G278</f>
        <v>Convex | Hamilton | Lloyd's</v>
      </c>
      <c r="G27" s="408"/>
      <c r="H27" s="408"/>
      <c r="I27" s="408"/>
      <c r="J27" s="218"/>
      <c r="K27" s="218"/>
    </row>
    <row r="28" spans="2:11" ht="25.5" x14ac:dyDescent="0.25">
      <c r="B28" s="454" t="str">
        <f>Input!H277</f>
        <v>Policy Period</v>
      </c>
      <c r="C28" s="351" t="str">
        <f>Input!H228</f>
        <v>9/1/2022-8/1/2023</v>
      </c>
      <c r="D28" s="351" t="str">
        <f>Input!H233</f>
        <v>8/1/2023-8/1/2024</v>
      </c>
      <c r="F28" s="351" t="str">
        <f>D28</f>
        <v>8/1/2023-8/1/2024</v>
      </c>
      <c r="G28" s="408"/>
      <c r="H28" s="408"/>
      <c r="I28" s="408"/>
      <c r="J28" s="219"/>
      <c r="K28" s="219"/>
    </row>
    <row r="29" spans="2:11" x14ac:dyDescent="0.25">
      <c r="B29" s="488" t="str">
        <f>Input!B277 &amp; ": " &amp; Input!B279</f>
        <v>Coverage: Excess Professional Liability (1st layer)</v>
      </c>
      <c r="C29" s="488"/>
      <c r="D29" s="488"/>
      <c r="F29" s="476"/>
      <c r="G29" s="386"/>
      <c r="H29" s="201"/>
      <c r="I29" s="201"/>
      <c r="J29" s="494"/>
      <c r="K29" s="494"/>
    </row>
    <row r="30" spans="2:11" x14ac:dyDescent="0.25">
      <c r="B30" s="422" t="str">
        <f>Input!C277</f>
        <v>Policy Number</v>
      </c>
      <c r="C30" s="384" t="str">
        <f>Input!C274</f>
        <v>USF00867522</v>
      </c>
      <c r="D30" s="384" t="str">
        <f>Input!C194</f>
        <v>TBD</v>
      </c>
      <c r="F30" s="384" t="str">
        <f>Input!C194</f>
        <v>TBD</v>
      </c>
      <c r="G30" s="408"/>
      <c r="H30" s="408"/>
      <c r="I30" s="408"/>
      <c r="J30" s="218"/>
      <c r="K30" s="218"/>
    </row>
    <row r="31" spans="2:11" x14ac:dyDescent="0.25">
      <c r="B31" s="649" t="str">
        <f>Input!D276</f>
        <v>Limits of Liability</v>
      </c>
      <c r="C31" s="650"/>
      <c r="D31" s="650"/>
      <c r="F31" s="650"/>
      <c r="G31" s="408"/>
      <c r="H31" s="408"/>
      <c r="I31" s="408"/>
      <c r="J31" s="218"/>
      <c r="K31" s="218"/>
    </row>
    <row r="32" spans="2:11" x14ac:dyDescent="0.25">
      <c r="B32" s="435" t="str">
        <f>Input!D277</f>
        <v>Each Claim</v>
      </c>
      <c r="C32" s="385">
        <f>Input!D274</f>
        <v>5000000</v>
      </c>
      <c r="D32" s="385">
        <f>Input!D279</f>
        <v>5000000</v>
      </c>
      <c r="F32" s="385">
        <f>Input!D279</f>
        <v>5000000</v>
      </c>
      <c r="G32" s="408"/>
      <c r="H32" s="408"/>
      <c r="I32" s="408"/>
      <c r="J32" s="218"/>
      <c r="K32" s="218"/>
    </row>
    <row r="33" spans="2:11" x14ac:dyDescent="0.25">
      <c r="B33" s="435" t="str">
        <f>Input!E277</f>
        <v>Aggregate</v>
      </c>
      <c r="C33" s="385">
        <f>Input!E274</f>
        <v>5000000</v>
      </c>
      <c r="D33" s="385">
        <f>Input!E279</f>
        <v>5000000</v>
      </c>
      <c r="F33" s="385">
        <f>Input!E279</f>
        <v>5000000</v>
      </c>
      <c r="G33" s="408"/>
      <c r="H33" s="408"/>
      <c r="I33" s="408"/>
      <c r="J33" s="218"/>
      <c r="K33" s="218"/>
    </row>
    <row r="34" spans="2:11" x14ac:dyDescent="0.25">
      <c r="B34" s="446" t="str">
        <f>Input!F277</f>
        <v>Self-Insured Retention</v>
      </c>
      <c r="C34" s="385" t="str">
        <f>Input!F274</f>
        <v>Follows Underlying</v>
      </c>
      <c r="D34" s="385" t="str">
        <f>Input!F279</f>
        <v>Follows Underlying</v>
      </c>
      <c r="F34" s="385" t="str">
        <f>Input!F279</f>
        <v>Follows Underlying</v>
      </c>
      <c r="G34" s="408"/>
      <c r="H34" s="408"/>
      <c r="I34" s="408"/>
      <c r="J34" s="218"/>
      <c r="K34" s="218"/>
    </row>
    <row r="35" spans="2:11" x14ac:dyDescent="0.25">
      <c r="B35" s="446" t="str">
        <f>Input!G277</f>
        <v>Insurer</v>
      </c>
      <c r="C35" s="350" t="str">
        <f>Input!G274</f>
        <v>Allianz</v>
      </c>
      <c r="D35" s="350" t="str">
        <f>Input!G279</f>
        <v>Allianz</v>
      </c>
      <c r="F35" s="350" t="str">
        <f>Input!G279</f>
        <v>Allianz</v>
      </c>
      <c r="G35" s="408"/>
      <c r="H35" s="408"/>
      <c r="I35" s="408"/>
      <c r="J35" s="218"/>
      <c r="K35" s="218"/>
    </row>
    <row r="36" spans="2:11" ht="25.5" x14ac:dyDescent="0.25">
      <c r="B36" s="446" t="str">
        <f>Input!H277</f>
        <v>Policy Period</v>
      </c>
      <c r="C36" s="350" t="str">
        <f>Input!H274</f>
        <v>9/1/2022-8/1/2023</v>
      </c>
      <c r="D36" s="350" t="str">
        <f>Input!C6</f>
        <v>8/1/2023-8/1/2024</v>
      </c>
      <c r="F36" s="350" t="str">
        <f>Input!C6</f>
        <v>8/1/2023-8/1/2024</v>
      </c>
      <c r="G36" s="408"/>
      <c r="H36" s="408"/>
      <c r="I36" s="408"/>
      <c r="J36" s="218"/>
      <c r="K36" s="218"/>
    </row>
    <row r="37" spans="2:11" ht="7.5" customHeight="1" x14ac:dyDescent="0.25">
      <c r="B37" s="303"/>
      <c r="C37" s="216"/>
      <c r="D37" s="216"/>
      <c r="F37" s="263"/>
      <c r="J37" s="344"/>
    </row>
    <row r="38" spans="2:11" x14ac:dyDescent="0.25">
      <c r="B38" s="1362" t="s">
        <v>114</v>
      </c>
      <c r="C38" s="1362"/>
      <c r="D38" s="1362"/>
      <c r="F38" s="262"/>
      <c r="J38" s="344"/>
    </row>
    <row r="39" spans="2:11" x14ac:dyDescent="0.25">
      <c r="B39" s="1363" t="s">
        <v>1785</v>
      </c>
      <c r="C39" s="1363"/>
      <c r="D39" s="1363"/>
      <c r="E39" s="1363"/>
      <c r="F39" s="1364"/>
      <c r="J39" s="344"/>
    </row>
    <row r="40" spans="2:11" ht="7.5" customHeight="1" x14ac:dyDescent="0.25">
      <c r="B40" s="343"/>
      <c r="C40" s="226"/>
      <c r="D40" s="226"/>
      <c r="F40" s="263"/>
      <c r="J40" s="344"/>
    </row>
    <row r="41" spans="2:11" x14ac:dyDescent="0.25">
      <c r="B41" s="1362" t="s">
        <v>115</v>
      </c>
      <c r="C41" s="1362"/>
      <c r="D41" s="1362"/>
      <c r="F41" s="263"/>
      <c r="J41" s="344"/>
    </row>
    <row r="42" spans="2:11" ht="30" customHeight="1" x14ac:dyDescent="0.25">
      <c r="B42" s="1365" t="s">
        <v>1784</v>
      </c>
      <c r="C42" s="1373"/>
      <c r="D42" s="1373"/>
      <c r="E42" s="1373"/>
      <c r="F42" s="1374"/>
      <c r="J42" s="344"/>
    </row>
    <row r="43" spans="2:11" ht="7.5" customHeight="1" x14ac:dyDescent="0.25">
      <c r="B43" s="303"/>
      <c r="C43" s="216"/>
      <c r="D43" s="216"/>
      <c r="F43" s="263"/>
      <c r="J43" s="344"/>
    </row>
    <row r="44" spans="2:11" x14ac:dyDescent="0.25">
      <c r="B44" s="470" t="s">
        <v>73</v>
      </c>
      <c r="C44" s="471" t="s">
        <v>63</v>
      </c>
      <c r="D44" s="472" t="s">
        <v>64</v>
      </c>
      <c r="F44" s="473" t="s">
        <v>116</v>
      </c>
      <c r="J44" s="474" t="s">
        <v>728</v>
      </c>
      <c r="K44" s="474" t="s">
        <v>298</v>
      </c>
    </row>
    <row r="45" spans="2:11" x14ac:dyDescent="0.25">
      <c r="B45" s="359" t="s">
        <v>74</v>
      </c>
      <c r="C45" s="604" t="s">
        <v>955</v>
      </c>
      <c r="D45" s="604" t="s">
        <v>955</v>
      </c>
      <c r="F45" s="373"/>
      <c r="G45" s="216" t="str">
        <f t="shared" ref="G45:G61" si="0">IF(OR(TRIM(D45)&lt;&gt;"",TRIM(F45)&lt;&gt;""),IF(AND(TRIM(D45)&lt;&gt;"",TRIM(F45)&lt;&gt;""),IF(OR(TRIM(C45)&lt;&gt;TRIM(D45),TRIM(C45)&lt;&gt;TRIM(F45)),"_",""),IF(TRIM(C45)&lt;&gt;TRIM(D45), "_", "")),"")</f>
        <v/>
      </c>
      <c r="H45" s="201"/>
      <c r="I45" s="201"/>
      <c r="J45" s="218"/>
      <c r="K45" s="218"/>
    </row>
    <row r="46" spans="2:11" ht="63.75" x14ac:dyDescent="0.25">
      <c r="B46" s="359" t="s">
        <v>75</v>
      </c>
      <c r="C46" s="604" t="s">
        <v>1533</v>
      </c>
      <c r="D46" s="604" t="s">
        <v>1533</v>
      </c>
      <c r="F46" s="373"/>
      <c r="G46" s="216" t="str">
        <f t="shared" si="0"/>
        <v/>
      </c>
      <c r="H46" s="201"/>
      <c r="I46" s="201"/>
      <c r="J46" s="218"/>
      <c r="K46" s="218"/>
    </row>
    <row r="47" spans="2:11" x14ac:dyDescent="0.25">
      <c r="B47" s="340" t="s">
        <v>121</v>
      </c>
      <c r="C47" s="351"/>
      <c r="D47" s="351"/>
      <c r="F47" s="396"/>
      <c r="G47" s="216" t="str">
        <f t="shared" si="0"/>
        <v/>
      </c>
      <c r="H47" s="201"/>
      <c r="I47" s="201"/>
      <c r="J47" s="219"/>
      <c r="K47" s="219"/>
    </row>
    <row r="48" spans="2:11" x14ac:dyDescent="0.25">
      <c r="B48" s="400" t="s">
        <v>342</v>
      </c>
      <c r="C48" s="572" t="s">
        <v>974</v>
      </c>
      <c r="D48" s="572" t="s">
        <v>974</v>
      </c>
      <c r="F48" s="399"/>
      <c r="G48" s="216" t="str">
        <f t="shared" si="0"/>
        <v/>
      </c>
      <c r="H48" s="201"/>
      <c r="I48" s="201"/>
      <c r="J48" s="407"/>
      <c r="K48" s="407"/>
    </row>
    <row r="49" spans="2:16" x14ac:dyDescent="0.25">
      <c r="B49" s="401" t="s">
        <v>769</v>
      </c>
      <c r="C49" s="572" t="s">
        <v>974</v>
      </c>
      <c r="D49" s="572" t="s">
        <v>974</v>
      </c>
      <c r="F49" s="402"/>
      <c r="G49" s="216" t="str">
        <f t="shared" si="0"/>
        <v/>
      </c>
      <c r="H49" s="201"/>
      <c r="I49" s="201"/>
      <c r="J49" s="404"/>
      <c r="K49" s="1069"/>
    </row>
    <row r="50" spans="2:16" x14ac:dyDescent="0.25">
      <c r="B50" s="340" t="s">
        <v>76</v>
      </c>
      <c r="C50" s="351"/>
      <c r="D50" s="351"/>
      <c r="F50" s="396"/>
      <c r="G50" s="216" t="str">
        <f t="shared" si="0"/>
        <v/>
      </c>
      <c r="H50" s="15"/>
      <c r="I50" s="15"/>
      <c r="J50" s="219"/>
      <c r="K50" s="219"/>
    </row>
    <row r="51" spans="2:16" x14ac:dyDescent="0.25">
      <c r="B51" s="400" t="s">
        <v>342</v>
      </c>
      <c r="C51" s="1011">
        <v>44440</v>
      </c>
      <c r="D51" s="1011">
        <v>44440</v>
      </c>
      <c r="F51" s="399"/>
      <c r="G51" s="216" t="str">
        <f t="shared" si="0"/>
        <v/>
      </c>
      <c r="H51" s="201"/>
      <c r="I51" s="201"/>
      <c r="J51" s="407"/>
      <c r="K51" s="1075" t="s">
        <v>1604</v>
      </c>
    </row>
    <row r="52" spans="2:16" x14ac:dyDescent="0.25">
      <c r="B52" s="401" t="s">
        <v>769</v>
      </c>
      <c r="C52" s="1011">
        <v>44440</v>
      </c>
      <c r="D52" s="1011">
        <v>44440</v>
      </c>
      <c r="F52" s="402"/>
      <c r="G52" s="216" t="str">
        <f t="shared" si="0"/>
        <v/>
      </c>
      <c r="H52" s="201"/>
      <c r="I52" s="201"/>
      <c r="J52" s="404"/>
      <c r="K52" s="404"/>
    </row>
    <row r="53" spans="2:16" x14ac:dyDescent="0.25">
      <c r="B53" s="576" t="s">
        <v>77</v>
      </c>
      <c r="C53" s="636">
        <v>0</v>
      </c>
      <c r="D53" s="636">
        <v>0</v>
      </c>
      <c r="F53" s="373"/>
      <c r="G53" s="216" t="str">
        <f t="shared" si="0"/>
        <v/>
      </c>
      <c r="H53" s="201"/>
      <c r="I53" s="201"/>
      <c r="J53" s="218"/>
      <c r="K53" s="218"/>
    </row>
    <row r="54" spans="2:16" x14ac:dyDescent="0.25">
      <c r="B54" s="359" t="s">
        <v>78</v>
      </c>
      <c r="C54" s="604" t="s">
        <v>973</v>
      </c>
      <c r="D54" s="604" t="s">
        <v>973</v>
      </c>
      <c r="F54" s="373"/>
      <c r="G54" s="216" t="str">
        <f t="shared" si="0"/>
        <v/>
      </c>
      <c r="H54" s="201"/>
      <c r="I54" s="201"/>
      <c r="J54" s="218"/>
      <c r="K54" s="218"/>
    </row>
    <row r="55" spans="2:16" x14ac:dyDescent="0.25">
      <c r="B55" s="359" t="s">
        <v>330</v>
      </c>
      <c r="C55" s="414" t="s">
        <v>331</v>
      </c>
      <c r="D55" s="414" t="s">
        <v>331</v>
      </c>
      <c r="F55" s="373"/>
      <c r="G55" s="216" t="str">
        <f t="shared" si="0"/>
        <v/>
      </c>
      <c r="H55" s="201"/>
      <c r="I55" s="201"/>
      <c r="J55" s="626"/>
      <c r="K55" s="218"/>
    </row>
    <row r="56" spans="2:16" x14ac:dyDescent="0.25">
      <c r="B56" s="359" t="s">
        <v>160</v>
      </c>
      <c r="C56" s="594" t="s">
        <v>124</v>
      </c>
      <c r="D56" s="594" t="s">
        <v>124</v>
      </c>
      <c r="F56" s="373"/>
      <c r="G56" s="216" t="str">
        <f t="shared" si="0"/>
        <v/>
      </c>
      <c r="H56" s="201"/>
      <c r="I56" s="201"/>
      <c r="J56" s="218"/>
      <c r="K56" s="218"/>
      <c r="M56" s="1233"/>
      <c r="N56" s="1233"/>
      <c r="O56" s="1233"/>
      <c r="P56" s="1233"/>
    </row>
    <row r="57" spans="2:16" ht="56.25" hidden="1" customHeight="1" x14ac:dyDescent="0.25">
      <c r="B57" s="651" t="s">
        <v>771</v>
      </c>
      <c r="C57" s="372"/>
      <c r="D57" s="350"/>
      <c r="F57" s="373"/>
      <c r="G57" s="216" t="str">
        <f t="shared" si="0"/>
        <v/>
      </c>
      <c r="H57" s="201"/>
      <c r="I57" s="201"/>
      <c r="J57" s="218"/>
      <c r="K57" s="218"/>
      <c r="M57" s="1233"/>
      <c r="N57" s="1233"/>
      <c r="O57" s="1233"/>
      <c r="P57" s="1233"/>
    </row>
    <row r="58" spans="2:16" ht="7.5" customHeight="1" x14ac:dyDescent="0.25">
      <c r="B58" s="303"/>
      <c r="C58" s="216"/>
      <c r="D58" s="216"/>
      <c r="E58" s="15"/>
      <c r="F58" s="263"/>
      <c r="G58" s="216" t="str">
        <f t="shared" si="0"/>
        <v/>
      </c>
      <c r="J58" s="344"/>
      <c r="M58" s="1233"/>
      <c r="N58" s="1233"/>
      <c r="O58" s="1233"/>
      <c r="P58" s="1233"/>
    </row>
    <row r="59" spans="2:16" x14ac:dyDescent="0.25">
      <c r="B59" s="470" t="s">
        <v>90</v>
      </c>
      <c r="C59" s="471" t="s">
        <v>63</v>
      </c>
      <c r="D59" s="472" t="s">
        <v>64</v>
      </c>
      <c r="E59" s="15"/>
      <c r="F59" s="473" t="s">
        <v>116</v>
      </c>
      <c r="G59" s="216"/>
      <c r="J59" s="474" t="s">
        <v>728</v>
      </c>
      <c r="K59" s="474" t="s">
        <v>298</v>
      </c>
      <c r="M59" s="1233"/>
      <c r="N59" s="1233"/>
      <c r="O59" s="1233"/>
      <c r="P59" s="1233"/>
    </row>
    <row r="60" spans="2:16" x14ac:dyDescent="0.25">
      <c r="B60" s="593" t="s">
        <v>722</v>
      </c>
      <c r="C60" s="417" t="s">
        <v>124</v>
      </c>
      <c r="D60" s="594" t="s">
        <v>124</v>
      </c>
      <c r="E60" s="15"/>
      <c r="F60" s="594"/>
      <c r="G60" s="216" t="str">
        <f t="shared" si="0"/>
        <v/>
      </c>
      <c r="J60" s="474"/>
      <c r="K60" s="474"/>
      <c r="M60" s="1233"/>
      <c r="N60" s="1233"/>
      <c r="O60" s="1233"/>
      <c r="P60" s="1233"/>
    </row>
    <row r="61" spans="2:16" ht="30" hidden="1" customHeight="1" x14ac:dyDescent="0.25">
      <c r="B61" s="651" t="s">
        <v>770</v>
      </c>
      <c r="C61" s="372"/>
      <c r="D61" s="350"/>
      <c r="E61" s="15"/>
      <c r="F61" s="373"/>
      <c r="G61" s="216" t="str">
        <f t="shared" si="0"/>
        <v/>
      </c>
      <c r="H61" s="201"/>
      <c r="I61" s="201"/>
      <c r="J61" s="218"/>
      <c r="K61" s="218"/>
      <c r="M61" s="1233"/>
      <c r="N61" s="1233"/>
      <c r="O61" s="1233"/>
      <c r="P61" s="1233"/>
    </row>
    <row r="62" spans="2:16" x14ac:dyDescent="0.25">
      <c r="E62" s="15"/>
      <c r="J62" s="344"/>
      <c r="M62" s="1233"/>
      <c r="N62" s="1233"/>
      <c r="O62" s="1233"/>
      <c r="P62" s="1233"/>
    </row>
  </sheetData>
  <mergeCells count="7">
    <mergeCell ref="J15:J18"/>
    <mergeCell ref="M60:P62"/>
    <mergeCell ref="B38:D38"/>
    <mergeCell ref="B41:D41"/>
    <mergeCell ref="B39:F39"/>
    <mergeCell ref="B42:F42"/>
    <mergeCell ref="M56:P59"/>
  </mergeCells>
  <conditionalFormatting sqref="G1:G13 G37:G1048576 G15:G28">
    <cfRule type="cellIs" dxfId="159" priority="10" operator="equal">
      <formula>"_"</formula>
    </cfRule>
  </conditionalFormatting>
  <conditionalFormatting sqref="G45:G61">
    <cfRule type="cellIs" dxfId="158" priority="9" operator="equal">
      <formula>"_"</formula>
    </cfRule>
  </conditionalFormatting>
  <conditionalFormatting sqref="G29:G36">
    <cfRule type="cellIs" dxfId="157" priority="6" operator="equal">
      <formula>"_"</formula>
    </cfRule>
  </conditionalFormatting>
  <conditionalFormatting sqref="G14">
    <cfRule type="cellIs" dxfId="156" priority="1" operator="equal">
      <formula>"_"</formula>
    </cfRule>
  </conditionalFormatting>
  <printOptions horizontalCentered="1"/>
  <pageMargins left="0.196850393700787" right="0.196850393700787" top="1.1811023622047201" bottom="1.25984251968504" header="0.31496062992126" footer="0.31496062992126"/>
  <pageSetup fitToWidth="0" fitToHeight="0" orientation="portrait" r:id="rId1"/>
  <headerFooter scaleWithDoc="0">
    <oddHeader>&amp;L&amp;"Calibri,Bold"&amp;14 Excess Professional Liability (2nd layer)</oddHeader>
    <oddFooter>&amp;L&amp;G&amp;CPage &amp;P of &amp;N</oddFooter>
  </headerFooter>
  <rowBreaks count="1" manualBreakCount="1">
    <brk id="43" min="1" max="9" man="1"/>
  </row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6"/>
  <dimension ref="B1:M91"/>
  <sheetViews>
    <sheetView showGridLines="0" zoomScale="110" zoomScaleNormal="11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5.42578125" style="15" customWidth="1"/>
    <col min="13" max="13" width="21" style="15" customWidth="1"/>
    <col min="14" max="53" width="9.140625" style="15" customWidth="1"/>
    <col min="54" max="16384" width="9.140625" style="15"/>
  </cols>
  <sheetData>
    <row r="1" spans="2:13" ht="7.5" customHeight="1" x14ac:dyDescent="0.25">
      <c r="E1" s="408"/>
    </row>
    <row r="2" spans="2:13" ht="15.75" x14ac:dyDescent="0.25">
      <c r="B2" s="411" t="str">
        <f>Input!B281</f>
        <v>Commercial General Liability - Captive Member Number 800119</v>
      </c>
      <c r="E2" s="408"/>
      <c r="H2" s="412"/>
      <c r="I2" s="413"/>
      <c r="J2" s="413"/>
      <c r="L2" s="414" t="s">
        <v>331</v>
      </c>
      <c r="M2" s="344" t="s">
        <v>296</v>
      </c>
    </row>
    <row r="3" spans="2:13" x14ac:dyDescent="0.25">
      <c r="D3" s="413" t="str">
        <f xml:space="preserve"> IF(Input!D285=Input!G285,CHAR(254), "")</f>
        <v/>
      </c>
      <c r="E3" s="415"/>
      <c r="F3" s="416" t="str">
        <f xml:space="preserve"> IF(Input!E285=Input!G285,CHAR(254),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Input!B286</f>
        <v>REvolution (AIG)</v>
      </c>
      <c r="D5" s="350" t="str">
        <f>Input!D286</f>
        <v>REvolution (AIG)</v>
      </c>
      <c r="F5" s="373" t="str">
        <f>Input!E286</f>
        <v>REvolution (AIG)</v>
      </c>
      <c r="J5" s="218"/>
      <c r="K5" s="218"/>
    </row>
    <row r="6" spans="2:13" ht="51" x14ac:dyDescent="0.25">
      <c r="B6" s="684" t="s">
        <v>822</v>
      </c>
      <c r="C6" s="372" t="str">
        <f>Input!B288</f>
        <v>National Union Fire Insurance Company of Pittsburgh, PA</v>
      </c>
      <c r="D6" s="350">
        <f>Input!D288</f>
        <v>0</v>
      </c>
      <c r="F6" s="373">
        <f>Input!E288</f>
        <v>0</v>
      </c>
      <c r="J6" s="218"/>
      <c r="K6" s="218"/>
    </row>
    <row r="7" spans="2:13" x14ac:dyDescent="0.25">
      <c r="B7" s="682" t="s">
        <v>70</v>
      </c>
      <c r="C7" s="372" t="str">
        <f>Input!B290</f>
        <v>A: XV</v>
      </c>
      <c r="D7" s="350">
        <f>Input!D290</f>
        <v>0</v>
      </c>
      <c r="F7" s="373">
        <f>Input!E290</f>
        <v>0</v>
      </c>
      <c r="J7" s="218"/>
      <c r="K7" s="218"/>
    </row>
    <row r="8" spans="2:13" x14ac:dyDescent="0.25">
      <c r="B8" s="368" t="str">
        <f>Input!B284</f>
        <v>Renewal Policy Number</v>
      </c>
      <c r="C8" s="372" t="str">
        <f>Input!C283</f>
        <v>GL 6360582</v>
      </c>
      <c r="D8" s="350" t="str">
        <f>Input!C284</f>
        <v>TBD</v>
      </c>
      <c r="F8" s="373" t="str">
        <f>Input!C284</f>
        <v>TBD</v>
      </c>
      <c r="J8" s="218"/>
      <c r="K8" s="218"/>
    </row>
    <row r="9" spans="2:13" x14ac:dyDescent="0.25">
      <c r="B9" s="368"/>
      <c r="C9" s="372"/>
      <c r="D9" s="350"/>
      <c r="F9" s="373"/>
      <c r="J9" s="218"/>
      <c r="K9" s="218"/>
    </row>
    <row r="10" spans="2:13" ht="15" customHeight="1" x14ac:dyDescent="0.25">
      <c r="B10" s="368" t="str">
        <f>Input!B6</f>
        <v>Renewal Policy Period</v>
      </c>
      <c r="C10" s="372" t="str">
        <f>Input!C5</f>
        <v>9/1/2022-8/1/2023</v>
      </c>
      <c r="D10" s="350" t="str">
        <f>Input!C6</f>
        <v>8/1/2023-8/1/2024</v>
      </c>
      <c r="F10" s="373" t="str">
        <f>Input!C6</f>
        <v>8/1/2023-8/1/2024</v>
      </c>
      <c r="J10" s="218"/>
      <c r="K10" s="218"/>
    </row>
    <row r="11" spans="2:13" x14ac:dyDescent="0.25">
      <c r="B11" s="488" t="str">
        <f>Input!B310</f>
        <v>Policy Limits</v>
      </c>
      <c r="C11" s="436"/>
      <c r="D11" s="436"/>
      <c r="F11" s="444"/>
      <c r="G11" s="201"/>
      <c r="H11" s="201"/>
      <c r="I11" s="201"/>
      <c r="J11" s="494"/>
      <c r="K11" s="494"/>
    </row>
    <row r="12" spans="2:13" x14ac:dyDescent="0.25">
      <c r="B12" s="368" t="str">
        <f>Input!B312</f>
        <v>Each Occurrence</v>
      </c>
      <c r="C12" s="357">
        <f>Input!C312</f>
        <v>2000000</v>
      </c>
      <c r="D12" s="385">
        <f>Input!D312</f>
        <v>2000000</v>
      </c>
      <c r="E12" s="374"/>
      <c r="F12" s="387">
        <f>Input!E312</f>
        <v>0</v>
      </c>
      <c r="J12" s="218"/>
      <c r="K12" s="218"/>
    </row>
    <row r="13" spans="2:13" x14ac:dyDescent="0.25">
      <c r="B13" s="368" t="str">
        <f>Input!B313</f>
        <v>Products / Completed Operations Aggregate</v>
      </c>
      <c r="C13" s="357">
        <f>Input!C313</f>
        <v>4000000</v>
      </c>
      <c r="D13" s="385">
        <f>Input!D313</f>
        <v>4000000</v>
      </c>
      <c r="E13" s="374"/>
      <c r="F13" s="387">
        <f>Input!E313</f>
        <v>0</v>
      </c>
      <c r="J13" s="218"/>
      <c r="K13" s="218"/>
    </row>
    <row r="14" spans="2:13" ht="25.5" x14ac:dyDescent="0.25">
      <c r="B14" s="368" t="str">
        <f>Input!B314</f>
        <v>Personal and Advertising Injury</v>
      </c>
      <c r="C14" s="357">
        <f>Input!C314</f>
        <v>2000000</v>
      </c>
      <c r="D14" s="385" t="s">
        <v>1372</v>
      </c>
      <c r="E14" s="374"/>
      <c r="F14" s="387">
        <f>Input!E314</f>
        <v>0</v>
      </c>
      <c r="J14" s="218"/>
      <c r="K14" s="218"/>
    </row>
    <row r="15" spans="2:13" x14ac:dyDescent="0.25">
      <c r="B15" s="368" t="str">
        <f>Input!B315</f>
        <v>General Aggregate</v>
      </c>
      <c r="C15" s="357">
        <f>Input!C315</f>
        <v>4000000</v>
      </c>
      <c r="D15" s="385">
        <f>Input!D315</f>
        <v>4000000</v>
      </c>
      <c r="E15" s="374"/>
      <c r="F15" s="387">
        <f>Input!E315</f>
        <v>0</v>
      </c>
      <c r="J15" s="218"/>
      <c r="K15" s="218"/>
    </row>
    <row r="16" spans="2:13" x14ac:dyDescent="0.25">
      <c r="B16" s="368" t="str">
        <f>Input!B316</f>
        <v>Damage to Premises Rented to You</v>
      </c>
      <c r="C16" s="357">
        <f>Input!C316</f>
        <v>500000</v>
      </c>
      <c r="D16" s="385">
        <f>Input!D316</f>
        <v>500000</v>
      </c>
      <c r="E16" s="374"/>
      <c r="F16" s="387">
        <f>Input!E316</f>
        <v>0</v>
      </c>
      <c r="J16" s="218"/>
      <c r="K16" s="218"/>
    </row>
    <row r="17" spans="2:11" x14ac:dyDescent="0.25">
      <c r="B17" s="368" t="str">
        <f>Input!B317</f>
        <v>Medical Payments</v>
      </c>
      <c r="C17" s="357">
        <f>Input!C317</f>
        <v>25000</v>
      </c>
      <c r="D17" s="385" t="s">
        <v>1686</v>
      </c>
      <c r="E17" s="374"/>
      <c r="F17" s="387">
        <f>Input!E317</f>
        <v>0</v>
      </c>
      <c r="J17" s="218"/>
      <c r="K17" s="218"/>
    </row>
    <row r="18" spans="2:11" x14ac:dyDescent="0.25">
      <c r="B18" s="368" t="str">
        <f>Input!B318</f>
        <v>Employee Benefits Liability - Each Claim</v>
      </c>
      <c r="C18" s="357">
        <f>Input!C318</f>
        <v>1000000</v>
      </c>
      <c r="D18" s="385" t="s">
        <v>1764</v>
      </c>
      <c r="F18" s="387">
        <f>Input!E318</f>
        <v>0</v>
      </c>
      <c r="J18" s="218"/>
      <c r="K18" s="218"/>
    </row>
    <row r="19" spans="2:11" x14ac:dyDescent="0.25">
      <c r="B19" s="368" t="str">
        <f>Input!B319</f>
        <v>Employee Benefits Liability - Aggregate</v>
      </c>
      <c r="C19" s="357">
        <f>Input!C319</f>
        <v>1000000</v>
      </c>
      <c r="D19" s="385" t="s">
        <v>1684</v>
      </c>
      <c r="E19" s="226"/>
      <c r="F19" s="387">
        <f>Input!E319</f>
        <v>0</v>
      </c>
      <c r="J19" s="218"/>
      <c r="K19" s="218"/>
    </row>
    <row r="20" spans="2:11" x14ac:dyDescent="0.25">
      <c r="B20" s="488" t="str">
        <f>Input!B320</f>
        <v>Policy Deductibles</v>
      </c>
      <c r="C20" s="436"/>
      <c r="D20" s="436" t="s">
        <v>1763</v>
      </c>
      <c r="F20" s="444"/>
      <c r="G20" s="201"/>
      <c r="H20" s="201"/>
      <c r="I20" s="201"/>
      <c r="J20" s="494"/>
      <c r="K20" s="494"/>
    </row>
    <row r="21" spans="2:11" x14ac:dyDescent="0.25">
      <c r="B21" s="361" t="str">
        <f>Input!B322</f>
        <v>General Liability</v>
      </c>
      <c r="C21" s="837">
        <f>Input!C322</f>
        <v>0</v>
      </c>
      <c r="D21" s="391">
        <f>Input!D322</f>
        <v>0</v>
      </c>
      <c r="E21" s="392"/>
      <c r="F21" s="390">
        <f>Input!E322</f>
        <v>0</v>
      </c>
      <c r="J21" s="218"/>
      <c r="K21" s="218"/>
    </row>
    <row r="22" spans="2:11" x14ac:dyDescent="0.25">
      <c r="B22" s="361" t="str">
        <f>Input!B323</f>
        <v>Employee Benefits Liability (Each Wrongful Act)</v>
      </c>
      <c r="C22" s="362">
        <f>Input!C323</f>
        <v>1000</v>
      </c>
      <c r="D22" s="391">
        <f>Input!D323</f>
        <v>1000</v>
      </c>
      <c r="E22" s="393"/>
      <c r="F22" s="390">
        <f>Input!E323</f>
        <v>0</v>
      </c>
      <c r="J22" s="218"/>
      <c r="K22" s="218"/>
    </row>
    <row r="23" spans="2:11" x14ac:dyDescent="0.25">
      <c r="B23" s="488" t="s">
        <v>1760</v>
      </c>
      <c r="C23" s="436" t="str">
        <f>B6</f>
        <v>Writing Company</v>
      </c>
      <c r="D23" s="436" t="s">
        <v>1372</v>
      </c>
      <c r="F23" s="444"/>
      <c r="G23" s="201"/>
      <c r="H23" s="201"/>
      <c r="I23" s="201"/>
      <c r="J23" s="494"/>
      <c r="K23" s="494"/>
    </row>
    <row r="24" spans="2:11" ht="25.5" x14ac:dyDescent="0.25">
      <c r="B24" s="361" t="s">
        <v>1343</v>
      </c>
      <c r="C24" s="388" t="str">
        <f>B5</f>
        <v>Insurer</v>
      </c>
      <c r="D24" s="385" t="s">
        <v>1708</v>
      </c>
      <c r="E24" s="394"/>
      <c r="F24" s="387">
        <f>Input!E292</f>
        <v>113273</v>
      </c>
      <c r="J24" s="1366" t="s">
        <v>1721</v>
      </c>
      <c r="K24" s="1030"/>
    </row>
    <row r="25" spans="2:11" ht="38.25" x14ac:dyDescent="0.25">
      <c r="B25" s="361" t="s">
        <v>1683</v>
      </c>
      <c r="C25" s="388" t="s">
        <v>1761</v>
      </c>
      <c r="D25" s="385" t="s">
        <v>1762</v>
      </c>
      <c r="F25" s="387">
        <f>Input!E298</f>
        <v>0</v>
      </c>
      <c r="J25" s="1367"/>
      <c r="K25" s="1030"/>
    </row>
    <row r="26" spans="2:11" x14ac:dyDescent="0.25">
      <c r="B26" s="361" t="s">
        <v>300</v>
      </c>
      <c r="C26" s="389">
        <f>Input!B300</f>
        <v>0</v>
      </c>
      <c r="D26" s="391">
        <f>Input!D300</f>
        <v>0</v>
      </c>
      <c r="F26" s="390">
        <f>Input!E300</f>
        <v>0</v>
      </c>
      <c r="J26" s="1367"/>
      <c r="K26" s="1034"/>
    </row>
    <row r="27" spans="2:11" x14ac:dyDescent="0.25">
      <c r="B27" s="368" t="s">
        <v>303</v>
      </c>
      <c r="C27" s="388">
        <f>Input!B302</f>
        <v>104460</v>
      </c>
      <c r="D27" s="385">
        <f>Input!D302</f>
        <v>113273.21</v>
      </c>
      <c r="E27" s="386"/>
      <c r="F27" s="387">
        <f>Input!E302</f>
        <v>113273</v>
      </c>
      <c r="J27" s="1368"/>
      <c r="K27" s="1030"/>
    </row>
    <row r="28" spans="2:11" ht="7.5" customHeight="1" x14ac:dyDescent="0.25">
      <c r="B28" s="303"/>
      <c r="C28" s="216"/>
      <c r="D28" s="216"/>
      <c r="F28" s="263"/>
      <c r="J28" s="344"/>
    </row>
    <row r="29" spans="2:11" x14ac:dyDescent="0.25">
      <c r="B29" s="1362" t="s">
        <v>114</v>
      </c>
      <c r="C29" s="1362"/>
      <c r="D29" s="1362"/>
      <c r="F29" s="262"/>
      <c r="J29" s="344"/>
    </row>
    <row r="30" spans="2:11" x14ac:dyDescent="0.25">
      <c r="B30" s="1363" t="s">
        <v>1125</v>
      </c>
      <c r="C30" s="1363"/>
      <c r="D30" s="1363"/>
      <c r="E30" s="1363"/>
      <c r="F30" s="1364"/>
      <c r="J30" s="344"/>
    </row>
    <row r="31" spans="2:11" ht="7.5" customHeight="1" x14ac:dyDescent="0.25">
      <c r="B31" s="343"/>
      <c r="C31" s="226"/>
      <c r="D31" s="226"/>
      <c r="F31" s="263"/>
      <c r="J31" s="344"/>
    </row>
    <row r="32" spans="2:11" x14ac:dyDescent="0.25">
      <c r="B32" s="1362" t="s">
        <v>115</v>
      </c>
      <c r="C32" s="1362"/>
      <c r="D32" s="1362"/>
      <c r="F32" s="263"/>
      <c r="J32" s="344"/>
    </row>
    <row r="33" spans="2:11" x14ac:dyDescent="0.25">
      <c r="B33" s="1365" t="s">
        <v>1724</v>
      </c>
      <c r="C33" s="1373"/>
      <c r="D33" s="1373"/>
      <c r="E33" s="1373"/>
      <c r="F33" s="1374"/>
      <c r="J33" s="344"/>
    </row>
    <row r="34" spans="2:11" ht="7.5" customHeight="1" x14ac:dyDescent="0.25">
      <c r="B34" s="303"/>
      <c r="C34" s="216"/>
      <c r="D34" s="216"/>
      <c r="F34" s="263"/>
      <c r="J34" s="344"/>
    </row>
    <row r="35" spans="2:11" x14ac:dyDescent="0.25">
      <c r="B35" s="470" t="s">
        <v>73</v>
      </c>
      <c r="C35" s="471" t="s">
        <v>63</v>
      </c>
      <c r="D35" s="472" t="s">
        <v>64</v>
      </c>
      <c r="F35" s="473" t="s">
        <v>116</v>
      </c>
      <c r="J35" s="474" t="s">
        <v>728</v>
      </c>
      <c r="K35" s="474" t="s">
        <v>298</v>
      </c>
    </row>
    <row r="36" spans="2:11" x14ac:dyDescent="0.25">
      <c r="B36" s="340" t="s">
        <v>74</v>
      </c>
      <c r="C36" s="605" t="s">
        <v>1143</v>
      </c>
      <c r="D36" s="605" t="s">
        <v>1143</v>
      </c>
      <c r="F36" s="605"/>
      <c r="G36" s="216" t="str">
        <f>IF(OR(TRIM(D36)&lt;&gt;"",TRIM(F36)&lt;&gt;""),IF(AND(TRIM(D36)&lt;&gt;"",TRIM(F36)&lt;&gt;""),IF(OR(TRIM(C36)&lt;&gt;TRIM(D36),TRIM(C36)&lt;&gt;TRIM(F36)),"_",""),IF(TRIM(C36)&lt;&gt;TRIM(D36), "_", "")),"")</f>
        <v/>
      </c>
      <c r="H36" s="201"/>
      <c r="I36" s="201"/>
      <c r="J36" s="218"/>
      <c r="K36" s="218"/>
    </row>
    <row r="37" spans="2:11" x14ac:dyDescent="0.25">
      <c r="B37" s="511" t="s">
        <v>75</v>
      </c>
      <c r="C37" s="396"/>
      <c r="D37" s="396"/>
      <c r="F37" s="396"/>
      <c r="G37" s="216" t="str">
        <f t="shared" ref="G37:G82" si="0">IF(OR(TRIM(D37)&lt;&gt;"",TRIM(F37)&lt;&gt;""),IF(AND(TRIM(D37)&lt;&gt;"",TRIM(F37)&lt;&gt;""),IF(OR(TRIM(C37)&lt;&gt;TRIM(D37),TRIM(C37)&lt;&gt;TRIM(F37)),"_",""),IF(TRIM(C37)&lt;&gt;TRIM(D37), "_", "")),"")</f>
        <v/>
      </c>
      <c r="H37" s="201"/>
      <c r="I37" s="201"/>
      <c r="J37" s="219"/>
      <c r="K37" s="219"/>
    </row>
    <row r="38" spans="2:11" x14ac:dyDescent="0.25">
      <c r="B38" s="512" t="s">
        <v>17</v>
      </c>
      <c r="C38" s="399" t="s">
        <v>1397</v>
      </c>
      <c r="D38" s="399" t="s">
        <v>1397</v>
      </c>
      <c r="F38" s="399"/>
      <c r="G38" s="216" t="str">
        <f t="shared" si="0"/>
        <v/>
      </c>
      <c r="H38" s="201"/>
      <c r="I38" s="201"/>
      <c r="J38" s="407"/>
      <c r="K38" s="407"/>
    </row>
    <row r="39" spans="2:11" x14ac:dyDescent="0.25">
      <c r="B39" s="513" t="s">
        <v>219</v>
      </c>
      <c r="C39" s="402" t="s">
        <v>1398</v>
      </c>
      <c r="D39" s="402" t="s">
        <v>1398</v>
      </c>
      <c r="F39" s="402"/>
      <c r="G39" s="216" t="str">
        <f t="shared" si="0"/>
        <v/>
      </c>
      <c r="H39" s="201"/>
      <c r="I39" s="201"/>
      <c r="J39" s="404"/>
      <c r="K39" s="404"/>
    </row>
    <row r="40" spans="2:11" x14ac:dyDescent="0.25">
      <c r="B40" s="511" t="s">
        <v>121</v>
      </c>
      <c r="C40" s="396"/>
      <c r="D40" s="396"/>
      <c r="F40" s="396"/>
      <c r="G40" s="216" t="str">
        <f t="shared" si="0"/>
        <v/>
      </c>
      <c r="H40" s="201"/>
      <c r="I40" s="201"/>
      <c r="J40" s="219"/>
      <c r="K40" s="219"/>
    </row>
    <row r="41" spans="2:11" x14ac:dyDescent="0.25">
      <c r="B41" s="512" t="s">
        <v>17</v>
      </c>
      <c r="C41" s="399" t="s">
        <v>1144</v>
      </c>
      <c r="D41" s="399" t="s">
        <v>1144</v>
      </c>
      <c r="F41" s="399"/>
      <c r="G41" s="216" t="str">
        <f t="shared" si="0"/>
        <v/>
      </c>
      <c r="H41" s="201"/>
      <c r="I41" s="201"/>
      <c r="J41" s="407"/>
      <c r="K41" s="407"/>
    </row>
    <row r="42" spans="2:11" x14ac:dyDescent="0.25">
      <c r="B42" s="513" t="s">
        <v>219</v>
      </c>
      <c r="C42" s="402" t="s">
        <v>1170</v>
      </c>
      <c r="D42" s="402" t="s">
        <v>1170</v>
      </c>
      <c r="F42" s="402"/>
      <c r="G42" s="216" t="str">
        <f t="shared" si="0"/>
        <v/>
      </c>
      <c r="H42" s="201"/>
      <c r="I42" s="201"/>
      <c r="J42" s="404"/>
      <c r="K42" s="404"/>
    </row>
    <row r="43" spans="2:11" x14ac:dyDescent="0.25">
      <c r="B43" s="514" t="s">
        <v>76</v>
      </c>
      <c r="C43" s="396"/>
      <c r="D43" s="396"/>
      <c r="F43" s="396"/>
      <c r="G43" s="216" t="str">
        <f t="shared" si="0"/>
        <v/>
      </c>
      <c r="H43" s="201"/>
      <c r="I43" s="201"/>
      <c r="J43" s="219"/>
      <c r="K43" s="219"/>
    </row>
    <row r="44" spans="2:11" ht="22.5" customHeight="1" x14ac:dyDescent="0.25">
      <c r="B44" s="513" t="s">
        <v>219</v>
      </c>
      <c r="C44" s="1053">
        <v>40422</v>
      </c>
      <c r="D44" s="1053">
        <v>40422</v>
      </c>
      <c r="F44" s="1053"/>
      <c r="G44" s="216" t="str">
        <f t="shared" si="0"/>
        <v/>
      </c>
      <c r="H44" s="201"/>
      <c r="I44" s="201"/>
      <c r="J44" s="404"/>
      <c r="K44" s="1049" t="s">
        <v>1573</v>
      </c>
    </row>
    <row r="45" spans="2:11" x14ac:dyDescent="0.25">
      <c r="B45" s="406" t="s">
        <v>77</v>
      </c>
      <c r="C45" s="604" t="s">
        <v>1012</v>
      </c>
      <c r="D45" s="604" t="s">
        <v>1012</v>
      </c>
      <c r="F45" s="604"/>
      <c r="G45" s="216" t="str">
        <f t="shared" si="0"/>
        <v/>
      </c>
      <c r="H45" s="201"/>
      <c r="I45" s="201"/>
      <c r="J45" s="218"/>
      <c r="K45" s="218"/>
    </row>
    <row r="46" spans="2:11" x14ac:dyDescent="0.25">
      <c r="B46" s="340" t="s">
        <v>78</v>
      </c>
      <c r="C46" s="666" t="s">
        <v>1252</v>
      </c>
      <c r="D46" s="666" t="s">
        <v>1252</v>
      </c>
      <c r="F46" s="666"/>
      <c r="G46" s="216" t="str">
        <f t="shared" si="0"/>
        <v/>
      </c>
      <c r="H46" s="201"/>
      <c r="I46" s="201"/>
      <c r="J46" s="219"/>
      <c r="K46" s="219"/>
    </row>
    <row r="47" spans="2:11" x14ac:dyDescent="0.25">
      <c r="B47" s="288" t="s">
        <v>330</v>
      </c>
      <c r="C47" s="594" t="s">
        <v>124</v>
      </c>
      <c r="D47" s="594" t="s">
        <v>124</v>
      </c>
      <c r="F47" s="594"/>
      <c r="G47" s="216" t="str">
        <f t="shared" si="0"/>
        <v/>
      </c>
      <c r="H47" s="201"/>
      <c r="I47" s="201"/>
      <c r="J47" s="218"/>
      <c r="K47" s="218"/>
    </row>
    <row r="48" spans="2:11" ht="15" customHeight="1" x14ac:dyDescent="0.25">
      <c r="B48" s="340" t="s">
        <v>490</v>
      </c>
      <c r="C48" s="351"/>
      <c r="D48" s="351"/>
      <c r="F48" s="351"/>
      <c r="G48" s="216" t="str">
        <f t="shared" si="0"/>
        <v/>
      </c>
      <c r="H48" s="201"/>
      <c r="I48" s="201"/>
      <c r="J48" s="219"/>
      <c r="K48" s="1382"/>
    </row>
    <row r="49" spans="2:11" x14ac:dyDescent="0.25">
      <c r="B49" s="400" t="s">
        <v>487</v>
      </c>
      <c r="C49" s="917" t="s">
        <v>124</v>
      </c>
      <c r="D49" s="917" t="s">
        <v>124</v>
      </c>
      <c r="F49" s="917"/>
      <c r="G49" s="216" t="str">
        <f t="shared" si="0"/>
        <v/>
      </c>
      <c r="H49" s="201"/>
      <c r="I49" s="201"/>
      <c r="J49" s="407"/>
      <c r="K49" s="1383"/>
    </row>
    <row r="50" spans="2:11" x14ac:dyDescent="0.25">
      <c r="B50" s="400" t="s">
        <v>488</v>
      </c>
      <c r="C50" s="917" t="s">
        <v>124</v>
      </c>
      <c r="D50" s="917" t="s">
        <v>124</v>
      </c>
      <c r="F50" s="917"/>
      <c r="G50" s="216" t="str">
        <f t="shared" si="0"/>
        <v/>
      </c>
      <c r="H50" s="201"/>
      <c r="I50" s="201"/>
      <c r="J50" s="407"/>
      <c r="K50" s="1383"/>
    </row>
    <row r="51" spans="2:11" ht="26.25" customHeight="1" x14ac:dyDescent="0.25">
      <c r="B51" s="401" t="s">
        <v>772</v>
      </c>
      <c r="C51" s="917" t="s">
        <v>124</v>
      </c>
      <c r="D51" s="917" t="s">
        <v>124</v>
      </c>
      <c r="F51" s="917"/>
      <c r="G51" s="216" t="str">
        <f t="shared" si="0"/>
        <v/>
      </c>
      <c r="H51" s="201"/>
      <c r="I51" s="201"/>
      <c r="J51" s="404"/>
      <c r="K51" s="1384"/>
    </row>
    <row r="52" spans="2:11" ht="15" customHeight="1" x14ac:dyDescent="0.25">
      <c r="B52" s="576" t="s">
        <v>1254</v>
      </c>
      <c r="C52" s="594" t="s">
        <v>124</v>
      </c>
      <c r="D52" s="594" t="s">
        <v>124</v>
      </c>
      <c r="F52" s="594"/>
      <c r="G52" s="216" t="str">
        <f t="shared" si="0"/>
        <v/>
      </c>
      <c r="H52" s="201"/>
      <c r="I52" s="201"/>
      <c r="J52" s="218"/>
      <c r="K52" s="218"/>
    </row>
    <row r="53" spans="2:11" x14ac:dyDescent="0.25">
      <c r="B53" s="359" t="s">
        <v>351</v>
      </c>
      <c r="C53" s="594" t="s">
        <v>124</v>
      </c>
      <c r="D53" s="594" t="s">
        <v>124</v>
      </c>
      <c r="F53" s="594"/>
      <c r="G53" s="216" t="str">
        <f t="shared" si="0"/>
        <v/>
      </c>
      <c r="H53" s="201"/>
      <c r="I53" s="201"/>
      <c r="J53" s="218"/>
      <c r="K53" s="218"/>
    </row>
    <row r="54" spans="2:11" x14ac:dyDescent="0.25">
      <c r="B54" s="359" t="s">
        <v>135</v>
      </c>
      <c r="C54" s="594" t="s">
        <v>124</v>
      </c>
      <c r="D54" s="594" t="s">
        <v>124</v>
      </c>
      <c r="F54" s="594"/>
      <c r="G54" s="216" t="str">
        <f t="shared" si="0"/>
        <v/>
      </c>
      <c r="H54" s="201"/>
      <c r="I54" s="201"/>
      <c r="J54" s="218"/>
      <c r="K54" s="218"/>
    </row>
    <row r="55" spans="2:11" x14ac:dyDescent="0.25">
      <c r="B55" s="359" t="s">
        <v>492</v>
      </c>
      <c r="C55" s="594" t="s">
        <v>124</v>
      </c>
      <c r="D55" s="594" t="s">
        <v>124</v>
      </c>
      <c r="F55" s="594"/>
      <c r="G55" s="216" t="str">
        <f t="shared" si="0"/>
        <v/>
      </c>
      <c r="H55" s="201"/>
      <c r="I55" s="201"/>
      <c r="J55" s="626" t="s">
        <v>1021</v>
      </c>
      <c r="K55" s="218"/>
    </row>
    <row r="56" spans="2:11" x14ac:dyDescent="0.25">
      <c r="B56" s="359" t="s">
        <v>493</v>
      </c>
      <c r="C56" s="594" t="s">
        <v>124</v>
      </c>
      <c r="D56" s="594" t="s">
        <v>124</v>
      </c>
      <c r="F56" s="594"/>
      <c r="G56" s="216" t="str">
        <f t="shared" si="0"/>
        <v/>
      </c>
      <c r="H56" s="201"/>
      <c r="I56" s="201"/>
      <c r="J56" s="218"/>
      <c r="K56" s="218"/>
    </row>
    <row r="57" spans="2:11" ht="38.25" x14ac:dyDescent="0.25">
      <c r="B57" s="359" t="s">
        <v>122</v>
      </c>
      <c r="C57" s="792" t="s">
        <v>331</v>
      </c>
      <c r="D57" s="792" t="s">
        <v>331</v>
      </c>
      <c r="F57" s="792"/>
      <c r="G57" s="216" t="str">
        <f t="shared" si="0"/>
        <v/>
      </c>
      <c r="H57" s="201"/>
      <c r="I57" s="201"/>
      <c r="J57" s="626" t="s">
        <v>773</v>
      </c>
      <c r="K57" s="218"/>
    </row>
    <row r="58" spans="2:11" x14ac:dyDescent="0.25">
      <c r="B58" s="611" t="s">
        <v>497</v>
      </c>
      <c r="C58" s="351"/>
      <c r="D58" s="351"/>
      <c r="E58" s="477"/>
      <c r="F58" s="351"/>
      <c r="G58" s="216" t="str">
        <f t="shared" si="0"/>
        <v/>
      </c>
      <c r="H58" s="15"/>
      <c r="I58" s="509"/>
      <c r="J58" s="219"/>
      <c r="K58" s="219"/>
    </row>
    <row r="59" spans="2:11" ht="51" x14ac:dyDescent="0.25">
      <c r="B59" s="400" t="s">
        <v>494</v>
      </c>
      <c r="C59" s="923" t="s">
        <v>1399</v>
      </c>
      <c r="D59" s="923" t="s">
        <v>1399</v>
      </c>
      <c r="E59" s="477"/>
      <c r="F59" s="923"/>
      <c r="G59" s="216" t="str">
        <f t="shared" si="0"/>
        <v/>
      </c>
      <c r="H59" s="15"/>
      <c r="I59" s="509"/>
      <c r="J59" s="407"/>
      <c r="K59" s="407"/>
    </row>
    <row r="60" spans="2:11" x14ac:dyDescent="0.25">
      <c r="B60" s="400" t="s">
        <v>495</v>
      </c>
      <c r="C60" s="925" t="s">
        <v>331</v>
      </c>
      <c r="D60" s="925" t="s">
        <v>331</v>
      </c>
      <c r="E60" s="477"/>
      <c r="F60" s="925"/>
      <c r="G60" s="216" t="str">
        <f t="shared" si="0"/>
        <v/>
      </c>
      <c r="H60" s="15"/>
      <c r="I60" s="509"/>
      <c r="J60" s="407"/>
      <c r="K60" s="407"/>
    </row>
    <row r="61" spans="2:11" x14ac:dyDescent="0.25">
      <c r="B61" s="401" t="s">
        <v>496</v>
      </c>
      <c r="C61" s="901" t="s">
        <v>331</v>
      </c>
      <c r="D61" s="901" t="s">
        <v>331</v>
      </c>
      <c r="F61" s="901"/>
      <c r="G61" s="216" t="str">
        <f t="shared" si="0"/>
        <v/>
      </c>
      <c r="H61" s="15"/>
      <c r="I61" s="15"/>
      <c r="J61" s="404"/>
      <c r="K61" s="404"/>
    </row>
    <row r="62" spans="2:11" hidden="1" x14ac:dyDescent="0.25">
      <c r="B62" s="577" t="s">
        <v>129</v>
      </c>
      <c r="C62" s="350"/>
      <c r="D62" s="350"/>
      <c r="F62" s="350"/>
      <c r="G62" s="216" t="str">
        <f t="shared" si="0"/>
        <v/>
      </c>
      <c r="H62" s="15"/>
      <c r="I62" s="15"/>
      <c r="J62" s="218"/>
      <c r="K62" s="218"/>
    </row>
    <row r="63" spans="2:11" ht="25.5" x14ac:dyDescent="0.25">
      <c r="B63" s="577" t="s">
        <v>489</v>
      </c>
      <c r="C63" s="594" t="s">
        <v>124</v>
      </c>
      <c r="D63" s="594" t="s">
        <v>124</v>
      </c>
      <c r="F63" s="594"/>
      <c r="G63" s="216" t="str">
        <f t="shared" si="0"/>
        <v/>
      </c>
      <c r="H63" s="15"/>
      <c r="I63" s="15"/>
      <c r="J63" s="218"/>
      <c r="K63" s="218"/>
    </row>
    <row r="64" spans="2:11" ht="7.5" customHeight="1" x14ac:dyDescent="0.25">
      <c r="B64" s="303"/>
      <c r="C64" s="216"/>
      <c r="D64" s="216"/>
      <c r="F64" s="263"/>
      <c r="G64" s="216" t="str">
        <f t="shared" si="0"/>
        <v/>
      </c>
      <c r="J64" s="344"/>
    </row>
    <row r="65" spans="2:11" x14ac:dyDescent="0.25">
      <c r="B65" s="470" t="s">
        <v>90</v>
      </c>
      <c r="C65" s="471" t="s">
        <v>63</v>
      </c>
      <c r="D65" s="472" t="s">
        <v>64</v>
      </c>
      <c r="F65" s="472" t="s">
        <v>116</v>
      </c>
      <c r="G65" s="216" t="str">
        <f t="shared" si="0"/>
        <v>_</v>
      </c>
      <c r="J65" s="474" t="s">
        <v>728</v>
      </c>
      <c r="K65" s="474" t="s">
        <v>298</v>
      </c>
    </row>
    <row r="66" spans="2:11" x14ac:dyDescent="0.25">
      <c r="B66" s="611" t="s">
        <v>748</v>
      </c>
      <c r="C66" s="919" t="s">
        <v>1189</v>
      </c>
      <c r="D66" s="919" t="s">
        <v>1189</v>
      </c>
      <c r="F66" s="919"/>
      <c r="G66" s="216" t="str">
        <f t="shared" si="0"/>
        <v/>
      </c>
      <c r="H66" s="201"/>
      <c r="I66" s="201"/>
      <c r="J66" s="219"/>
      <c r="K66" s="219"/>
    </row>
    <row r="67" spans="2:11" x14ac:dyDescent="0.25">
      <c r="B67" s="359" t="s">
        <v>390</v>
      </c>
      <c r="C67" s="849" t="s">
        <v>1189</v>
      </c>
      <c r="D67" s="849" t="s">
        <v>1189</v>
      </c>
      <c r="F67" s="849"/>
      <c r="G67" s="216" t="str">
        <f t="shared" si="0"/>
        <v/>
      </c>
      <c r="H67" s="201"/>
      <c r="I67" s="201"/>
      <c r="J67" s="218"/>
      <c r="K67" s="218"/>
    </row>
    <row r="68" spans="2:11" x14ac:dyDescent="0.25">
      <c r="B68" s="576" t="s">
        <v>865</v>
      </c>
      <c r="C68" s="849" t="s">
        <v>1189</v>
      </c>
      <c r="D68" s="849" t="s">
        <v>1189</v>
      </c>
      <c r="F68" s="849"/>
      <c r="G68" s="216" t="str">
        <f t="shared" si="0"/>
        <v/>
      </c>
      <c r="H68" s="201"/>
      <c r="I68" s="201"/>
      <c r="J68" s="218"/>
      <c r="K68" s="218"/>
    </row>
    <row r="69" spans="2:11" x14ac:dyDescent="0.25">
      <c r="B69" s="359" t="s">
        <v>388</v>
      </c>
      <c r="C69" s="849" t="s">
        <v>1189</v>
      </c>
      <c r="D69" s="849" t="s">
        <v>1189</v>
      </c>
      <c r="F69" s="849"/>
      <c r="G69" s="216" t="str">
        <f t="shared" si="0"/>
        <v/>
      </c>
      <c r="H69" s="201"/>
      <c r="I69" s="201"/>
      <c r="J69" s="218"/>
      <c r="K69" s="218"/>
    </row>
    <row r="70" spans="2:11" x14ac:dyDescent="0.25">
      <c r="B70" s="576" t="s">
        <v>1257</v>
      </c>
      <c r="C70" s="849" t="s">
        <v>1189</v>
      </c>
      <c r="D70" s="849" t="s">
        <v>1189</v>
      </c>
      <c r="F70" s="849"/>
      <c r="G70" s="216" t="str">
        <f t="shared" si="0"/>
        <v/>
      </c>
      <c r="H70" s="201"/>
      <c r="I70" s="201"/>
      <c r="J70" s="218"/>
      <c r="K70" s="218"/>
    </row>
    <row r="71" spans="2:11" x14ac:dyDescent="0.25">
      <c r="B71" s="359" t="s">
        <v>389</v>
      </c>
      <c r="C71" s="849" t="s">
        <v>729</v>
      </c>
      <c r="D71" s="849" t="s">
        <v>729</v>
      </c>
      <c r="F71" s="849"/>
      <c r="G71" s="216" t="str">
        <f t="shared" si="0"/>
        <v/>
      </c>
      <c r="H71" s="201"/>
      <c r="I71" s="201"/>
      <c r="J71" s="218"/>
      <c r="K71" s="218"/>
    </row>
    <row r="72" spans="2:11" x14ac:dyDescent="0.25">
      <c r="B72" s="576" t="s">
        <v>864</v>
      </c>
      <c r="C72" s="793" t="s">
        <v>978</v>
      </c>
      <c r="D72" s="793" t="s">
        <v>978</v>
      </c>
      <c r="F72" s="793"/>
      <c r="G72" s="216" t="str">
        <f t="shared" si="0"/>
        <v/>
      </c>
      <c r="H72" s="201"/>
      <c r="I72" s="201"/>
      <c r="J72" s="218"/>
      <c r="K72" s="626"/>
    </row>
    <row r="73" spans="2:11" x14ac:dyDescent="0.25">
      <c r="B73" s="359" t="s">
        <v>392</v>
      </c>
      <c r="C73" s="849" t="s">
        <v>729</v>
      </c>
      <c r="D73" s="849" t="s">
        <v>729</v>
      </c>
      <c r="F73" s="849"/>
      <c r="G73" s="216" t="str">
        <f t="shared" si="0"/>
        <v/>
      </c>
      <c r="H73" s="201"/>
      <c r="I73" s="201"/>
      <c r="J73" s="218"/>
      <c r="K73" s="626"/>
    </row>
    <row r="74" spans="2:11" x14ac:dyDescent="0.25">
      <c r="B74" s="359" t="s">
        <v>391</v>
      </c>
      <c r="C74" s="849" t="s">
        <v>729</v>
      </c>
      <c r="D74" s="849" t="s">
        <v>729</v>
      </c>
      <c r="F74" s="849"/>
      <c r="G74" s="216" t="str">
        <f t="shared" si="0"/>
        <v/>
      </c>
      <c r="H74" s="201"/>
      <c r="I74" s="201"/>
      <c r="J74" s="218"/>
      <c r="K74" s="218"/>
    </row>
    <row r="75" spans="2:11" x14ac:dyDescent="0.25">
      <c r="B75" s="340" t="s">
        <v>499</v>
      </c>
      <c r="C75" s="919" t="s">
        <v>1189</v>
      </c>
      <c r="D75" s="919" t="s">
        <v>1189</v>
      </c>
      <c r="F75" s="919"/>
      <c r="G75" s="216" t="str">
        <f t="shared" si="0"/>
        <v/>
      </c>
      <c r="H75" s="201"/>
      <c r="I75" s="201"/>
      <c r="J75" s="219"/>
      <c r="K75" s="219"/>
    </row>
    <row r="76" spans="2:11" ht="45" customHeight="1" x14ac:dyDescent="0.25">
      <c r="B76" s="517" t="s">
        <v>500</v>
      </c>
      <c r="C76" s="929" t="s">
        <v>124</v>
      </c>
      <c r="D76" s="929" t="s">
        <v>124</v>
      </c>
      <c r="F76" s="929"/>
      <c r="G76" s="216" t="str">
        <f t="shared" si="0"/>
        <v/>
      </c>
      <c r="H76" s="201"/>
      <c r="I76" s="201"/>
      <c r="J76" s="404"/>
      <c r="K76" s="404"/>
    </row>
    <row r="77" spans="2:11" x14ac:dyDescent="0.25">
      <c r="B77" s="340" t="s">
        <v>214</v>
      </c>
      <c r="C77" s="919" t="s">
        <v>1189</v>
      </c>
      <c r="D77" s="919" t="s">
        <v>1189</v>
      </c>
      <c r="F77" s="919"/>
      <c r="G77" s="216" t="str">
        <f t="shared" si="0"/>
        <v/>
      </c>
      <c r="H77" s="201"/>
      <c r="I77" s="201"/>
      <c r="J77" s="219"/>
      <c r="K77" s="219"/>
    </row>
    <row r="78" spans="2:11" ht="28.5" customHeight="1" x14ac:dyDescent="0.25">
      <c r="B78" s="401" t="s">
        <v>720</v>
      </c>
      <c r="C78" s="1036" t="s">
        <v>1539</v>
      </c>
      <c r="D78" s="1036" t="s">
        <v>1539</v>
      </c>
      <c r="F78" s="1036"/>
      <c r="G78" s="216" t="str">
        <f t="shared" si="0"/>
        <v/>
      </c>
      <c r="H78" s="201"/>
      <c r="I78" s="201"/>
      <c r="J78" s="404"/>
      <c r="K78" s="404"/>
    </row>
    <row r="79" spans="2:11" ht="16.5" customHeight="1" x14ac:dyDescent="0.25">
      <c r="B79" s="576" t="s">
        <v>1253</v>
      </c>
      <c r="C79" s="849" t="s">
        <v>729</v>
      </c>
      <c r="D79" s="849" t="s">
        <v>729</v>
      </c>
      <c r="F79" s="849"/>
      <c r="G79" s="216" t="str">
        <f t="shared" si="0"/>
        <v/>
      </c>
      <c r="H79" s="201"/>
      <c r="I79" s="201"/>
      <c r="J79" s="218"/>
      <c r="K79" s="218"/>
    </row>
    <row r="80" spans="2:11" x14ac:dyDescent="0.25">
      <c r="B80" s="611" t="s">
        <v>749</v>
      </c>
      <c r="C80" s="919" t="s">
        <v>729</v>
      </c>
      <c r="D80" s="919" t="s">
        <v>729</v>
      </c>
      <c r="F80" s="919"/>
      <c r="G80" s="216" t="str">
        <f t="shared" si="0"/>
        <v/>
      </c>
      <c r="H80" s="201"/>
      <c r="I80" s="201"/>
      <c r="J80" s="219"/>
      <c r="K80" s="219"/>
    </row>
    <row r="81" spans="2:11" x14ac:dyDescent="0.25">
      <c r="B81" s="400" t="s">
        <v>750</v>
      </c>
      <c r="C81" s="922" t="s">
        <v>1189</v>
      </c>
      <c r="D81" s="922" t="s">
        <v>1189</v>
      </c>
      <c r="F81" s="922"/>
      <c r="G81" s="216" t="str">
        <f t="shared" si="0"/>
        <v/>
      </c>
      <c r="H81" s="201"/>
      <c r="I81" s="201"/>
      <c r="J81" s="407"/>
      <c r="K81" s="407"/>
    </row>
    <row r="82" spans="2:11" x14ac:dyDescent="0.25">
      <c r="B82" s="696" t="s">
        <v>1256</v>
      </c>
      <c r="C82" s="921" t="s">
        <v>978</v>
      </c>
      <c r="D82" s="921" t="s">
        <v>978</v>
      </c>
      <c r="F82" s="921"/>
      <c r="G82" s="216" t="str">
        <f t="shared" si="0"/>
        <v/>
      </c>
      <c r="H82" s="201"/>
      <c r="I82" s="201"/>
      <c r="J82" s="404"/>
      <c r="K82" s="404"/>
    </row>
    <row r="83" spans="2:11" ht="7.5" customHeight="1" x14ac:dyDescent="0.25">
      <c r="J83" s="344"/>
    </row>
    <row r="84" spans="2:11" x14ac:dyDescent="0.25">
      <c r="E84" s="15"/>
    </row>
    <row r="85" spans="2:11" x14ac:dyDescent="0.25">
      <c r="E85" s="15"/>
    </row>
    <row r="86" spans="2:11" x14ac:dyDescent="0.25">
      <c r="E86" s="15"/>
    </row>
    <row r="87" spans="2:11" x14ac:dyDescent="0.25">
      <c r="E87" s="15"/>
    </row>
    <row r="88" spans="2:11" x14ac:dyDescent="0.25">
      <c r="E88" s="15"/>
    </row>
    <row r="89" spans="2:11" x14ac:dyDescent="0.25">
      <c r="E89" s="15"/>
    </row>
    <row r="90" spans="2:11" x14ac:dyDescent="0.25">
      <c r="E90" s="15"/>
    </row>
    <row r="91" spans="2:11" x14ac:dyDescent="0.25">
      <c r="E91" s="15"/>
    </row>
  </sheetData>
  <sortState xmlns:xlrd2="http://schemas.microsoft.com/office/spreadsheetml/2017/richdata2" ref="B68:D79">
    <sortCondition ref="B68"/>
  </sortState>
  <mergeCells count="6">
    <mergeCell ref="K48:K51"/>
    <mergeCell ref="J24:J27"/>
    <mergeCell ref="B29:D29"/>
    <mergeCell ref="B32:D32"/>
    <mergeCell ref="B30:F30"/>
    <mergeCell ref="B33:F33"/>
  </mergeCells>
  <conditionalFormatting sqref="G1:G10 G12:G19 G21:G22 G24:G1048576">
    <cfRule type="cellIs" dxfId="155" priority="18" operator="equal">
      <formula>"_"</formula>
    </cfRule>
  </conditionalFormatting>
  <conditionalFormatting sqref="G83">
    <cfRule type="cellIs" dxfId="154" priority="12" operator="equal">
      <formula>"_"</formula>
    </cfRule>
  </conditionalFormatting>
  <conditionalFormatting sqref="G23">
    <cfRule type="cellIs" dxfId="153" priority="6" operator="equal">
      <formula>"_"</formula>
    </cfRule>
  </conditionalFormatting>
  <conditionalFormatting sqref="G11">
    <cfRule type="cellIs" dxfId="152" priority="4" operator="equal">
      <formula>"_"</formula>
    </cfRule>
  </conditionalFormatting>
  <conditionalFormatting sqref="G20">
    <cfRule type="cellIs" dxfId="151" priority="3" operator="equal">
      <formula>"_"</formula>
    </cfRule>
  </conditionalFormatting>
  <hyperlinks>
    <hyperlink ref="B7" r:id="rId1" xr:uid="{00000000-0004-0000-0E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Commercial General Liability</oddHeader>
    <oddFooter>&amp;L&amp;G&amp;CPage &amp;P of &amp;N</oddFooter>
  </headerFooter>
  <rowBreaks count="2" manualBreakCount="2">
    <brk id="34" min="1" max="9" man="1"/>
    <brk id="64" min="1" max="9" man="1"/>
  </rowBreaks>
  <drawing r:id="rId3"/>
  <legacyDrawingHF r:id="rId4"/>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7"/>
  <dimension ref="B1:AI74"/>
  <sheetViews>
    <sheetView showGridLines="0" topLeftCell="L15" zoomScaleNormal="100" zoomScaleSheetLayoutView="115" workbookViewId="0">
      <selection activeCell="B19" sqref="B19:D19"/>
    </sheetView>
  </sheetViews>
  <sheetFormatPr defaultColWidth="9.140625" defaultRowHeight="15" x14ac:dyDescent="0.25"/>
  <cols>
    <col min="1" max="1" width="2.28515625" style="15" customWidth="1"/>
    <col min="2" max="2" width="47.85546875" style="15" customWidth="1"/>
    <col min="3" max="4" width="16.42578125" style="408" customWidth="1"/>
    <col min="5" max="5" width="5.7109375" style="216" customWidth="1"/>
    <col min="6" max="6" width="16.42578125" style="409" customWidth="1"/>
    <col min="7" max="7" width="6.140625" style="410" customWidth="1"/>
    <col min="8" max="9" width="2.85546875" style="410" customWidth="1"/>
    <col min="10" max="10" width="32.140625" style="410" customWidth="1"/>
    <col min="11" max="11" width="32.140625" style="344" customWidth="1"/>
    <col min="12" max="12" width="9.140625" style="15" customWidth="1"/>
    <col min="13" max="13" width="25" style="15" customWidth="1"/>
    <col min="14" max="53" width="9.140625" style="15" customWidth="1"/>
    <col min="54" max="16384" width="9.140625" style="15"/>
  </cols>
  <sheetData>
    <row r="1" spans="2:13" ht="7.5" customHeight="1" x14ac:dyDescent="0.25">
      <c r="E1" s="408"/>
    </row>
    <row r="2" spans="2:13" ht="15.75" x14ac:dyDescent="0.25">
      <c r="B2" s="411" t="str">
        <f>Input!B325</f>
        <v>Workers Compensation - AOS - Captive Member Number 800119</v>
      </c>
      <c r="E2" s="408"/>
      <c r="H2" s="412"/>
      <c r="I2" s="413"/>
      <c r="J2" s="413"/>
      <c r="L2" s="414" t="s">
        <v>331</v>
      </c>
      <c r="M2" s="344" t="s">
        <v>296</v>
      </c>
    </row>
    <row r="3" spans="2:13" x14ac:dyDescent="0.25">
      <c r="D3" s="413" t="str">
        <f xml:space="preserve"> IF(Input!D329=Input!G329,CHAR(254), "")</f>
        <v/>
      </c>
      <c r="E3" s="415"/>
      <c r="F3" s="416" t="str">
        <f xml:space="preserve"> IF(Input!E329=Input!G329,CHAR(254), "")</f>
        <v/>
      </c>
      <c r="L3" s="417" t="s">
        <v>124</v>
      </c>
      <c r="M3" s="201" t="s">
        <v>297</v>
      </c>
    </row>
    <row r="4" spans="2:13" x14ac:dyDescent="0.25">
      <c r="B4" s="470" t="s">
        <v>67</v>
      </c>
      <c r="C4" s="471" t="s">
        <v>63</v>
      </c>
      <c r="D4" s="472" t="s">
        <v>64</v>
      </c>
      <c r="E4" s="386"/>
      <c r="F4" s="473" t="s">
        <v>116</v>
      </c>
      <c r="J4" s="474" t="s">
        <v>728</v>
      </c>
      <c r="K4" s="1057" t="s">
        <v>298</v>
      </c>
      <c r="L4" s="418"/>
      <c r="M4" s="201"/>
    </row>
    <row r="5" spans="2:13" x14ac:dyDescent="0.25">
      <c r="B5" s="368" t="s">
        <v>61</v>
      </c>
      <c r="C5" s="372" t="str">
        <f>Input!B330</f>
        <v>REvolution (AIG)</v>
      </c>
      <c r="D5" s="350" t="str">
        <f>Input!D330</f>
        <v>REvolution (AIG)</v>
      </c>
      <c r="F5" s="373" t="str">
        <f>Input!E330</f>
        <v>REvolution (AIG)</v>
      </c>
      <c r="G5" s="408"/>
      <c r="J5" s="218"/>
      <c r="K5" s="1030"/>
    </row>
    <row r="6" spans="2:13" ht="27.75" customHeight="1" x14ac:dyDescent="0.25">
      <c r="B6" s="685" t="s">
        <v>822</v>
      </c>
      <c r="C6" s="372" t="str">
        <f>Input!B332</f>
        <v xml:space="preserve">New Hampshire Insurance Company </v>
      </c>
      <c r="D6" s="350">
        <f>Input!D332</f>
        <v>0</v>
      </c>
      <c r="F6" s="373">
        <f>Input!E332</f>
        <v>0</v>
      </c>
      <c r="G6" s="408"/>
      <c r="J6" s="218"/>
      <c r="K6" s="1030"/>
    </row>
    <row r="7" spans="2:13" x14ac:dyDescent="0.25">
      <c r="B7" s="682" t="s">
        <v>70</v>
      </c>
      <c r="C7" s="372" t="str">
        <f>Input!B334</f>
        <v>A: XV</v>
      </c>
      <c r="D7" s="350">
        <f>Input!D334</f>
        <v>0</v>
      </c>
      <c r="F7" s="373">
        <f>Input!E334</f>
        <v>0</v>
      </c>
      <c r="G7" s="408"/>
      <c r="J7" s="218"/>
      <c r="K7" s="1030"/>
    </row>
    <row r="8" spans="2:13" x14ac:dyDescent="0.25">
      <c r="B8" s="368" t="str">
        <f>Input!B328</f>
        <v>Renewal Policy Number</v>
      </c>
      <c r="C8" s="372" t="str">
        <f>Input!C327</f>
        <v>WC 013265763</v>
      </c>
      <c r="D8" s="350" t="str">
        <f>Input!C328</f>
        <v>TBD</v>
      </c>
      <c r="F8" s="373" t="str">
        <f>Input!C328</f>
        <v>TBD</v>
      </c>
      <c r="G8" s="408"/>
      <c r="J8" s="218"/>
      <c r="K8" s="1030"/>
    </row>
    <row r="9" spans="2:13" x14ac:dyDescent="0.25">
      <c r="B9" s="368"/>
      <c r="C9" s="372"/>
      <c r="D9" s="350"/>
      <c r="F9" s="373"/>
      <c r="G9" s="408"/>
      <c r="J9" s="218"/>
      <c r="K9" s="1030"/>
    </row>
    <row r="10" spans="2:13" ht="30" customHeight="1" x14ac:dyDescent="0.25">
      <c r="B10" s="368" t="str">
        <f>Input!B6</f>
        <v>Renewal Policy Period</v>
      </c>
      <c r="C10" s="372" t="str">
        <f>Input!C5</f>
        <v>9/1/2022-8/1/2023</v>
      </c>
      <c r="D10" s="350" t="str">
        <f>Input!C6</f>
        <v>8/1/2023-8/1/2024</v>
      </c>
      <c r="F10" s="373" t="str">
        <f>Input!C6</f>
        <v>8/1/2023-8/1/2024</v>
      </c>
      <c r="G10" s="408"/>
      <c r="J10" s="218"/>
      <c r="K10" s="1030"/>
    </row>
    <row r="11" spans="2:13" x14ac:dyDescent="0.25">
      <c r="B11" s="368" t="str">
        <f>Input!B356</f>
        <v>Workers Compensation</v>
      </c>
      <c r="C11" s="357" t="str">
        <f>Input!C356</f>
        <v>Statutory Benefit</v>
      </c>
      <c r="D11" s="385" t="str">
        <f>Input!D356</f>
        <v>Statutory Benefit</v>
      </c>
      <c r="E11" s="374"/>
      <c r="F11" s="387">
        <f>Input!E356</f>
        <v>0</v>
      </c>
      <c r="G11" s="408"/>
      <c r="J11" s="218"/>
      <c r="K11" s="1030"/>
    </row>
    <row r="12" spans="2:13" ht="51.75" customHeight="1" x14ac:dyDescent="0.25">
      <c r="B12" s="368" t="str">
        <f>Input!B357</f>
        <v>States Scheduled under Part One (WC)</v>
      </c>
      <c r="C12" s="372" t="str">
        <f>Input!C357</f>
        <v>AL, AR, AZ, CO, FL, GA, IA, IL, LA, MO, MS, NE, OK, PA, SC, TN, TX, WI</v>
      </c>
      <c r="D12" s="350">
        <f>Input!D357</f>
        <v>0</v>
      </c>
      <c r="E12" s="374"/>
      <c r="F12" s="373">
        <f>Input!E357</f>
        <v>0</v>
      </c>
      <c r="G12" s="408"/>
      <c r="J12" s="218"/>
      <c r="K12" s="1030"/>
    </row>
    <row r="13" spans="2:13" ht="30" customHeight="1" x14ac:dyDescent="0.25">
      <c r="B13" s="359" t="str">
        <f>Input!B358</f>
        <v>Part Two - Employer's Liability - Bodily Injury By Accident - Each Accident</v>
      </c>
      <c r="C13" s="357">
        <f>Input!C358</f>
        <v>1000000</v>
      </c>
      <c r="D13" s="385">
        <f>Input!D358</f>
        <v>1000000</v>
      </c>
      <c r="E13" s="374"/>
      <c r="F13" s="387">
        <f>Input!E358</f>
        <v>0</v>
      </c>
      <c r="G13" s="408"/>
      <c r="J13" s="218"/>
      <c r="K13" s="1030"/>
    </row>
    <row r="14" spans="2:13" ht="30" customHeight="1" x14ac:dyDescent="0.25">
      <c r="B14" s="359" t="str">
        <f>Input!B359</f>
        <v>Part Two - Employer's Liability - Bodily Injury By Disease - Each Employee</v>
      </c>
      <c r="C14" s="357">
        <f>Input!C359</f>
        <v>1000000</v>
      </c>
      <c r="D14" s="385" t="s">
        <v>1372</v>
      </c>
      <c r="E14" s="374"/>
      <c r="F14" s="387">
        <f>Input!E359</f>
        <v>0</v>
      </c>
      <c r="G14" s="408"/>
      <c r="J14" s="218"/>
      <c r="K14" s="1030"/>
    </row>
    <row r="15" spans="2:13" ht="30" customHeight="1" x14ac:dyDescent="0.25">
      <c r="B15" s="359" t="str">
        <f>Input!B360</f>
        <v>Part Two - Employer's Liability - Bodily Injury By Disease - Policy Limit</v>
      </c>
      <c r="C15" s="357">
        <f>Input!C360</f>
        <v>1000000</v>
      </c>
      <c r="D15" s="385">
        <f>Input!D360</f>
        <v>1000000</v>
      </c>
      <c r="E15" s="374"/>
      <c r="F15" s="387">
        <f>Input!E360</f>
        <v>0</v>
      </c>
      <c r="G15" s="408"/>
      <c r="J15" s="218"/>
      <c r="K15" s="1030"/>
    </row>
    <row r="16" spans="2:13" ht="81.75" customHeight="1" x14ac:dyDescent="0.25">
      <c r="B16" s="368" t="str">
        <f>Input!B361</f>
        <v>Other States Insurance Part Three</v>
      </c>
      <c r="C16" s="357" t="str">
        <f>Input!C361</f>
        <v>All states except: Monopolistic States: North Dakota, Ohio, Washington and Wyoming</v>
      </c>
      <c r="D16" s="385" t="str">
        <f>Input!D361</f>
        <v>All states except: Monopolistic States: North Dakota, Ohio, Washington and Wyoming</v>
      </c>
      <c r="E16" s="374"/>
      <c r="F16" s="387">
        <f>Input!E361</f>
        <v>0</v>
      </c>
      <c r="G16" s="408"/>
      <c r="J16" s="218"/>
      <c r="K16" s="1030"/>
    </row>
    <row r="17" spans="2:11" x14ac:dyDescent="0.25">
      <c r="B17" s="368" t="str">
        <f>Input!B362</f>
        <v>Deductible</v>
      </c>
      <c r="C17" s="357">
        <f>Input!C362</f>
        <v>0</v>
      </c>
      <c r="D17" s="385" t="s">
        <v>1686</v>
      </c>
      <c r="F17" s="387">
        <f>Input!E362</f>
        <v>0</v>
      </c>
      <c r="G17" s="408"/>
      <c r="J17" s="218"/>
      <c r="K17" s="1030"/>
    </row>
    <row r="18" spans="2:11" x14ac:dyDescent="0.25">
      <c r="B18" s="368" t="s">
        <v>334</v>
      </c>
      <c r="C18" s="427">
        <f>Input!G356</f>
        <v>1.1299999999999999</v>
      </c>
      <c r="D18" s="428" t="s">
        <v>1764</v>
      </c>
      <c r="E18" s="226"/>
      <c r="F18" s="429">
        <f>Input!H356</f>
        <v>0</v>
      </c>
      <c r="G18" s="408"/>
      <c r="J18" s="218"/>
      <c r="K18" s="1030"/>
    </row>
    <row r="19" spans="2:11" hidden="1" x14ac:dyDescent="0.25">
      <c r="B19" s="658" t="s">
        <v>514</v>
      </c>
      <c r="C19" s="499"/>
      <c r="D19" s="499" t="s">
        <v>1684</v>
      </c>
      <c r="E19" s="374"/>
      <c r="F19" s="491"/>
      <c r="G19" s="216"/>
      <c r="H19" s="201"/>
      <c r="I19" s="201"/>
      <c r="J19" s="500"/>
      <c r="K19" s="500"/>
    </row>
    <row r="20" spans="2:11" ht="25.5" hidden="1" x14ac:dyDescent="0.25">
      <c r="B20" s="361" t="s">
        <v>125</v>
      </c>
      <c r="C20" s="807">
        <f>Input!G357</f>
        <v>0</v>
      </c>
      <c r="D20" s="428" t="s">
        <v>1763</v>
      </c>
      <c r="E20" s="392"/>
      <c r="F20" s="429">
        <f>Input!H357</f>
        <v>0</v>
      </c>
      <c r="G20" s="408"/>
      <c r="J20" s="218"/>
      <c r="K20" s="1030"/>
    </row>
    <row r="21" spans="2:11" hidden="1" x14ac:dyDescent="0.25">
      <c r="B21" s="361" t="s">
        <v>505</v>
      </c>
      <c r="C21" s="427">
        <f>Input!G358</f>
        <v>0</v>
      </c>
      <c r="D21" s="428">
        <f>Input!H358</f>
        <v>0</v>
      </c>
      <c r="E21" s="393"/>
      <c r="F21" s="429">
        <f>Input!H358</f>
        <v>0</v>
      </c>
      <c r="G21" s="408"/>
      <c r="J21" s="218"/>
      <c r="K21" s="1030"/>
    </row>
    <row r="22" spans="2:11" hidden="1" x14ac:dyDescent="0.25">
      <c r="B22" s="361" t="s">
        <v>502</v>
      </c>
      <c r="C22" s="427">
        <f>Input!G359</f>
        <v>0</v>
      </c>
      <c r="D22" s="428">
        <f>Input!H359</f>
        <v>0</v>
      </c>
      <c r="E22" s="393"/>
      <c r="F22" s="429">
        <f>Input!H359</f>
        <v>0</v>
      </c>
      <c r="G22" s="408"/>
      <c r="J22" s="218"/>
      <c r="K22" s="1030"/>
    </row>
    <row r="23" spans="2:11" ht="25.5" hidden="1" x14ac:dyDescent="0.25">
      <c r="B23" s="361" t="s">
        <v>1760</v>
      </c>
      <c r="C23" s="427" t="str">
        <f>B6</f>
        <v>Writing Company</v>
      </c>
      <c r="D23" s="428" t="s">
        <v>1372</v>
      </c>
      <c r="E23" s="393"/>
      <c r="F23" s="429">
        <f>Input!H360</f>
        <v>0</v>
      </c>
      <c r="G23" s="408"/>
      <c r="J23" s="218"/>
      <c r="K23" s="1030"/>
    </row>
    <row r="24" spans="2:11" ht="25.5" hidden="1" x14ac:dyDescent="0.25">
      <c r="B24" s="361" t="s">
        <v>1343</v>
      </c>
      <c r="C24" s="427" t="str">
        <f>B5</f>
        <v>Insurer</v>
      </c>
      <c r="D24" s="428" t="s">
        <v>1708</v>
      </c>
      <c r="E24" s="393"/>
      <c r="F24" s="429">
        <f>Input!H361</f>
        <v>0</v>
      </c>
      <c r="G24" s="408"/>
      <c r="J24" s="218"/>
      <c r="K24" s="1030"/>
    </row>
    <row r="25" spans="2:11" ht="38.25" hidden="1" x14ac:dyDescent="0.25">
      <c r="B25" s="361" t="s">
        <v>1683</v>
      </c>
      <c r="C25" s="427" t="s">
        <v>1761</v>
      </c>
      <c r="D25" s="428" t="s">
        <v>1762</v>
      </c>
      <c r="E25" s="393"/>
      <c r="F25" s="429">
        <f>Input!H362</f>
        <v>0</v>
      </c>
      <c r="G25" s="408"/>
      <c r="J25" s="218"/>
      <c r="K25" s="1030"/>
    </row>
    <row r="26" spans="2:11" hidden="1" x14ac:dyDescent="0.25">
      <c r="B26" s="361" t="s">
        <v>126</v>
      </c>
      <c r="C26" s="427">
        <f>Input!G363</f>
        <v>0</v>
      </c>
      <c r="D26" s="428">
        <f>Input!H363</f>
        <v>0</v>
      </c>
      <c r="E26" s="393"/>
      <c r="F26" s="429">
        <f>Input!H363</f>
        <v>0</v>
      </c>
      <c r="G26" s="408"/>
      <c r="J26" s="218"/>
      <c r="K26" s="1030"/>
    </row>
    <row r="27" spans="2:11" hidden="1" x14ac:dyDescent="0.25">
      <c r="B27" s="361" t="s">
        <v>503</v>
      </c>
      <c r="C27" s="427">
        <f>Input!G364</f>
        <v>0</v>
      </c>
      <c r="D27" s="428">
        <f>Input!H364</f>
        <v>0</v>
      </c>
      <c r="E27" s="393"/>
      <c r="F27" s="429">
        <f>Input!H364</f>
        <v>0</v>
      </c>
      <c r="G27" s="408"/>
      <c r="J27" s="218"/>
      <c r="K27" s="1030"/>
    </row>
    <row r="28" spans="2:11" hidden="1" x14ac:dyDescent="0.25">
      <c r="B28" s="361" t="s">
        <v>504</v>
      </c>
      <c r="C28" s="427">
        <f>Input!G365</f>
        <v>0</v>
      </c>
      <c r="D28" s="428">
        <f>Input!H365</f>
        <v>0</v>
      </c>
      <c r="E28" s="394"/>
      <c r="F28" s="429">
        <f>Input!H365</f>
        <v>0</v>
      </c>
      <c r="G28" s="408"/>
      <c r="J28" s="218"/>
      <c r="K28" s="1030"/>
    </row>
    <row r="29" spans="2:11" hidden="1" x14ac:dyDescent="0.25">
      <c r="B29" s="361" t="s">
        <v>127</v>
      </c>
      <c r="C29" s="807">
        <f>Input!G366</f>
        <v>0</v>
      </c>
      <c r="D29" s="428">
        <f>Input!H366</f>
        <v>0</v>
      </c>
      <c r="E29" s="394"/>
      <c r="F29" s="429">
        <f>Input!H366</f>
        <v>0</v>
      </c>
      <c r="G29" s="408"/>
      <c r="J29" s="218"/>
      <c r="K29" s="1030"/>
    </row>
    <row r="30" spans="2:11" hidden="1" x14ac:dyDescent="0.25">
      <c r="B30" s="361" t="s">
        <v>501</v>
      </c>
      <c r="C30" s="427">
        <f>Input!G367</f>
        <v>0</v>
      </c>
      <c r="D30" s="428">
        <f>Input!H367</f>
        <v>0</v>
      </c>
      <c r="E30" s="394"/>
      <c r="F30" s="429">
        <f>Input!H367</f>
        <v>0</v>
      </c>
      <c r="G30" s="408"/>
      <c r="J30" s="218"/>
      <c r="K30" s="1030"/>
    </row>
    <row r="31" spans="2:11" x14ac:dyDescent="0.25">
      <c r="B31" s="488" t="s">
        <v>302</v>
      </c>
      <c r="C31" s="436"/>
      <c r="D31" s="436"/>
      <c r="F31" s="491"/>
      <c r="G31" s="201"/>
      <c r="H31" s="201"/>
      <c r="I31" s="201"/>
      <c r="J31" s="494"/>
      <c r="K31" s="494"/>
    </row>
    <row r="32" spans="2:11" ht="15" customHeight="1" x14ac:dyDescent="0.25">
      <c r="B32" s="361" t="s">
        <v>283</v>
      </c>
      <c r="C32" s="388">
        <f>Input!B336</f>
        <v>137713</v>
      </c>
      <c r="D32" s="385">
        <f>Input!D336</f>
        <v>166520.47</v>
      </c>
      <c r="F32" s="387">
        <f>Input!E336</f>
        <v>166520</v>
      </c>
      <c r="G32" s="408"/>
      <c r="J32" s="1366" t="s">
        <v>1722</v>
      </c>
      <c r="K32" s="1030"/>
    </row>
    <row r="33" spans="2:11" x14ac:dyDescent="0.25">
      <c r="B33" s="361" t="s">
        <v>301</v>
      </c>
      <c r="C33" s="388">
        <f>Input!B342</f>
        <v>157.09</v>
      </c>
      <c r="D33" s="385">
        <f>Input!D342</f>
        <v>95</v>
      </c>
      <c r="F33" s="387">
        <f>Input!E342</f>
        <v>0</v>
      </c>
      <c r="G33" s="408"/>
      <c r="J33" s="1367"/>
      <c r="K33" s="1030"/>
    </row>
    <row r="34" spans="2:11" x14ac:dyDescent="0.25">
      <c r="B34" s="361" t="s">
        <v>300</v>
      </c>
      <c r="C34" s="389">
        <f>Input!B344</f>
        <v>0</v>
      </c>
      <c r="D34" s="391">
        <f>Input!D344</f>
        <v>0</v>
      </c>
      <c r="E34" s="386"/>
      <c r="F34" s="390">
        <f>Input!E344</f>
        <v>0</v>
      </c>
      <c r="G34" s="408"/>
      <c r="J34" s="1367"/>
      <c r="K34" s="1030"/>
    </row>
    <row r="35" spans="2:11" x14ac:dyDescent="0.25">
      <c r="B35" s="368" t="s">
        <v>303</v>
      </c>
      <c r="C35" s="388">
        <f>Input!B346</f>
        <v>137870.09</v>
      </c>
      <c r="D35" s="385">
        <f>Input!D346</f>
        <v>166615.47</v>
      </c>
      <c r="F35" s="387">
        <f>Input!E346</f>
        <v>166520</v>
      </c>
      <c r="G35" s="408"/>
      <c r="J35" s="1368"/>
      <c r="K35" s="1030"/>
    </row>
    <row r="36" spans="2:11" ht="7.5" customHeight="1" x14ac:dyDescent="0.25">
      <c r="B36" s="303"/>
      <c r="C36" s="216"/>
      <c r="D36" s="216"/>
      <c r="F36" s="263"/>
      <c r="J36" s="344"/>
    </row>
    <row r="37" spans="2:11" x14ac:dyDescent="0.25">
      <c r="B37" s="1362" t="s">
        <v>114</v>
      </c>
      <c r="C37" s="1362"/>
      <c r="D37" s="1362"/>
      <c r="F37" s="262"/>
      <c r="J37" s="344"/>
    </row>
    <row r="38" spans="2:11" x14ac:dyDescent="0.25">
      <c r="B38" s="1365" t="s">
        <v>1125</v>
      </c>
      <c r="C38" s="1373"/>
      <c r="D38" s="1373"/>
      <c r="E38" s="1373"/>
      <c r="F38" s="1374"/>
      <c r="J38" s="344"/>
    </row>
    <row r="39" spans="2:11" ht="7.5" customHeight="1" x14ac:dyDescent="0.25">
      <c r="B39" s="343"/>
      <c r="C39" s="226"/>
      <c r="D39" s="226"/>
      <c r="F39" s="263"/>
      <c r="J39" s="344"/>
    </row>
    <row r="40" spans="2:11" x14ac:dyDescent="0.25">
      <c r="B40" s="1362" t="s">
        <v>115</v>
      </c>
      <c r="C40" s="1362"/>
      <c r="D40" s="1362"/>
      <c r="F40" s="263"/>
      <c r="J40" s="344"/>
    </row>
    <row r="41" spans="2:11" x14ac:dyDescent="0.25">
      <c r="B41" s="1365" t="s">
        <v>1125</v>
      </c>
      <c r="C41" s="1373"/>
      <c r="D41" s="1373"/>
      <c r="E41" s="1373"/>
      <c r="F41" s="1374"/>
      <c r="J41" s="344"/>
    </row>
    <row r="42" spans="2:11" ht="7.5" customHeight="1" x14ac:dyDescent="0.25">
      <c r="B42" s="303"/>
      <c r="C42" s="216"/>
      <c r="D42" s="216"/>
      <c r="F42" s="263"/>
      <c r="J42" s="344"/>
    </row>
    <row r="43" spans="2:11" x14ac:dyDescent="0.25">
      <c r="B43" s="470" t="s">
        <v>73</v>
      </c>
      <c r="C43" s="471" t="s">
        <v>63</v>
      </c>
      <c r="D43" s="472" t="s">
        <v>64</v>
      </c>
      <c r="F43" s="473" t="s">
        <v>116</v>
      </c>
      <c r="J43" s="474" t="s">
        <v>728</v>
      </c>
      <c r="K43" s="1057" t="s">
        <v>298</v>
      </c>
    </row>
    <row r="44" spans="2:11" x14ac:dyDescent="0.25">
      <c r="B44" s="359" t="s">
        <v>74</v>
      </c>
      <c r="C44" s="604" t="s">
        <v>1283</v>
      </c>
      <c r="D44" s="604" t="s">
        <v>1283</v>
      </c>
      <c r="F44" s="604"/>
      <c r="G44" s="408" t="str">
        <f t="shared" ref="G44:G73" si="0">IF(OR(TRIM(D44)&lt;&gt;"",TRIM(F44)&lt;&gt;""),IF(AND(TRIM(D44)&lt;&gt;"",TRIM(F44)&lt;&gt;""),IF(OR(TRIM(C44)&lt;&gt;TRIM(D44),TRIM(C44)&lt;&gt;TRIM(F44)),"_",""),IF(TRIM(C44)&lt;&gt;TRIM(D44), "_", "")),"")</f>
        <v/>
      </c>
      <c r="J44" s="218"/>
      <c r="K44" s="1030"/>
    </row>
    <row r="45" spans="2:11" ht="25.5" x14ac:dyDescent="0.25">
      <c r="B45" s="359" t="s">
        <v>75</v>
      </c>
      <c r="C45" s="350" t="s">
        <v>1016</v>
      </c>
      <c r="D45" s="350" t="s">
        <v>1016</v>
      </c>
      <c r="F45" s="350"/>
      <c r="G45" s="408" t="str">
        <f t="shared" si="0"/>
        <v/>
      </c>
      <c r="J45" s="218"/>
      <c r="K45" s="1030"/>
    </row>
    <row r="46" spans="2:11" x14ac:dyDescent="0.25">
      <c r="B46" s="359" t="s">
        <v>121</v>
      </c>
      <c r="C46" s="350" t="s">
        <v>1144</v>
      </c>
      <c r="D46" s="350" t="s">
        <v>1144</v>
      </c>
      <c r="F46" s="350"/>
      <c r="G46" s="408" t="str">
        <f t="shared" si="0"/>
        <v/>
      </c>
      <c r="J46" s="218"/>
      <c r="K46" s="1030"/>
    </row>
    <row r="47" spans="2:11" x14ac:dyDescent="0.25">
      <c r="B47" s="359" t="s">
        <v>77</v>
      </c>
      <c r="C47" s="604" t="s">
        <v>975</v>
      </c>
      <c r="D47" s="604" t="s">
        <v>975</v>
      </c>
      <c r="F47" s="604"/>
      <c r="G47" s="408" t="str">
        <f t="shared" si="0"/>
        <v/>
      </c>
      <c r="J47" s="218"/>
      <c r="K47" s="1030"/>
    </row>
    <row r="48" spans="2:11" x14ac:dyDescent="0.25">
      <c r="B48" s="340" t="s">
        <v>78</v>
      </c>
      <c r="C48" s="666" t="s">
        <v>977</v>
      </c>
      <c r="D48" s="666" t="s">
        <v>977</v>
      </c>
      <c r="F48" s="666"/>
      <c r="G48" s="408" t="str">
        <f t="shared" si="0"/>
        <v/>
      </c>
      <c r="J48" s="219"/>
      <c r="K48" s="1034"/>
    </row>
    <row r="49" spans="2:35" x14ac:dyDescent="0.25">
      <c r="B49" s="359" t="s">
        <v>330</v>
      </c>
      <c r="C49" s="594" t="s">
        <v>124</v>
      </c>
      <c r="D49" s="594" t="s">
        <v>124</v>
      </c>
      <c r="F49" s="594"/>
      <c r="G49" s="408" t="str">
        <f t="shared" si="0"/>
        <v/>
      </c>
      <c r="J49" s="218"/>
      <c r="K49" s="1030"/>
    </row>
    <row r="50" spans="2:35" x14ac:dyDescent="0.25">
      <c r="B50" s="359" t="s">
        <v>128</v>
      </c>
      <c r="C50" s="594" t="s">
        <v>124</v>
      </c>
      <c r="D50" s="594" t="s">
        <v>124</v>
      </c>
      <c r="F50" s="594"/>
      <c r="G50" s="408" t="str">
        <f t="shared" si="0"/>
        <v/>
      </c>
      <c r="J50" s="626"/>
      <c r="K50" s="1030"/>
    </row>
    <row r="51" spans="2:35" x14ac:dyDescent="0.25">
      <c r="B51" s="432" t="s">
        <v>1552</v>
      </c>
      <c r="C51" s="594" t="s">
        <v>124</v>
      </c>
      <c r="D51" s="594" t="s">
        <v>124</v>
      </c>
      <c r="F51" s="594"/>
      <c r="G51" s="408" t="str">
        <f t="shared" si="0"/>
        <v/>
      </c>
      <c r="J51" s="812"/>
      <c r="K51" s="1034"/>
    </row>
    <row r="52" spans="2:35" ht="15" customHeight="1" x14ac:dyDescent="0.25">
      <c r="B52" s="577" t="s">
        <v>776</v>
      </c>
      <c r="C52" s="594" t="s">
        <v>124</v>
      </c>
      <c r="D52" s="594" t="s">
        <v>124</v>
      </c>
      <c r="E52" s="660"/>
      <c r="F52" s="594"/>
      <c r="G52" s="408" t="str">
        <f t="shared" si="0"/>
        <v/>
      </c>
      <c r="J52" s="604"/>
      <c r="K52" s="1052"/>
      <c r="S52" s="661"/>
      <c r="T52" s="661"/>
      <c r="U52" s="661"/>
      <c r="V52" s="661"/>
      <c r="W52" s="502"/>
      <c r="X52" s="502"/>
      <c r="Y52" s="661"/>
      <c r="Z52" s="662"/>
      <c r="AA52" s="662"/>
      <c r="AB52" s="662"/>
      <c r="AC52" s="662"/>
      <c r="AD52" s="662"/>
      <c r="AE52" s="610"/>
      <c r="AF52" s="610"/>
      <c r="AG52" s="610"/>
      <c r="AH52" s="610"/>
      <c r="AI52" s="610"/>
    </row>
    <row r="53" spans="2:35" ht="15" hidden="1" customHeight="1" x14ac:dyDescent="0.25">
      <c r="B53" s="576" t="s">
        <v>777</v>
      </c>
      <c r="C53" s="663"/>
      <c r="D53" s="663"/>
      <c r="E53" s="660"/>
      <c r="F53" s="663"/>
      <c r="G53" s="408" t="str">
        <f t="shared" si="0"/>
        <v/>
      </c>
      <c r="J53" s="666"/>
      <c r="K53" s="1052"/>
      <c r="S53" s="661"/>
      <c r="T53" s="661"/>
      <c r="U53" s="661"/>
      <c r="V53" s="661"/>
      <c r="W53" s="661"/>
      <c r="X53" s="610"/>
      <c r="Y53" s="610"/>
      <c r="AC53" s="660"/>
      <c r="AD53" s="610"/>
      <c r="AE53" s="610"/>
      <c r="AF53" s="610"/>
      <c r="AG53" s="610"/>
      <c r="AH53" s="610"/>
      <c r="AI53" s="610"/>
    </row>
    <row r="54" spans="2:35" ht="15" customHeight="1" x14ac:dyDescent="0.25">
      <c r="B54" s="576" t="s">
        <v>778</v>
      </c>
      <c r="C54" s="594" t="s">
        <v>124</v>
      </c>
      <c r="D54" s="594" t="s">
        <v>124</v>
      </c>
      <c r="E54" s="660"/>
      <c r="F54" s="594"/>
      <c r="G54" s="408" t="str">
        <f t="shared" si="0"/>
        <v/>
      </c>
      <c r="J54" s="604"/>
      <c r="K54" s="1052"/>
      <c r="S54" s="664"/>
      <c r="T54" s="664"/>
      <c r="U54" s="664"/>
      <c r="V54" s="610"/>
      <c r="W54" s="664"/>
      <c r="X54" s="413"/>
      <c r="Y54" s="610"/>
      <c r="AC54" s="660"/>
      <c r="AD54" s="610"/>
      <c r="AE54" s="660"/>
      <c r="AF54" s="610"/>
      <c r="AG54" s="610"/>
      <c r="AH54" s="610"/>
      <c r="AI54" s="610"/>
    </row>
    <row r="55" spans="2:35" ht="15" customHeight="1" x14ac:dyDescent="0.25">
      <c r="B55" s="668" t="s">
        <v>1551</v>
      </c>
      <c r="C55" s="594" t="s">
        <v>124</v>
      </c>
      <c r="D55" s="594" t="s">
        <v>124</v>
      </c>
      <c r="E55" s="660"/>
      <c r="F55" s="594"/>
      <c r="G55" s="408" t="str">
        <f t="shared" si="0"/>
        <v/>
      </c>
      <c r="J55" s="666"/>
      <c r="K55" s="1044"/>
      <c r="S55" s="661"/>
      <c r="T55" s="661"/>
      <c r="U55" s="661"/>
      <c r="V55" s="610"/>
      <c r="W55" s="661"/>
      <c r="X55" s="664"/>
      <c r="Y55" s="610"/>
      <c r="AC55" s="660"/>
      <c r="AD55" s="610"/>
      <c r="AE55" s="610"/>
      <c r="AF55" s="660"/>
      <c r="AG55" s="610"/>
      <c r="AH55" s="610"/>
      <c r="AI55" s="610"/>
    </row>
    <row r="56" spans="2:35" x14ac:dyDescent="0.25">
      <c r="B56" s="340" t="s">
        <v>497</v>
      </c>
      <c r="C56" s="351"/>
      <c r="D56" s="351"/>
      <c r="F56" s="351"/>
      <c r="G56" s="408" t="str">
        <f t="shared" si="0"/>
        <v/>
      </c>
      <c r="H56" s="15"/>
      <c r="I56" s="15"/>
      <c r="J56" s="219"/>
      <c r="K56" s="1034"/>
    </row>
    <row r="57" spans="2:35" x14ac:dyDescent="0.25">
      <c r="B57" s="400" t="s">
        <v>494</v>
      </c>
      <c r="C57" s="917" t="s">
        <v>124</v>
      </c>
      <c r="D57" s="917" t="s">
        <v>124</v>
      </c>
      <c r="F57" s="917"/>
      <c r="G57" s="408" t="str">
        <f t="shared" si="0"/>
        <v/>
      </c>
      <c r="H57" s="15"/>
      <c r="I57" s="15"/>
      <c r="J57" s="407"/>
    </row>
    <row r="58" spans="2:35" x14ac:dyDescent="0.25">
      <c r="B58" s="400" t="s">
        <v>495</v>
      </c>
      <c r="C58" s="917" t="s">
        <v>124</v>
      </c>
      <c r="D58" s="917" t="s">
        <v>124</v>
      </c>
      <c r="F58" s="917"/>
      <c r="G58" s="408" t="str">
        <f t="shared" si="0"/>
        <v/>
      </c>
      <c r="H58" s="15"/>
      <c r="I58" s="15"/>
      <c r="J58" s="407"/>
    </row>
    <row r="59" spans="2:35" x14ac:dyDescent="0.25">
      <c r="B59" s="401" t="s">
        <v>496</v>
      </c>
      <c r="C59" s="901" t="s">
        <v>331</v>
      </c>
      <c r="D59" s="901" t="s">
        <v>331</v>
      </c>
      <c r="F59" s="901"/>
      <c r="G59" s="408" t="str">
        <f t="shared" si="0"/>
        <v/>
      </c>
      <c r="H59" s="15"/>
      <c r="I59" s="15"/>
      <c r="J59" s="407"/>
    </row>
    <row r="60" spans="2:35" hidden="1" x14ac:dyDescent="0.25">
      <c r="B60" s="359" t="s">
        <v>337</v>
      </c>
      <c r="C60" s="373"/>
      <c r="D60" s="373"/>
      <c r="F60" s="373"/>
      <c r="G60" s="408" t="str">
        <f t="shared" si="0"/>
        <v/>
      </c>
      <c r="J60" s="218"/>
      <c r="K60" s="1030"/>
    </row>
    <row r="61" spans="2:35" x14ac:dyDescent="0.25">
      <c r="B61" s="359" t="s">
        <v>779</v>
      </c>
      <c r="C61" s="792" t="s">
        <v>331</v>
      </c>
      <c r="D61" s="792" t="s">
        <v>331</v>
      </c>
      <c r="F61" s="792"/>
      <c r="G61" s="408" t="str">
        <f t="shared" si="0"/>
        <v/>
      </c>
      <c r="J61" s="218"/>
      <c r="K61" s="1030"/>
    </row>
    <row r="62" spans="2:35" x14ac:dyDescent="0.25">
      <c r="B62" s="359" t="s">
        <v>129</v>
      </c>
      <c r="C62" s="594" t="s">
        <v>124</v>
      </c>
      <c r="D62" s="594" t="s">
        <v>124</v>
      </c>
      <c r="F62" s="594"/>
      <c r="G62" s="408" t="str">
        <f t="shared" si="0"/>
        <v/>
      </c>
      <c r="J62" s="218"/>
      <c r="K62" s="1030"/>
    </row>
    <row r="63" spans="2:35" x14ac:dyDescent="0.25">
      <c r="B63" s="359" t="s">
        <v>780</v>
      </c>
      <c r="C63" s="594" t="s">
        <v>124</v>
      </c>
      <c r="D63" s="594" t="s">
        <v>124</v>
      </c>
      <c r="F63" s="594"/>
      <c r="G63" s="408" t="str">
        <f t="shared" si="0"/>
        <v/>
      </c>
      <c r="J63" s="218"/>
      <c r="K63" s="1030"/>
    </row>
    <row r="64" spans="2:35" ht="30" customHeight="1" x14ac:dyDescent="0.25">
      <c r="B64" s="359" t="s">
        <v>781</v>
      </c>
      <c r="C64" s="594" t="s">
        <v>124</v>
      </c>
      <c r="D64" s="594" t="s">
        <v>124</v>
      </c>
      <c r="F64" s="594"/>
      <c r="G64" s="408" t="str">
        <f t="shared" si="0"/>
        <v/>
      </c>
      <c r="J64" s="626" t="s">
        <v>1015</v>
      </c>
      <c r="K64" s="1030"/>
    </row>
    <row r="65" spans="2:11" ht="7.5" customHeight="1" x14ac:dyDescent="0.25">
      <c r="B65" s="303"/>
      <c r="C65" s="216"/>
      <c r="D65" s="216"/>
      <c r="F65" s="263"/>
      <c r="G65" s="408" t="str">
        <f t="shared" si="0"/>
        <v/>
      </c>
      <c r="J65" s="344"/>
    </row>
    <row r="66" spans="2:11" x14ac:dyDescent="0.25">
      <c r="B66" s="470" t="s">
        <v>1549</v>
      </c>
      <c r="C66" s="471" t="s">
        <v>63</v>
      </c>
      <c r="D66" s="472" t="s">
        <v>64</v>
      </c>
      <c r="F66" s="473" t="s">
        <v>116</v>
      </c>
      <c r="G66" s="408"/>
      <c r="J66" s="474" t="s">
        <v>728</v>
      </c>
      <c r="K66" s="1057" t="s">
        <v>298</v>
      </c>
    </row>
    <row r="67" spans="2:11" ht="41.25" customHeight="1" x14ac:dyDescent="0.25">
      <c r="B67" s="406" t="s">
        <v>387</v>
      </c>
      <c r="C67" s="849" t="s">
        <v>729</v>
      </c>
      <c r="D67" s="849" t="s">
        <v>729</v>
      </c>
      <c r="F67" s="849"/>
      <c r="G67" s="408" t="str">
        <f t="shared" si="0"/>
        <v/>
      </c>
      <c r="H67" s="408"/>
      <c r="I67" s="408"/>
      <c r="J67" s="218"/>
      <c r="K67" s="1030"/>
    </row>
    <row r="68" spans="2:11" x14ac:dyDescent="0.25">
      <c r="B68" s="406" t="s">
        <v>782</v>
      </c>
      <c r="C68" s="849" t="s">
        <v>729</v>
      </c>
      <c r="D68" s="849" t="s">
        <v>729</v>
      </c>
      <c r="F68" s="849"/>
      <c r="G68" s="408" t="str">
        <f t="shared" si="0"/>
        <v/>
      </c>
      <c r="H68" s="408"/>
      <c r="I68" s="408"/>
      <c r="J68" s="218"/>
      <c r="K68" s="1030"/>
    </row>
    <row r="69" spans="2:11" x14ac:dyDescent="0.25">
      <c r="B69" s="406" t="s">
        <v>783</v>
      </c>
      <c r="C69" s="849" t="s">
        <v>729</v>
      </c>
      <c r="D69" s="849" t="s">
        <v>729</v>
      </c>
      <c r="F69" s="849"/>
      <c r="G69" s="408" t="str">
        <f t="shared" si="0"/>
        <v/>
      </c>
      <c r="H69" s="408"/>
      <c r="I69" s="408"/>
      <c r="J69" s="218"/>
      <c r="K69" s="1030"/>
    </row>
    <row r="70" spans="2:11" x14ac:dyDescent="0.25">
      <c r="B70" s="406" t="s">
        <v>784</v>
      </c>
      <c r="C70" s="849" t="s">
        <v>729</v>
      </c>
      <c r="D70" s="849" t="s">
        <v>729</v>
      </c>
      <c r="F70" s="849"/>
      <c r="G70" s="408" t="str">
        <f t="shared" si="0"/>
        <v/>
      </c>
      <c r="H70" s="408"/>
      <c r="I70" s="408"/>
      <c r="J70" s="218"/>
      <c r="K70" s="1030"/>
    </row>
    <row r="71" spans="2:11" x14ac:dyDescent="0.25">
      <c r="B71" s="406" t="s">
        <v>785</v>
      </c>
      <c r="C71" s="849" t="s">
        <v>729</v>
      </c>
      <c r="D71" s="849" t="s">
        <v>729</v>
      </c>
      <c r="F71" s="849"/>
      <c r="G71" s="408" t="str">
        <f t="shared" si="0"/>
        <v/>
      </c>
      <c r="H71" s="408"/>
      <c r="I71" s="408"/>
      <c r="J71" s="218"/>
      <c r="K71" s="1030"/>
    </row>
    <row r="72" spans="2:11" x14ac:dyDescent="0.25">
      <c r="B72" s="406" t="s">
        <v>786</v>
      </c>
      <c r="C72" s="849" t="s">
        <v>729</v>
      </c>
      <c r="D72" s="849" t="s">
        <v>729</v>
      </c>
      <c r="F72" s="849"/>
      <c r="G72" s="408" t="str">
        <f t="shared" si="0"/>
        <v/>
      </c>
      <c r="H72" s="408"/>
      <c r="I72" s="408"/>
      <c r="J72" s="218"/>
      <c r="K72" s="1030"/>
    </row>
    <row r="73" spans="2:11" x14ac:dyDescent="0.25">
      <c r="B73" s="406" t="s">
        <v>787</v>
      </c>
      <c r="C73" s="849" t="s">
        <v>729</v>
      </c>
      <c r="D73" s="849" t="s">
        <v>729</v>
      </c>
      <c r="F73" s="849"/>
      <c r="G73" s="408" t="str">
        <f t="shared" si="0"/>
        <v/>
      </c>
      <c r="H73" s="408"/>
      <c r="I73" s="408"/>
      <c r="J73" s="218"/>
      <c r="K73" s="1030"/>
    </row>
    <row r="74" spans="2:11" ht="7.5" customHeight="1" x14ac:dyDescent="0.25">
      <c r="B74" s="201"/>
      <c r="C74" s="216"/>
      <c r="D74" s="216"/>
      <c r="F74" s="216"/>
      <c r="G74" s="408"/>
      <c r="H74" s="408"/>
      <c r="I74" s="408"/>
      <c r="J74" s="344"/>
    </row>
  </sheetData>
  <mergeCells count="5">
    <mergeCell ref="B37:D37"/>
    <mergeCell ref="B40:D40"/>
    <mergeCell ref="B38:F38"/>
    <mergeCell ref="B41:F41"/>
    <mergeCell ref="J32:J35"/>
  </mergeCells>
  <conditionalFormatting sqref="G1:G18 G26 G29 G20 G32:G1048576">
    <cfRule type="cellIs" dxfId="150" priority="57" operator="equal">
      <formula>"_"</formula>
    </cfRule>
  </conditionalFormatting>
  <conditionalFormatting sqref="G44:G73">
    <cfRule type="cellIs" dxfId="149" priority="56" operator="equal">
      <formula>"_"</formula>
    </cfRule>
  </conditionalFormatting>
  <conditionalFormatting sqref="G44:G73">
    <cfRule type="cellIs" dxfId="148" priority="55" operator="equal">
      <formula>"_"</formula>
    </cfRule>
  </conditionalFormatting>
  <conditionalFormatting sqref="G44:G73">
    <cfRule type="cellIs" dxfId="147" priority="54" operator="equal">
      <formula>"_"</formula>
    </cfRule>
  </conditionalFormatting>
  <conditionalFormatting sqref="G5:G18 G26 G32:G35 G29 G20">
    <cfRule type="cellIs" dxfId="146" priority="46" operator="equal">
      <formula>"_"</formula>
    </cfRule>
  </conditionalFormatting>
  <conditionalFormatting sqref="G5:G18 G26 G32:G35 G29 G20">
    <cfRule type="cellIs" dxfId="145" priority="45" operator="equal">
      <formula>"_"</formula>
    </cfRule>
  </conditionalFormatting>
  <conditionalFormatting sqref="G5:G18 G26 G32:G35 G29 G20">
    <cfRule type="cellIs" dxfId="144" priority="44" operator="equal">
      <formula>"_"</formula>
    </cfRule>
  </conditionalFormatting>
  <conditionalFormatting sqref="G25">
    <cfRule type="cellIs" dxfId="143" priority="42" operator="equal">
      <formula>"_"</formula>
    </cfRule>
  </conditionalFormatting>
  <conditionalFormatting sqref="G25">
    <cfRule type="cellIs" dxfId="142" priority="41" operator="equal">
      <formula>"_"</formula>
    </cfRule>
  </conditionalFormatting>
  <conditionalFormatting sqref="G25">
    <cfRule type="cellIs" dxfId="141" priority="40" operator="equal">
      <formula>"_"</formula>
    </cfRule>
  </conditionalFormatting>
  <conditionalFormatting sqref="G25">
    <cfRule type="cellIs" dxfId="140" priority="39" operator="equal">
      <formula>"_"</formula>
    </cfRule>
  </conditionalFormatting>
  <conditionalFormatting sqref="G30">
    <cfRule type="cellIs" dxfId="139" priority="38" operator="equal">
      <formula>"_"</formula>
    </cfRule>
  </conditionalFormatting>
  <conditionalFormatting sqref="G30">
    <cfRule type="cellIs" dxfId="138" priority="37" operator="equal">
      <formula>"_"</formula>
    </cfRule>
  </conditionalFormatting>
  <conditionalFormatting sqref="G30">
    <cfRule type="cellIs" dxfId="137" priority="36" operator="equal">
      <formula>"_"</formula>
    </cfRule>
  </conditionalFormatting>
  <conditionalFormatting sqref="G30">
    <cfRule type="cellIs" dxfId="136" priority="35" operator="equal">
      <formula>"_"</formula>
    </cfRule>
  </conditionalFormatting>
  <conditionalFormatting sqref="G24">
    <cfRule type="cellIs" dxfId="135" priority="34" operator="equal">
      <formula>"_"</formula>
    </cfRule>
  </conditionalFormatting>
  <conditionalFormatting sqref="G24">
    <cfRule type="cellIs" dxfId="134" priority="33" operator="equal">
      <formula>"_"</formula>
    </cfRule>
  </conditionalFormatting>
  <conditionalFormatting sqref="G24">
    <cfRule type="cellIs" dxfId="133" priority="32" operator="equal">
      <formula>"_"</formula>
    </cfRule>
  </conditionalFormatting>
  <conditionalFormatting sqref="G24">
    <cfRule type="cellIs" dxfId="132" priority="31" operator="equal">
      <formula>"_"</formula>
    </cfRule>
  </conditionalFormatting>
  <conditionalFormatting sqref="G22">
    <cfRule type="cellIs" dxfId="131" priority="30" operator="equal">
      <formula>"_"</formula>
    </cfRule>
  </conditionalFormatting>
  <conditionalFormatting sqref="G22">
    <cfRule type="cellIs" dxfId="130" priority="29" operator="equal">
      <formula>"_"</formula>
    </cfRule>
  </conditionalFormatting>
  <conditionalFormatting sqref="G22">
    <cfRule type="cellIs" dxfId="129" priority="28" operator="equal">
      <formula>"_"</formula>
    </cfRule>
  </conditionalFormatting>
  <conditionalFormatting sqref="G22">
    <cfRule type="cellIs" dxfId="128" priority="27" operator="equal">
      <formula>"_"</formula>
    </cfRule>
  </conditionalFormatting>
  <conditionalFormatting sqref="G27">
    <cfRule type="cellIs" dxfId="127" priority="26" operator="equal">
      <formula>"_"</formula>
    </cfRule>
  </conditionalFormatting>
  <conditionalFormatting sqref="G27">
    <cfRule type="cellIs" dxfId="126" priority="25" operator="equal">
      <formula>"_"</formula>
    </cfRule>
  </conditionalFormatting>
  <conditionalFormatting sqref="G27">
    <cfRule type="cellIs" dxfId="125" priority="24" operator="equal">
      <formula>"_"</formula>
    </cfRule>
  </conditionalFormatting>
  <conditionalFormatting sqref="G27">
    <cfRule type="cellIs" dxfId="124" priority="23" operator="equal">
      <formula>"_"</formula>
    </cfRule>
  </conditionalFormatting>
  <conditionalFormatting sqref="G28">
    <cfRule type="cellIs" dxfId="123" priority="22" operator="equal">
      <formula>"_"</formula>
    </cfRule>
  </conditionalFormatting>
  <conditionalFormatting sqref="G28">
    <cfRule type="cellIs" dxfId="122" priority="21" operator="equal">
      <formula>"_"</formula>
    </cfRule>
  </conditionalFormatting>
  <conditionalFormatting sqref="G28">
    <cfRule type="cellIs" dxfId="121" priority="20" operator="equal">
      <formula>"_"</formula>
    </cfRule>
  </conditionalFormatting>
  <conditionalFormatting sqref="G28">
    <cfRule type="cellIs" dxfId="120" priority="19" operator="equal">
      <formula>"_"</formula>
    </cfRule>
  </conditionalFormatting>
  <conditionalFormatting sqref="G23">
    <cfRule type="cellIs" dxfId="119" priority="18" operator="equal">
      <formula>"_"</formula>
    </cfRule>
  </conditionalFormatting>
  <conditionalFormatting sqref="G23">
    <cfRule type="cellIs" dxfId="118" priority="17" operator="equal">
      <formula>"_"</formula>
    </cfRule>
  </conditionalFormatting>
  <conditionalFormatting sqref="G23">
    <cfRule type="cellIs" dxfId="117" priority="16" operator="equal">
      <formula>"_"</formula>
    </cfRule>
  </conditionalFormatting>
  <conditionalFormatting sqref="G23">
    <cfRule type="cellIs" dxfId="116" priority="15" operator="equal">
      <formula>"_"</formula>
    </cfRule>
  </conditionalFormatting>
  <conditionalFormatting sqref="G21">
    <cfRule type="cellIs" dxfId="115" priority="14" operator="equal">
      <formula>"_"</formula>
    </cfRule>
  </conditionalFormatting>
  <conditionalFormatting sqref="G21">
    <cfRule type="cellIs" dxfId="114" priority="13" operator="equal">
      <formula>"_"</formula>
    </cfRule>
  </conditionalFormatting>
  <conditionalFormatting sqref="G21">
    <cfRule type="cellIs" dxfId="113" priority="12" operator="equal">
      <formula>"_"</formula>
    </cfRule>
  </conditionalFormatting>
  <conditionalFormatting sqref="G21">
    <cfRule type="cellIs" dxfId="112" priority="11" operator="equal">
      <formula>"_"</formula>
    </cfRule>
  </conditionalFormatting>
  <conditionalFormatting sqref="G19">
    <cfRule type="cellIs" dxfId="111" priority="10" operator="equal">
      <formula>"_"</formula>
    </cfRule>
  </conditionalFormatting>
  <conditionalFormatting sqref="G31">
    <cfRule type="cellIs" dxfId="110" priority="7" operator="equal">
      <formula>"_"</formula>
    </cfRule>
  </conditionalFormatting>
  <hyperlinks>
    <hyperlink ref="B7" r:id="rId1" xr:uid="{00000000-0004-0000-0F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Workers Compensation - AOS</oddHeader>
    <oddFooter>&amp;L&amp;G&amp;CPage &amp;P of &amp;N</oddFooter>
  </headerFooter>
  <rowBreaks count="1" manualBreakCount="1">
    <brk id="42" min="1" max="9" man="1"/>
  </rowBreaks>
  <legacyDrawingHF r:id="rId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5"/>
  <dimension ref="B1:M88"/>
  <sheetViews>
    <sheetView showGridLines="0" topLeftCell="L27" zoomScaleNormal="100" zoomScaleSheetLayoutView="115" workbookViewId="0">
      <selection activeCell="B19" sqref="B19:D19"/>
    </sheetView>
  </sheetViews>
  <sheetFormatPr defaultColWidth="9.140625" defaultRowHeight="15" x14ac:dyDescent="0.25"/>
  <cols>
    <col min="1" max="1" width="2.28515625" style="15" customWidth="1"/>
    <col min="2" max="2" width="47.85546875" style="15" customWidth="1"/>
    <col min="3" max="4" width="16.42578125" style="408" customWidth="1"/>
    <col min="5" max="5" width="5.7109375" style="216" customWidth="1"/>
    <col min="6" max="6" width="16.42578125" style="409" customWidth="1"/>
    <col min="7" max="7" width="6.140625" style="410" customWidth="1"/>
    <col min="8" max="9" width="2.85546875" style="410" customWidth="1"/>
    <col min="10" max="10" width="32.140625" style="410" customWidth="1"/>
    <col min="11" max="11" width="32.140625" style="344" customWidth="1"/>
    <col min="12" max="12" width="9.140625" style="15" customWidth="1"/>
    <col min="13" max="13" width="25" style="15" customWidth="1"/>
    <col min="14" max="53" width="9.140625" style="15" customWidth="1"/>
    <col min="54" max="16384" width="9.140625" style="15"/>
  </cols>
  <sheetData>
    <row r="1" spans="2:13" ht="7.5" customHeight="1" x14ac:dyDescent="0.25">
      <c r="E1" s="408"/>
    </row>
    <row r="2" spans="2:13" ht="15.75" x14ac:dyDescent="0.25">
      <c r="B2" s="411" t="str">
        <f>Input!B369</f>
        <v>Workers Compensation - CA - Captive Member Number 800119</v>
      </c>
      <c r="E2" s="408"/>
      <c r="H2" s="412"/>
      <c r="I2" s="413"/>
      <c r="J2" s="413"/>
      <c r="L2" s="414" t="s">
        <v>331</v>
      </c>
      <c r="M2" s="344" t="s">
        <v>296</v>
      </c>
    </row>
    <row r="3" spans="2:13" x14ac:dyDescent="0.25">
      <c r="D3" s="413" t="str">
        <f xml:space="preserve"> IF(Input!D373=Input!G373,CHAR(254), "")</f>
        <v/>
      </c>
      <c r="E3" s="415"/>
      <c r="F3" s="416" t="str">
        <f xml:space="preserve"> IF(Input!E373=Input!G373,CHAR(254),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Input!B374</f>
        <v>REvolution (AIG)</v>
      </c>
      <c r="D5" s="350" t="str">
        <f>Input!D374</f>
        <v>REvolution (AIG)</v>
      </c>
      <c r="F5" s="373" t="str">
        <f>Input!E374</f>
        <v>REvolution (AIG)</v>
      </c>
      <c r="J5" s="218"/>
      <c r="K5" s="218"/>
    </row>
    <row r="6" spans="2:13" ht="30" customHeight="1" x14ac:dyDescent="0.25">
      <c r="B6" s="368" t="s">
        <v>822</v>
      </c>
      <c r="C6" s="372" t="str">
        <f>Input!B376</f>
        <v xml:space="preserve">New Hampshire Insurance Company </v>
      </c>
      <c r="D6" s="350">
        <f>Input!D376</f>
        <v>0</v>
      </c>
      <c r="F6" s="373">
        <f>Input!E376</f>
        <v>0</v>
      </c>
      <c r="J6" s="218"/>
      <c r="K6" s="218"/>
    </row>
    <row r="7" spans="2:13" x14ac:dyDescent="0.25">
      <c r="B7" s="682" t="s">
        <v>70</v>
      </c>
      <c r="C7" s="372" t="str">
        <f>Input!B378</f>
        <v>A: XV</v>
      </c>
      <c r="D7" s="350">
        <f>Input!D378</f>
        <v>0</v>
      </c>
      <c r="F7" s="373">
        <f>Input!E378</f>
        <v>0</v>
      </c>
      <c r="J7" s="218"/>
      <c r="K7" s="218"/>
    </row>
    <row r="8" spans="2:13" x14ac:dyDescent="0.25">
      <c r="B8" s="368" t="str">
        <f>Input!B372</f>
        <v>Renewal Policy Number</v>
      </c>
      <c r="C8" s="372" t="str">
        <f>Input!C371</f>
        <v>WC 013265764</v>
      </c>
      <c r="D8" s="350" t="str">
        <f>Input!C372</f>
        <v>TBD</v>
      </c>
      <c r="F8" s="373" t="str">
        <f>Input!C372</f>
        <v>TBD</v>
      </c>
      <c r="J8" s="218"/>
      <c r="K8" s="218"/>
    </row>
    <row r="9" spans="2:13" x14ac:dyDescent="0.25">
      <c r="B9" s="368"/>
      <c r="C9" s="372"/>
      <c r="D9" s="350"/>
      <c r="F9" s="373"/>
      <c r="J9" s="218"/>
      <c r="K9" s="218"/>
    </row>
    <row r="10" spans="2:13" ht="15" customHeight="1" x14ac:dyDescent="0.25">
      <c r="B10" s="368" t="str">
        <f>Input!B6</f>
        <v>Renewal Policy Period</v>
      </c>
      <c r="C10" s="372" t="str">
        <f>Input!C5</f>
        <v>9/1/2022-8/1/2023</v>
      </c>
      <c r="D10" s="350" t="str">
        <f>Input!C6</f>
        <v>8/1/2023-8/1/2024</v>
      </c>
      <c r="F10" s="373" t="str">
        <f>Input!C6</f>
        <v>8/1/2023-8/1/2024</v>
      </c>
      <c r="J10" s="218"/>
      <c r="K10" s="218"/>
    </row>
    <row r="11" spans="2:13" x14ac:dyDescent="0.25">
      <c r="B11" s="368" t="str">
        <f>Input!B400</f>
        <v>Workers Compensation</v>
      </c>
      <c r="C11" s="357" t="str">
        <f>Input!C400</f>
        <v>Statutory Benefit</v>
      </c>
      <c r="D11" s="385" t="str">
        <f>Input!D400</f>
        <v>Statutory Benefit</v>
      </c>
      <c r="E11" s="374"/>
      <c r="F11" s="387">
        <f>Input!E400</f>
        <v>0</v>
      </c>
      <c r="J11" s="218"/>
      <c r="K11" s="218"/>
    </row>
    <row r="12" spans="2:13" x14ac:dyDescent="0.25">
      <c r="B12" s="368" t="str">
        <f>Input!B401</f>
        <v>States Scheduled under Part One (WC)</v>
      </c>
      <c r="C12" s="372" t="str">
        <f>Input!C401</f>
        <v>CA</v>
      </c>
      <c r="D12" s="350" t="str">
        <f>Input!D401</f>
        <v>CA</v>
      </c>
      <c r="E12" s="374"/>
      <c r="F12" s="373">
        <f>Input!E401</f>
        <v>0</v>
      </c>
      <c r="J12" s="218"/>
      <c r="K12" s="218"/>
    </row>
    <row r="13" spans="2:13" ht="30" customHeight="1" x14ac:dyDescent="0.25">
      <c r="B13" s="359" t="str">
        <f>Input!B402</f>
        <v>Part Two - Employer's Liability - Bodily Injury By Accident - Each Accident</v>
      </c>
      <c r="C13" s="357">
        <f>Input!C402</f>
        <v>1000000</v>
      </c>
      <c r="D13" s="385">
        <f>Input!D402</f>
        <v>1000000</v>
      </c>
      <c r="E13" s="374"/>
      <c r="F13" s="387">
        <f>Input!E402</f>
        <v>0</v>
      </c>
      <c r="J13" s="218"/>
      <c r="K13" s="218"/>
    </row>
    <row r="14" spans="2:13" ht="30" customHeight="1" x14ac:dyDescent="0.25">
      <c r="B14" s="359" t="str">
        <f>Input!B403</f>
        <v>Part Two - Employer's Liability - Bodily Injury By Disease - Each Employee</v>
      </c>
      <c r="C14" s="357">
        <f>Input!C403</f>
        <v>1000000</v>
      </c>
      <c r="D14" s="385" t="s">
        <v>1372</v>
      </c>
      <c r="E14" s="374"/>
      <c r="F14" s="387">
        <f>Input!E403</f>
        <v>0</v>
      </c>
      <c r="J14" s="218"/>
      <c r="K14" s="218"/>
    </row>
    <row r="15" spans="2:13" ht="30" customHeight="1" x14ac:dyDescent="0.25">
      <c r="B15" s="359" t="str">
        <f>Input!B404</f>
        <v>Part Two - Employer's Liability - Bodily Injury By Disease - Policy Limit</v>
      </c>
      <c r="C15" s="357">
        <f>Input!C404</f>
        <v>1000000</v>
      </c>
      <c r="D15" s="385">
        <f>Input!D404</f>
        <v>1000000</v>
      </c>
      <c r="E15" s="374"/>
      <c r="F15" s="387">
        <f>Input!E404</f>
        <v>0</v>
      </c>
      <c r="J15" s="218"/>
      <c r="K15" s="218"/>
    </row>
    <row r="16" spans="2:13" x14ac:dyDescent="0.25">
      <c r="B16" s="359" t="str">
        <f>Input!B405</f>
        <v>Other States Insurance Part Three</v>
      </c>
      <c r="C16" s="357" t="str">
        <f>Input!C405</f>
        <v>None</v>
      </c>
      <c r="D16" s="385" t="str">
        <f>Input!D405</f>
        <v>None</v>
      </c>
      <c r="E16" s="374"/>
      <c r="F16" s="387">
        <f>Input!E405</f>
        <v>0</v>
      </c>
      <c r="J16" s="218"/>
      <c r="K16" s="218"/>
    </row>
    <row r="17" spans="2:11" x14ac:dyDescent="0.25">
      <c r="B17" s="368" t="str">
        <f>Input!B406</f>
        <v>Deductible</v>
      </c>
      <c r="C17" s="357">
        <f>Input!C406</f>
        <v>0</v>
      </c>
      <c r="D17" s="385" t="s">
        <v>1686</v>
      </c>
      <c r="F17" s="387">
        <f>Input!E406</f>
        <v>0</v>
      </c>
      <c r="J17" s="218"/>
      <c r="K17" s="218"/>
    </row>
    <row r="18" spans="2:11" ht="15" customHeight="1" x14ac:dyDescent="0.25">
      <c r="B18" s="584" t="str">
        <f>"Experience Modification Rate (EMR):" &amp;" " &amp;Input!F400</f>
        <v>Experience Modification Rate (EMR): AOS</v>
      </c>
      <c r="C18" s="427">
        <f>Input!G400</f>
        <v>1.1299999999999999</v>
      </c>
      <c r="D18" s="428" t="s">
        <v>1764</v>
      </c>
      <c r="E18" s="226"/>
      <c r="F18" s="429">
        <f>Input!H400</f>
        <v>0</v>
      </c>
      <c r="J18" s="672"/>
      <c r="K18" s="218"/>
    </row>
    <row r="19" spans="2:11" x14ac:dyDescent="0.25">
      <c r="B19" s="488" t="s">
        <v>302</v>
      </c>
      <c r="C19" s="436"/>
      <c r="D19" s="436" t="s">
        <v>1684</v>
      </c>
      <c r="F19" s="444"/>
      <c r="G19" s="201"/>
      <c r="H19" s="201"/>
      <c r="I19" s="201"/>
      <c r="J19" s="494"/>
      <c r="K19" s="494"/>
    </row>
    <row r="20" spans="2:11" ht="25.5" x14ac:dyDescent="0.25">
      <c r="B20" s="361" t="s">
        <v>283</v>
      </c>
      <c r="C20" s="388" t="str">
        <f>Input!B380</f>
        <v>Included in AOS</v>
      </c>
      <c r="D20" s="385" t="s">
        <v>1763</v>
      </c>
      <c r="F20" s="387" t="str">
        <f>Input!E380</f>
        <v>Included in AOS</v>
      </c>
      <c r="J20" s="218"/>
      <c r="K20" s="218"/>
    </row>
    <row r="21" spans="2:11" x14ac:dyDescent="0.25">
      <c r="B21" s="361" t="s">
        <v>301</v>
      </c>
      <c r="C21" s="388">
        <f>Input!B386</f>
        <v>0</v>
      </c>
      <c r="D21" s="385">
        <f>Input!D386</f>
        <v>0</v>
      </c>
      <c r="F21" s="387">
        <f>Input!E386</f>
        <v>0</v>
      </c>
      <c r="J21" s="218"/>
      <c r="K21" s="218"/>
    </row>
    <row r="22" spans="2:11" x14ac:dyDescent="0.25">
      <c r="B22" s="361" t="s">
        <v>300</v>
      </c>
      <c r="C22" s="389">
        <f>Input!B388</f>
        <v>0</v>
      </c>
      <c r="D22" s="391">
        <f>Input!D388</f>
        <v>0</v>
      </c>
      <c r="E22" s="386"/>
      <c r="F22" s="390">
        <f>Input!E388</f>
        <v>0</v>
      </c>
      <c r="J22" s="218"/>
      <c r="K22" s="218"/>
    </row>
    <row r="23" spans="2:11" ht="25.5" x14ac:dyDescent="0.25">
      <c r="B23" s="368" t="s">
        <v>1760</v>
      </c>
      <c r="C23" s="388" t="str">
        <f>B6</f>
        <v>Writing Company</v>
      </c>
      <c r="D23" s="385" t="s">
        <v>1372</v>
      </c>
      <c r="F23" s="387" t="str">
        <f>Input!E390</f>
        <v>Included in AOS</v>
      </c>
      <c r="J23" s="218"/>
      <c r="K23" s="218"/>
    </row>
    <row r="24" spans="2:11" ht="7.5" customHeight="1" x14ac:dyDescent="0.25">
      <c r="B24" s="303" t="s">
        <v>1343</v>
      </c>
      <c r="C24" s="216" t="str">
        <f>B5</f>
        <v>Insurer</v>
      </c>
      <c r="D24" s="216" t="s">
        <v>1708</v>
      </c>
      <c r="F24" s="263"/>
      <c r="J24" s="344"/>
    </row>
    <row r="25" spans="2:11" x14ac:dyDescent="0.25">
      <c r="B25" s="1362" t="s">
        <v>1683</v>
      </c>
      <c r="C25" s="1362"/>
      <c r="D25" s="1362"/>
      <c r="F25" s="262"/>
      <c r="J25" s="344"/>
    </row>
    <row r="26" spans="2:11" x14ac:dyDescent="0.25">
      <c r="B26" s="1363" t="s">
        <v>1125</v>
      </c>
      <c r="C26" s="1363"/>
      <c r="D26" s="1363"/>
      <c r="E26" s="1363"/>
      <c r="F26" s="1364"/>
      <c r="J26" s="344"/>
    </row>
    <row r="27" spans="2:11" ht="7.5" customHeight="1" x14ac:dyDescent="0.25">
      <c r="B27" s="343"/>
      <c r="C27" s="226"/>
      <c r="D27" s="226"/>
      <c r="F27" s="263"/>
      <c r="J27" s="344"/>
    </row>
    <row r="28" spans="2:11" x14ac:dyDescent="0.25">
      <c r="B28" s="1362" t="s">
        <v>115</v>
      </c>
      <c r="C28" s="1362"/>
      <c r="D28" s="1362"/>
      <c r="F28" s="263"/>
      <c r="J28" s="344"/>
    </row>
    <row r="29" spans="2:11" x14ac:dyDescent="0.25">
      <c r="B29" s="1365" t="s">
        <v>1125</v>
      </c>
      <c r="C29" s="1373"/>
      <c r="D29" s="1373"/>
      <c r="E29" s="1373"/>
      <c r="F29" s="1374"/>
      <c r="J29" s="344"/>
    </row>
    <row r="30" spans="2:11" ht="7.5" customHeight="1" x14ac:dyDescent="0.25">
      <c r="B30" s="303"/>
      <c r="C30" s="216"/>
      <c r="D30" s="216"/>
      <c r="F30" s="263"/>
      <c r="J30" s="344"/>
    </row>
    <row r="31" spans="2:11" x14ac:dyDescent="0.25">
      <c r="B31" s="470" t="s">
        <v>73</v>
      </c>
      <c r="C31" s="471" t="s">
        <v>63</v>
      </c>
      <c r="D31" s="472" t="s">
        <v>64</v>
      </c>
      <c r="F31" s="472" t="s">
        <v>116</v>
      </c>
      <c r="J31" s="474" t="s">
        <v>728</v>
      </c>
      <c r="K31" s="474" t="s">
        <v>298</v>
      </c>
    </row>
    <row r="32" spans="2:11" x14ac:dyDescent="0.25">
      <c r="B32" s="359" t="s">
        <v>74</v>
      </c>
      <c r="C32" s="604" t="s">
        <v>1283</v>
      </c>
      <c r="D32" s="604" t="s">
        <v>1283</v>
      </c>
      <c r="F32" s="604"/>
      <c r="G32" s="408" t="str">
        <f t="shared" ref="G32:G61" si="0">IF(OR(TRIM(D32)&lt;&gt;"",TRIM(F32)&lt;&gt;""),IF(AND(TRIM(D32)&lt;&gt;"",TRIM(F32)&lt;&gt;""),IF(OR(TRIM(C32)&lt;&gt;TRIM(D32),TRIM(C32)&lt;&gt;TRIM(F32)),"_",""),IF(TRIM(C32)&lt;&gt;TRIM(D32), "_", "")),"")</f>
        <v/>
      </c>
      <c r="J32" s="218"/>
      <c r="K32" s="218"/>
    </row>
    <row r="33" spans="2:11" ht="25.5" x14ac:dyDescent="0.25">
      <c r="B33" s="359" t="s">
        <v>75</v>
      </c>
      <c r="C33" s="350" t="s">
        <v>1016</v>
      </c>
      <c r="D33" s="350" t="s">
        <v>1016</v>
      </c>
      <c r="F33" s="350"/>
      <c r="G33" s="408" t="str">
        <f t="shared" si="0"/>
        <v/>
      </c>
      <c r="J33" s="218"/>
      <c r="K33" s="218"/>
    </row>
    <row r="34" spans="2:11" x14ac:dyDescent="0.25">
      <c r="B34" s="359" t="s">
        <v>121</v>
      </c>
      <c r="C34" s="350" t="s">
        <v>1144</v>
      </c>
      <c r="D34" s="350" t="s">
        <v>1144</v>
      </c>
      <c r="F34" s="350"/>
      <c r="G34" s="408" t="str">
        <f t="shared" si="0"/>
        <v/>
      </c>
      <c r="J34" s="218"/>
      <c r="K34" s="218"/>
    </row>
    <row r="35" spans="2:11" x14ac:dyDescent="0.25">
      <c r="B35" s="359" t="s">
        <v>77</v>
      </c>
      <c r="C35" s="604" t="s">
        <v>975</v>
      </c>
      <c r="D35" s="604" t="s">
        <v>975</v>
      </c>
      <c r="F35" s="604"/>
      <c r="G35" s="408" t="str">
        <f t="shared" si="0"/>
        <v/>
      </c>
      <c r="J35" s="218"/>
      <c r="K35" s="218"/>
    </row>
    <row r="36" spans="2:11" x14ac:dyDescent="0.25">
      <c r="B36" s="340" t="s">
        <v>78</v>
      </c>
      <c r="C36" s="666" t="s">
        <v>977</v>
      </c>
      <c r="D36" s="666" t="s">
        <v>977</v>
      </c>
      <c r="F36" s="666"/>
      <c r="G36" s="408" t="str">
        <f t="shared" si="0"/>
        <v/>
      </c>
      <c r="J36" s="219"/>
      <c r="K36" s="219"/>
    </row>
    <row r="37" spans="2:11" x14ac:dyDescent="0.25">
      <c r="B37" s="359" t="s">
        <v>330</v>
      </c>
      <c r="C37" s="594" t="s">
        <v>124</v>
      </c>
      <c r="D37" s="594" t="s">
        <v>124</v>
      </c>
      <c r="F37" s="594"/>
      <c r="G37" s="408" t="str">
        <f t="shared" si="0"/>
        <v/>
      </c>
      <c r="J37" s="218"/>
      <c r="K37" s="218"/>
    </row>
    <row r="38" spans="2:11" x14ac:dyDescent="0.25">
      <c r="B38" s="359" t="s">
        <v>128</v>
      </c>
      <c r="C38" s="594" t="s">
        <v>124</v>
      </c>
      <c r="D38" s="594" t="s">
        <v>124</v>
      </c>
      <c r="F38" s="594"/>
      <c r="G38" s="408" t="str">
        <f t="shared" si="0"/>
        <v/>
      </c>
      <c r="J38" s="809"/>
      <c r="K38" s="219"/>
    </row>
    <row r="39" spans="2:11" ht="25.5" hidden="1" x14ac:dyDescent="0.25">
      <c r="B39" s="432" t="s">
        <v>1553</v>
      </c>
      <c r="C39" s="594"/>
      <c r="D39" s="594"/>
      <c r="F39" s="594"/>
      <c r="G39" s="408" t="str">
        <f t="shared" si="0"/>
        <v/>
      </c>
      <c r="J39" s="809" t="s">
        <v>775</v>
      </c>
      <c r="K39" s="219"/>
    </row>
    <row r="40" spans="2:11" x14ac:dyDescent="0.25">
      <c r="B40" s="359" t="s">
        <v>776</v>
      </c>
      <c r="C40" s="594" t="s">
        <v>124</v>
      </c>
      <c r="D40" s="594" t="s">
        <v>124</v>
      </c>
      <c r="F40" s="594"/>
      <c r="G40" s="408" t="str">
        <f t="shared" si="0"/>
        <v/>
      </c>
      <c r="J40" s="218"/>
      <c r="K40" s="218"/>
    </row>
    <row r="41" spans="2:11" ht="15" hidden="1" customHeight="1" x14ac:dyDescent="0.25">
      <c r="B41" s="359" t="s">
        <v>777</v>
      </c>
      <c r="C41" s="350"/>
      <c r="D41" s="350"/>
      <c r="F41" s="350"/>
      <c r="G41" s="408" t="str">
        <f t="shared" si="0"/>
        <v/>
      </c>
      <c r="J41" s="218"/>
      <c r="K41" s="218"/>
    </row>
    <row r="42" spans="2:11" x14ac:dyDescent="0.25">
      <c r="B42" s="359" t="s">
        <v>778</v>
      </c>
      <c r="C42" s="594" t="s">
        <v>124</v>
      </c>
      <c r="D42" s="594" t="s">
        <v>124</v>
      </c>
      <c r="F42" s="594"/>
      <c r="G42" s="408" t="str">
        <f t="shared" si="0"/>
        <v/>
      </c>
      <c r="J42" s="218"/>
      <c r="K42" s="218"/>
    </row>
    <row r="43" spans="2:11" x14ac:dyDescent="0.25">
      <c r="B43" s="359" t="s">
        <v>353</v>
      </c>
      <c r="C43" s="792" t="s">
        <v>331</v>
      </c>
      <c r="D43" s="792" t="s">
        <v>331</v>
      </c>
      <c r="F43" s="792"/>
      <c r="G43" s="408" t="str">
        <f t="shared" si="0"/>
        <v/>
      </c>
      <c r="J43" s="218"/>
      <c r="K43" s="218"/>
    </row>
    <row r="44" spans="2:11" x14ac:dyDescent="0.25">
      <c r="B44" s="340" t="s">
        <v>497</v>
      </c>
      <c r="C44" s="351"/>
      <c r="D44" s="351"/>
      <c r="F44" s="351"/>
      <c r="G44" s="408" t="str">
        <f t="shared" si="0"/>
        <v/>
      </c>
      <c r="H44" s="15"/>
      <c r="I44" s="15"/>
      <c r="J44" s="219"/>
      <c r="K44" s="219"/>
    </row>
    <row r="45" spans="2:11" x14ac:dyDescent="0.25">
      <c r="B45" s="400" t="s">
        <v>494</v>
      </c>
      <c r="C45" s="917" t="s">
        <v>124</v>
      </c>
      <c r="D45" s="917" t="s">
        <v>124</v>
      </c>
      <c r="F45" s="917"/>
      <c r="G45" s="408" t="str">
        <f t="shared" si="0"/>
        <v/>
      </c>
      <c r="H45" s="15"/>
      <c r="I45" s="15"/>
      <c r="J45" s="407"/>
      <c r="K45" s="407"/>
    </row>
    <row r="46" spans="2:11" x14ac:dyDescent="0.25">
      <c r="B46" s="400" t="s">
        <v>495</v>
      </c>
      <c r="C46" s="917" t="s">
        <v>124</v>
      </c>
      <c r="D46" s="917" t="s">
        <v>124</v>
      </c>
      <c r="F46" s="917"/>
      <c r="G46" s="408" t="str">
        <f t="shared" si="0"/>
        <v/>
      </c>
      <c r="H46" s="15"/>
      <c r="I46" s="15"/>
      <c r="J46" s="407"/>
      <c r="K46" s="407"/>
    </row>
    <row r="47" spans="2:11" x14ac:dyDescent="0.25">
      <c r="B47" s="401" t="s">
        <v>496</v>
      </c>
      <c r="C47" s="901" t="s">
        <v>331</v>
      </c>
      <c r="D47" s="901" t="s">
        <v>331</v>
      </c>
      <c r="F47" s="901"/>
      <c r="G47" s="408" t="str">
        <f t="shared" si="0"/>
        <v/>
      </c>
      <c r="H47" s="15"/>
      <c r="I47" s="15"/>
      <c r="J47" s="407"/>
      <c r="K47" s="407"/>
    </row>
    <row r="48" spans="2:11" hidden="1" x14ac:dyDescent="0.25">
      <c r="B48" s="359" t="s">
        <v>337</v>
      </c>
      <c r="C48" s="350"/>
      <c r="D48" s="350"/>
      <c r="F48" s="350"/>
      <c r="G48" s="408" t="str">
        <f t="shared" si="0"/>
        <v/>
      </c>
      <c r="J48" s="218"/>
      <c r="K48" s="218"/>
    </row>
    <row r="49" spans="2:11" x14ac:dyDescent="0.25">
      <c r="B49" s="359" t="s">
        <v>779</v>
      </c>
      <c r="C49" s="792" t="s">
        <v>331</v>
      </c>
      <c r="D49" s="792" t="s">
        <v>331</v>
      </c>
      <c r="F49" s="792"/>
      <c r="G49" s="408" t="str">
        <f t="shared" si="0"/>
        <v/>
      </c>
      <c r="J49" s="218"/>
      <c r="K49" s="218"/>
    </row>
    <row r="50" spans="2:11" x14ac:dyDescent="0.25">
      <c r="B50" s="359" t="s">
        <v>129</v>
      </c>
      <c r="C50" s="594" t="s">
        <v>124</v>
      </c>
      <c r="D50" s="594" t="s">
        <v>124</v>
      </c>
      <c r="F50" s="594"/>
      <c r="G50" s="408" t="str">
        <f t="shared" si="0"/>
        <v/>
      </c>
      <c r="J50" s="218"/>
      <c r="K50" s="218"/>
    </row>
    <row r="51" spans="2:11" x14ac:dyDescent="0.25">
      <c r="B51" s="359" t="s">
        <v>780</v>
      </c>
      <c r="C51" s="594" t="s">
        <v>124</v>
      </c>
      <c r="D51" s="594" t="s">
        <v>124</v>
      </c>
      <c r="F51" s="594"/>
      <c r="G51" s="408" t="str">
        <f t="shared" si="0"/>
        <v/>
      </c>
      <c r="J51" s="218"/>
      <c r="K51" s="218"/>
    </row>
    <row r="52" spans="2:11" ht="30" customHeight="1" x14ac:dyDescent="0.25">
      <c r="B52" s="359" t="s">
        <v>781</v>
      </c>
      <c r="C52" s="594" t="s">
        <v>124</v>
      </c>
      <c r="D52" s="594" t="s">
        <v>124</v>
      </c>
      <c r="F52" s="594"/>
      <c r="G52" s="408" t="str">
        <f t="shared" si="0"/>
        <v/>
      </c>
      <c r="J52" s="218"/>
      <c r="K52" s="218"/>
    </row>
    <row r="53" spans="2:11" ht="7.5" customHeight="1" x14ac:dyDescent="0.25">
      <c r="B53" s="303"/>
      <c r="C53" s="216"/>
      <c r="D53" s="216"/>
      <c r="F53" s="263"/>
      <c r="G53" s="408" t="str">
        <f t="shared" si="0"/>
        <v/>
      </c>
      <c r="J53" s="344"/>
    </row>
    <row r="54" spans="2:11" x14ac:dyDescent="0.25">
      <c r="B54" s="470" t="s">
        <v>1549</v>
      </c>
      <c r="C54" s="471" t="s">
        <v>63</v>
      </c>
      <c r="D54" s="472" t="s">
        <v>64</v>
      </c>
      <c r="E54" s="477"/>
      <c r="F54" s="473" t="s">
        <v>116</v>
      </c>
      <c r="G54" s="408"/>
      <c r="J54" s="474" t="s">
        <v>728</v>
      </c>
      <c r="K54" s="474" t="s">
        <v>298</v>
      </c>
    </row>
    <row r="55" spans="2:11" ht="45" customHeight="1" x14ac:dyDescent="0.25">
      <c r="B55" s="406" t="s">
        <v>387</v>
      </c>
      <c r="C55" s="849" t="s">
        <v>729</v>
      </c>
      <c r="D55" s="849" t="s">
        <v>729</v>
      </c>
      <c r="F55" s="849"/>
      <c r="G55" s="408" t="str">
        <f t="shared" si="0"/>
        <v/>
      </c>
      <c r="H55" s="408"/>
      <c r="I55" s="408"/>
      <c r="J55" s="218"/>
      <c r="K55" s="218"/>
    </row>
    <row r="56" spans="2:11" x14ac:dyDescent="0.25">
      <c r="B56" s="406" t="s">
        <v>782</v>
      </c>
      <c r="C56" s="849" t="s">
        <v>729</v>
      </c>
      <c r="D56" s="849" t="s">
        <v>729</v>
      </c>
      <c r="F56" s="849"/>
      <c r="G56" s="408" t="str">
        <f t="shared" si="0"/>
        <v/>
      </c>
      <c r="H56" s="408"/>
      <c r="I56" s="408"/>
      <c r="J56" s="218"/>
      <c r="K56" s="218"/>
    </row>
    <row r="57" spans="2:11" x14ac:dyDescent="0.25">
      <c r="B57" s="406" t="s">
        <v>783</v>
      </c>
      <c r="C57" s="849" t="s">
        <v>729</v>
      </c>
      <c r="D57" s="849" t="s">
        <v>729</v>
      </c>
      <c r="F57" s="849"/>
      <c r="G57" s="408" t="str">
        <f t="shared" si="0"/>
        <v/>
      </c>
      <c r="H57" s="408"/>
      <c r="I57" s="408"/>
      <c r="J57" s="218"/>
      <c r="K57" s="218"/>
    </row>
    <row r="58" spans="2:11" x14ac:dyDescent="0.25">
      <c r="B58" s="406" t="s">
        <v>784</v>
      </c>
      <c r="C58" s="849" t="s">
        <v>729</v>
      </c>
      <c r="D58" s="849" t="s">
        <v>729</v>
      </c>
      <c r="F58" s="849"/>
      <c r="G58" s="408" t="str">
        <f t="shared" si="0"/>
        <v/>
      </c>
      <c r="H58" s="408"/>
      <c r="I58" s="408"/>
      <c r="J58" s="218"/>
      <c r="K58" s="218"/>
    </row>
    <row r="59" spans="2:11" x14ac:dyDescent="0.25">
      <c r="B59" s="406" t="s">
        <v>785</v>
      </c>
      <c r="C59" s="849" t="s">
        <v>729</v>
      </c>
      <c r="D59" s="849" t="s">
        <v>729</v>
      </c>
      <c r="F59" s="849"/>
      <c r="G59" s="408" t="str">
        <f t="shared" si="0"/>
        <v/>
      </c>
      <c r="H59" s="408"/>
      <c r="I59" s="408"/>
      <c r="J59" s="218"/>
      <c r="K59" s="218"/>
    </row>
    <row r="60" spans="2:11" x14ac:dyDescent="0.25">
      <c r="B60" s="406" t="s">
        <v>786</v>
      </c>
      <c r="C60" s="849" t="s">
        <v>729</v>
      </c>
      <c r="D60" s="849" t="s">
        <v>729</v>
      </c>
      <c r="F60" s="849"/>
      <c r="G60" s="408" t="str">
        <f t="shared" si="0"/>
        <v/>
      </c>
      <c r="H60" s="408"/>
      <c r="I60" s="408"/>
      <c r="J60" s="218"/>
      <c r="K60" s="218"/>
    </row>
    <row r="61" spans="2:11" x14ac:dyDescent="0.25">
      <c r="B61" s="406" t="s">
        <v>787</v>
      </c>
      <c r="C61" s="849" t="s">
        <v>729</v>
      </c>
      <c r="D61" s="849" t="s">
        <v>729</v>
      </c>
      <c r="F61" s="849"/>
      <c r="G61" s="408" t="str">
        <f t="shared" si="0"/>
        <v/>
      </c>
      <c r="H61" s="408"/>
      <c r="I61" s="408"/>
      <c r="J61" s="218"/>
      <c r="K61" s="218"/>
    </row>
    <row r="62" spans="2:11" ht="7.5" customHeight="1" x14ac:dyDescent="0.25">
      <c r="B62" s="201"/>
      <c r="C62" s="216"/>
      <c r="D62" s="216"/>
      <c r="F62" s="216"/>
      <c r="G62" s="408"/>
      <c r="H62" s="408"/>
      <c r="I62" s="408"/>
      <c r="J62" s="344"/>
    </row>
    <row r="63" spans="2:11" x14ac:dyDescent="0.25">
      <c r="E63" s="15"/>
    </row>
    <row r="64" spans="2:11" x14ac:dyDescent="0.25">
      <c r="E64" s="15"/>
    </row>
    <row r="65" spans="5:5" x14ac:dyDescent="0.25">
      <c r="E65"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sheetData>
  <mergeCells count="4">
    <mergeCell ref="B25:D25"/>
    <mergeCell ref="B28:D28"/>
    <mergeCell ref="B26:F26"/>
    <mergeCell ref="B29:F29"/>
  </mergeCells>
  <conditionalFormatting sqref="G1:G18 G20:G1048576">
    <cfRule type="cellIs" dxfId="109" priority="54" operator="equal">
      <formula>"_"</formula>
    </cfRule>
  </conditionalFormatting>
  <conditionalFormatting sqref="G32:G61">
    <cfRule type="cellIs" dxfId="108" priority="53" operator="equal">
      <formula>"_"</formula>
    </cfRule>
  </conditionalFormatting>
  <conditionalFormatting sqref="G32:G61">
    <cfRule type="cellIs" dxfId="107" priority="52" operator="equal">
      <formula>"_"</formula>
    </cfRule>
  </conditionalFormatting>
  <conditionalFormatting sqref="G32:G61">
    <cfRule type="cellIs" dxfId="106" priority="51" operator="equal">
      <formula>"_"</formula>
    </cfRule>
  </conditionalFormatting>
  <conditionalFormatting sqref="G19">
    <cfRule type="cellIs" dxfId="105" priority="3" operator="equal">
      <formula>"_"</formula>
    </cfRule>
  </conditionalFormatting>
  <hyperlinks>
    <hyperlink ref="B7" r:id="rId1" xr:uid="{00000000-0004-0000-10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Workers Compensation - CA</oddHeader>
    <oddFooter>&amp;L&amp;G&amp;CPage &amp;P of &amp;N</oddFooter>
  </headerFooter>
  <rowBreaks count="1" manualBreakCount="1">
    <brk id="30" min="1" max="9" man="1"/>
  </rowBreaks>
  <legacyDrawingHF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8"/>
  <dimension ref="B1:M75"/>
  <sheetViews>
    <sheetView showGridLines="0" topLeftCell="K28"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140625" style="15" customWidth="1"/>
    <col min="13" max="13" width="15.7109375" style="15" customWidth="1"/>
    <col min="14" max="53" width="9.140625" style="15" customWidth="1"/>
    <col min="54" max="16384" width="9.140625" style="15"/>
  </cols>
  <sheetData>
    <row r="1" spans="2:13" ht="7.5" customHeight="1" x14ac:dyDescent="0.25">
      <c r="E1" s="408"/>
    </row>
    <row r="2" spans="2:13" ht="15.75" x14ac:dyDescent="0.25">
      <c r="B2" s="411" t="str">
        <f>Input!B408</f>
        <v>Business Auto - Captive Member Number 800119</v>
      </c>
      <c r="E2" s="408"/>
      <c r="H2" s="412"/>
      <c r="I2" s="413"/>
      <c r="J2" s="413"/>
      <c r="L2" s="414" t="s">
        <v>331</v>
      </c>
      <c r="M2" s="344" t="s">
        <v>296</v>
      </c>
    </row>
    <row r="3" spans="2:13" x14ac:dyDescent="0.25">
      <c r="D3" s="413" t="str">
        <f xml:space="preserve"> IF(Input!D412=Input!G412,CHAR(254), "")</f>
        <v/>
      </c>
      <c r="E3" s="415"/>
      <c r="F3" s="416" t="str">
        <f xml:space="preserve"> IF(Input!E412=Input!G412,CHAR(254),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Input!B413</f>
        <v>REvolution (AIG)</v>
      </c>
      <c r="D5" s="350" t="str">
        <f>Input!D413</f>
        <v>REvolution (AIG)</v>
      </c>
      <c r="F5" s="373" t="str">
        <f>Input!E413</f>
        <v>REvolution (AIG)</v>
      </c>
      <c r="G5" s="201"/>
      <c r="H5" s="201"/>
      <c r="I5" s="201"/>
      <c r="J5" s="218"/>
      <c r="K5" s="218"/>
    </row>
    <row r="6" spans="2:13" ht="51" x14ac:dyDescent="0.25">
      <c r="B6" s="368" t="s">
        <v>822</v>
      </c>
      <c r="C6" s="372" t="str">
        <f>Input!B415</f>
        <v xml:space="preserve">National Union Fire Insurance Company of Pittsburgh, PA </v>
      </c>
      <c r="D6" s="350">
        <f>Input!D415</f>
        <v>0</v>
      </c>
      <c r="F6" s="373">
        <f>Input!E415</f>
        <v>0</v>
      </c>
      <c r="G6" s="201"/>
      <c r="H6" s="201"/>
      <c r="I6" s="201"/>
      <c r="J6" s="218"/>
      <c r="K6" s="218"/>
    </row>
    <row r="7" spans="2:13" x14ac:dyDescent="0.25">
      <c r="B7" s="682" t="s">
        <v>70</v>
      </c>
      <c r="C7" s="372" t="str">
        <f>Input!B417</f>
        <v>A: XV</v>
      </c>
      <c r="D7" s="350">
        <f>Input!D417</f>
        <v>0</v>
      </c>
      <c r="F7" s="373">
        <f>Input!E417</f>
        <v>0</v>
      </c>
      <c r="G7" s="201"/>
      <c r="H7" s="201"/>
      <c r="I7" s="201"/>
      <c r="J7" s="218"/>
      <c r="K7" s="218"/>
    </row>
    <row r="8" spans="2:13" x14ac:dyDescent="0.25">
      <c r="B8" s="368" t="str">
        <f>Input!B411</f>
        <v>Renewal Policy Number</v>
      </c>
      <c r="C8" s="425" t="str">
        <f>Input!C410</f>
        <v>CA 5774680</v>
      </c>
      <c r="D8" s="350" t="str">
        <f>Input!C411</f>
        <v>TBD</v>
      </c>
      <c r="F8" s="373" t="str">
        <f>Input!C411</f>
        <v>TBD</v>
      </c>
      <c r="G8" s="201"/>
      <c r="H8" s="201"/>
      <c r="I8" s="201"/>
      <c r="J8" s="218"/>
      <c r="K8" s="218"/>
    </row>
    <row r="9" spans="2:13" x14ac:dyDescent="0.25">
      <c r="B9" s="368"/>
      <c r="C9" s="425"/>
      <c r="D9" s="350"/>
      <c r="F9" s="373"/>
      <c r="G9" s="201"/>
      <c r="H9" s="201"/>
      <c r="I9" s="201"/>
      <c r="J9" s="218"/>
      <c r="K9" s="218"/>
    </row>
    <row r="10" spans="2:13" ht="15" customHeight="1" x14ac:dyDescent="0.25">
      <c r="B10" s="368" t="str">
        <f>Input!B6</f>
        <v>Renewal Policy Period</v>
      </c>
      <c r="C10" s="425" t="str">
        <f>Input!C5</f>
        <v>9/1/2022-8/1/2023</v>
      </c>
      <c r="D10" s="350" t="str">
        <f>Input!C6</f>
        <v>8/1/2023-8/1/2024</v>
      </c>
      <c r="F10" s="373" t="str">
        <f>Input!C6</f>
        <v>8/1/2023-8/1/2024</v>
      </c>
      <c r="G10" s="201"/>
      <c r="H10" s="201"/>
      <c r="I10" s="201"/>
      <c r="J10" s="218"/>
      <c r="K10" s="218"/>
    </row>
    <row r="11" spans="2:13" x14ac:dyDescent="0.25">
      <c r="B11" s="488" t="str">
        <f>"Auto Liability "&amp;Input!C440&amp;" &amp; "&amp;Input!D440</f>
        <v>Auto Liability Symbol &amp; Limits of Liability</v>
      </c>
      <c r="C11" s="436"/>
      <c r="D11" s="436"/>
      <c r="E11" s="374"/>
      <c r="F11" s="437"/>
      <c r="G11" s="201"/>
      <c r="H11" s="201"/>
      <c r="I11" s="201"/>
      <c r="J11" s="494"/>
      <c r="K11" s="494"/>
    </row>
    <row r="12" spans="2:13" ht="30" customHeight="1" x14ac:dyDescent="0.25">
      <c r="B12" s="368" t="str">
        <f>Input!B441</f>
        <v xml:space="preserve">Liability </v>
      </c>
      <c r="C12" s="372" t="str">
        <f>"Symbol "&amp;Input!C441&amp;CHAR(10)&amp; TEXT(Input!D441, "$#,##0")</f>
        <v>Symbol 1
$2,000,000</v>
      </c>
      <c r="D12" s="350" t="str">
        <f>"Symbol "&amp;Input!F441&amp;CHAR(10)&amp;TEXT(Input!G441,"$#,##0")</f>
        <v>Symbol 1
$2,000,000</v>
      </c>
      <c r="E12" s="374"/>
      <c r="F12" s="373" t="str">
        <f>"Symbol "&amp;Input!I441&amp;CHAR(10)&amp; TEXT(Input!J441, "$#,##0")</f>
        <v>Symbol 
$0</v>
      </c>
      <c r="G12" s="201"/>
      <c r="H12" s="201"/>
      <c r="I12" s="201"/>
      <c r="J12" s="218"/>
      <c r="K12" s="218"/>
    </row>
    <row r="13" spans="2:13" ht="30" customHeight="1" x14ac:dyDescent="0.25">
      <c r="B13" s="368" t="str">
        <f>Input!B442</f>
        <v>Medical Payments</v>
      </c>
      <c r="C13" s="372" t="str">
        <f>"Symbol "&amp;Input!C442&amp;CHAR(10)&amp; TEXT(Input!D442, "$#,##0")</f>
        <v>Symbol 2
$5,000</v>
      </c>
      <c r="D13" s="350" t="str">
        <f>"Symbol "&amp;Input!F442&amp;CHAR(10)&amp;TEXT(Input!G442,"$#,##0")</f>
        <v>Symbol 2
$5,000</v>
      </c>
      <c r="E13" s="374"/>
      <c r="F13" s="373" t="str">
        <f>"Symbol "&amp;Input!I442&amp;CHAR(10)&amp; TEXT(Input!J442, "$#,##0")</f>
        <v>Symbol 
$0</v>
      </c>
      <c r="G13" s="201"/>
      <c r="H13" s="201"/>
      <c r="I13" s="201"/>
      <c r="J13" s="218"/>
      <c r="K13" s="218"/>
    </row>
    <row r="14" spans="2:13" ht="30" customHeight="1" x14ac:dyDescent="0.25">
      <c r="B14" s="368" t="str">
        <f>Input!B443</f>
        <v>Personal Injury Protection</v>
      </c>
      <c r="C14" s="372" t="str">
        <f>"Symbol "&amp;Input!C443&amp;CHAR(10)&amp; TEXT(Input!D443, "$#,##0")</f>
        <v>Symbol 5
Reject or Statutory Minimum</v>
      </c>
      <c r="D14" s="350" t="s">
        <v>1372</v>
      </c>
      <c r="E14" s="374"/>
      <c r="F14" s="373" t="str">
        <f>"Symbol "&amp;Input!I443&amp;CHAR(10)&amp; TEXT(Input!J443, "$#,##0")</f>
        <v>Symbol 
$0</v>
      </c>
      <c r="G14" s="201"/>
      <c r="H14" s="201"/>
      <c r="I14" s="201"/>
      <c r="J14" s="218"/>
      <c r="K14" s="218"/>
    </row>
    <row r="15" spans="2:13" ht="30" customHeight="1" x14ac:dyDescent="0.25">
      <c r="B15" s="368" t="str">
        <f>Input!B444</f>
        <v>Uninsured Motorist</v>
      </c>
      <c r="C15" s="372" t="str">
        <f>"Symbol "&amp;Input!C444&amp;CHAR(10)&amp; TEXT(Input!D444, "$#,##0")</f>
        <v>Symbol 6
Reject or Statutory Minimum</v>
      </c>
      <c r="D15" s="350" t="str">
        <f>"Symbol "&amp;Input!F444&amp;CHAR(10)&amp;TEXT(Input!G444,"$#,##0")</f>
        <v>Symbol 6
Reject or Statutory Minimum</v>
      </c>
      <c r="E15" s="374"/>
      <c r="F15" s="373" t="str">
        <f>"Symbol "&amp;Input!I444&amp;CHAR(10)&amp; TEXT(Input!J444, "$#,##0")</f>
        <v>Symbol 
$0</v>
      </c>
      <c r="G15" s="201"/>
      <c r="H15" s="201"/>
      <c r="I15" s="201"/>
      <c r="J15" s="218"/>
      <c r="K15" s="218"/>
    </row>
    <row r="16" spans="2:13" ht="30" customHeight="1" x14ac:dyDescent="0.25">
      <c r="B16" s="368" t="str">
        <f>Input!B445</f>
        <v>Underinsured Motorist</v>
      </c>
      <c r="C16" s="372" t="str">
        <f>"Symbol "&amp;Input!C445&amp;CHAR(10)&amp; TEXT(Input!D445, "$#,##0")</f>
        <v>Symbol 6
Reject or Statutory Minimum</v>
      </c>
      <c r="D16" s="350" t="str">
        <f>"Symbol "&amp;Input!F445&amp;CHAR(10)&amp;TEXT(Input!G445,"$#,##0")</f>
        <v>Symbol 6
Reject or Statutory Minimum</v>
      </c>
      <c r="F16" s="373" t="str">
        <f>"Symbol "&amp;Input!I445&amp;CHAR(10)&amp; TEXT(Input!J445, "$#,##0")</f>
        <v>Symbol 
$0</v>
      </c>
      <c r="G16" s="201"/>
      <c r="H16" s="201"/>
      <c r="I16" s="201"/>
      <c r="J16" s="218"/>
      <c r="K16" s="218"/>
    </row>
    <row r="17" spans="2:11" x14ac:dyDescent="0.25">
      <c r="B17" s="488" t="str">
        <f>"Auto Liability "&amp; Input!E440</f>
        <v>Auto Liability Deductibles</v>
      </c>
      <c r="C17" s="436"/>
      <c r="D17" s="436" t="s">
        <v>1686</v>
      </c>
      <c r="E17" s="386"/>
      <c r="F17" s="783"/>
      <c r="G17" s="201"/>
      <c r="H17" s="201"/>
      <c r="I17" s="201"/>
      <c r="J17" s="494"/>
      <c r="K17" s="494"/>
    </row>
    <row r="18" spans="2:11" x14ac:dyDescent="0.25">
      <c r="B18" s="361" t="str">
        <f>Input!B441&amp; "(as listed above)"</f>
        <v>Liability (as listed above)</v>
      </c>
      <c r="C18" s="362">
        <f>Input!E441</f>
        <v>0</v>
      </c>
      <c r="D18" s="391" t="s">
        <v>1764</v>
      </c>
      <c r="F18" s="390">
        <f>Input!K441</f>
        <v>0</v>
      </c>
      <c r="G18" s="201"/>
      <c r="H18" s="201"/>
      <c r="I18" s="201"/>
      <c r="J18" s="218"/>
      <c r="K18" s="218"/>
    </row>
    <row r="19" spans="2:11" x14ac:dyDescent="0.25">
      <c r="B19" s="488" t="str">
        <f>"Auto Physical Damage "&amp;Input!C440&amp;" &amp; "&amp;Input!D440</f>
        <v>Auto Physical Damage Symbol &amp; Limits of Liability</v>
      </c>
      <c r="C19" s="488"/>
      <c r="D19" s="488" t="s">
        <v>1684</v>
      </c>
      <c r="F19" s="444"/>
      <c r="G19" s="201"/>
      <c r="H19" s="201"/>
      <c r="I19" s="201"/>
      <c r="J19" s="494"/>
      <c r="K19" s="494"/>
    </row>
    <row r="20" spans="2:11" ht="60" customHeight="1" x14ac:dyDescent="0.25">
      <c r="B20" s="368" t="str">
        <f>Input!B450</f>
        <v>Owned Autos: Comprehensive</v>
      </c>
      <c r="C20" s="372" t="str">
        <f>"Symbol "&amp;Input!C450&amp;CHAR(10)&amp; TEXT(Input!D450, "$#,##0")</f>
        <v>Symbol 2
Actual Cash Value or Cost of Repair, whichever is less</v>
      </c>
      <c r="D20" s="350" t="s">
        <v>1763</v>
      </c>
      <c r="F20" s="373" t="str">
        <f>"Symbol "&amp;Input!I450&amp;CHAR(10)&amp; TEXT(Input!J450, "$#,##0")</f>
        <v>Symbol 
$0</v>
      </c>
      <c r="G20" s="201"/>
      <c r="H20" s="201"/>
      <c r="I20" s="201"/>
      <c r="J20" s="218"/>
      <c r="K20" s="218"/>
    </row>
    <row r="21" spans="2:11" ht="60" customHeight="1" x14ac:dyDescent="0.25">
      <c r="B21" s="368" t="str">
        <f>Input!B451</f>
        <v>Owned Autos: Collision</v>
      </c>
      <c r="C21" s="372" t="str">
        <f>"Symbol "&amp;Input!C451&amp;CHAR(10)&amp; TEXT(Input!D451, "$#,##0")</f>
        <v>Symbol 2
Actual Cash Value or Cost of Repair, whichever is less</v>
      </c>
      <c r="D21" s="350" t="str">
        <f>"Symbol "&amp;Input!F451&amp;CHAR(10)&amp; TEXT(Input!G451, "$#,##0")</f>
        <v>Symbol 2
Actual Cash Value or Cost of Repair, whichever is less</v>
      </c>
      <c r="F21" s="373" t="str">
        <f>"Symbol "&amp;Input!I451&amp;CHAR(10)&amp; TEXT(Input!J451, "$#,##0")</f>
        <v>Symbol 
$0</v>
      </c>
      <c r="G21" s="201"/>
      <c r="H21" s="201"/>
      <c r="I21" s="201"/>
      <c r="J21" s="218"/>
      <c r="K21" s="218"/>
    </row>
    <row r="22" spans="2:11" ht="54.95" customHeight="1" x14ac:dyDescent="0.25">
      <c r="B22" s="368" t="str">
        <f>Input!B452</f>
        <v>Hired Auto: Comprehensive</v>
      </c>
      <c r="C22" s="372" t="str">
        <f>"Symbol "&amp;Input!C452&amp;CHAR(10)&amp; TEXT(Input!D452, "$#,##0")</f>
        <v>Symbol 8
Actual Cash Value or Cost of Repair, whichever is less</v>
      </c>
      <c r="D22" s="350" t="str">
        <f>"Symbol "&amp;Input!F452&amp;CHAR(10)&amp; TEXT(Input!G452, "$#,##0")</f>
        <v>Symbol 8
Actual Cash Value or Cost of Repair, whichever is less</v>
      </c>
      <c r="F22" s="373" t="str">
        <f>"Symbol "&amp;Input!I452&amp;CHAR(10)&amp; TEXT(Input!J452, "$#,##0")</f>
        <v>Symbol 
$0</v>
      </c>
      <c r="G22" s="201"/>
      <c r="H22" s="201"/>
      <c r="I22" s="201"/>
      <c r="J22" s="218"/>
      <c r="K22" s="218"/>
    </row>
    <row r="23" spans="2:11" ht="54.95" customHeight="1" x14ac:dyDescent="0.25">
      <c r="B23" s="368" t="s">
        <v>1760</v>
      </c>
      <c r="C23" s="372" t="str">
        <f>B6</f>
        <v>Writing Company</v>
      </c>
      <c r="D23" s="350" t="s">
        <v>1372</v>
      </c>
      <c r="F23" s="373" t="str">
        <f>"Symbol "&amp;Input!I453&amp;CHAR(10)&amp; TEXT(Input!J453, "$#,##0")</f>
        <v>Symbol 
$0</v>
      </c>
      <c r="G23" s="201"/>
      <c r="H23" s="201"/>
      <c r="I23" s="201"/>
      <c r="J23" s="218"/>
      <c r="K23" s="218"/>
    </row>
    <row r="24" spans="2:11" ht="45" customHeight="1" x14ac:dyDescent="0.25">
      <c r="B24" s="368" t="s">
        <v>1343</v>
      </c>
      <c r="C24" s="372" t="str">
        <f>B5</f>
        <v>Insurer</v>
      </c>
      <c r="D24" s="350" t="s">
        <v>1708</v>
      </c>
      <c r="F24" s="373" t="str">
        <f>"Symbol "&amp;Input!I454&amp;CHAR(10)&amp; TEXT(Input!J454, "$#,##0")</f>
        <v>Symbol 
$0</v>
      </c>
      <c r="G24" s="201"/>
      <c r="H24" s="201"/>
      <c r="I24" s="201"/>
      <c r="J24" s="218"/>
      <c r="K24" s="218"/>
    </row>
    <row r="25" spans="2:11" ht="45" customHeight="1" x14ac:dyDescent="0.25">
      <c r="B25" s="368" t="s">
        <v>1683</v>
      </c>
      <c r="C25" s="372" t="s">
        <v>1761</v>
      </c>
      <c r="D25" s="350" t="s">
        <v>1762</v>
      </c>
      <c r="F25" s="373" t="str">
        <f>"Symbol "&amp;Input!I455&amp;CHAR(10)&amp; TEXT(Input!J455, "$#,##0")</f>
        <v>Symbol 
$0</v>
      </c>
      <c r="G25" s="201"/>
      <c r="H25" s="201"/>
      <c r="I25" s="201"/>
      <c r="J25" s="218"/>
      <c r="K25" s="218"/>
    </row>
    <row r="26" spans="2:11" x14ac:dyDescent="0.25">
      <c r="B26" s="488" t="str">
        <f>"Auto Physical Damage "&amp; Input!E440</f>
        <v>Auto Physical Damage Deductibles</v>
      </c>
      <c r="C26" s="436"/>
      <c r="D26" s="436"/>
      <c r="F26" s="444"/>
      <c r="G26" s="201"/>
      <c r="H26" s="201"/>
      <c r="I26" s="201"/>
      <c r="J26" s="494"/>
      <c r="K26" s="494"/>
    </row>
    <row r="27" spans="2:11" x14ac:dyDescent="0.25">
      <c r="B27" s="368" t="str">
        <f>Input!B450</f>
        <v>Owned Autos: Comprehensive</v>
      </c>
      <c r="C27" s="357">
        <f>Input!E450</f>
        <v>250</v>
      </c>
      <c r="D27" s="385">
        <f>Input!H450</f>
        <v>250</v>
      </c>
      <c r="F27" s="387">
        <f>Input!K450</f>
        <v>0</v>
      </c>
      <c r="G27" s="201"/>
      <c r="H27" s="201"/>
      <c r="I27" s="201"/>
      <c r="J27" s="218"/>
      <c r="K27" s="218"/>
    </row>
    <row r="28" spans="2:11" x14ac:dyDescent="0.25">
      <c r="B28" s="368" t="str">
        <f>Input!B451</f>
        <v>Owned Autos: Collision</v>
      </c>
      <c r="C28" s="357">
        <f>Input!E451</f>
        <v>500</v>
      </c>
      <c r="D28" s="385">
        <f>Input!H451</f>
        <v>500</v>
      </c>
      <c r="F28" s="387">
        <f>Input!K451</f>
        <v>0</v>
      </c>
      <c r="G28" s="201"/>
      <c r="H28" s="201"/>
      <c r="I28" s="201"/>
      <c r="J28" s="218"/>
      <c r="K28" s="218"/>
    </row>
    <row r="29" spans="2:11" x14ac:dyDescent="0.25">
      <c r="B29" s="368" t="str">
        <f>Input!B452</f>
        <v>Hired Auto: Comprehensive</v>
      </c>
      <c r="C29" s="357">
        <f>Input!E452</f>
        <v>250</v>
      </c>
      <c r="D29" s="385">
        <f>Input!H452</f>
        <v>250</v>
      </c>
      <c r="F29" s="387">
        <f>Input!K452</f>
        <v>0</v>
      </c>
      <c r="G29" s="201"/>
      <c r="H29" s="201"/>
      <c r="I29" s="201"/>
      <c r="J29" s="218"/>
      <c r="K29" s="218"/>
    </row>
    <row r="30" spans="2:11" x14ac:dyDescent="0.25">
      <c r="B30" s="368" t="str">
        <f>Input!B453</f>
        <v>Hired Auto: Collision</v>
      </c>
      <c r="C30" s="357">
        <f>Input!E453</f>
        <v>500</v>
      </c>
      <c r="D30" s="385">
        <f>Input!H453</f>
        <v>500</v>
      </c>
      <c r="F30" s="387">
        <f>Input!K453</f>
        <v>0</v>
      </c>
      <c r="G30" s="201"/>
      <c r="H30" s="201"/>
      <c r="I30" s="201"/>
      <c r="J30" s="218"/>
      <c r="K30" s="218"/>
    </row>
    <row r="31" spans="2:11" x14ac:dyDescent="0.25">
      <c r="B31" s="368" t="str">
        <f>Input!B454</f>
        <v>Towing</v>
      </c>
      <c r="C31" s="357">
        <f>Input!E454</f>
        <v>0</v>
      </c>
      <c r="D31" s="385">
        <f>Input!H454</f>
        <v>0</v>
      </c>
      <c r="F31" s="387">
        <f>Input!K454</f>
        <v>0</v>
      </c>
      <c r="G31" s="201"/>
      <c r="H31" s="201"/>
      <c r="I31" s="201"/>
      <c r="J31" s="218"/>
      <c r="K31" s="218"/>
    </row>
    <row r="32" spans="2:11" x14ac:dyDescent="0.25">
      <c r="B32" s="361" t="str">
        <f>Input!B455</f>
        <v>Rental Reimbursement</v>
      </c>
      <c r="C32" s="362">
        <f>Input!E455</f>
        <v>0</v>
      </c>
      <c r="D32" s="391">
        <f>Input!H455</f>
        <v>0</v>
      </c>
      <c r="F32" s="390">
        <f>Input!K455</f>
        <v>0</v>
      </c>
      <c r="G32" s="201"/>
      <c r="H32" s="201"/>
      <c r="I32" s="201"/>
      <c r="J32" s="218"/>
      <c r="K32" s="218"/>
    </row>
    <row r="33" spans="2:11" x14ac:dyDescent="0.25">
      <c r="B33" s="488" t="s">
        <v>302</v>
      </c>
      <c r="C33" s="436"/>
      <c r="D33" s="436"/>
      <c r="F33" s="444"/>
      <c r="G33" s="201"/>
      <c r="H33" s="201"/>
      <c r="I33" s="201"/>
      <c r="J33" s="494"/>
      <c r="K33" s="494"/>
    </row>
    <row r="34" spans="2:11" x14ac:dyDescent="0.25">
      <c r="B34" s="361" t="s">
        <v>283</v>
      </c>
      <c r="C34" s="388">
        <f>Input!B419</f>
        <v>199091</v>
      </c>
      <c r="D34" s="385">
        <f>Input!D419</f>
        <v>242158</v>
      </c>
      <c r="F34" s="387">
        <f>Input!E419</f>
        <v>242158</v>
      </c>
      <c r="G34" s="201"/>
      <c r="H34" s="201"/>
      <c r="I34" s="201"/>
      <c r="J34" s="1366" t="s">
        <v>1723</v>
      </c>
      <c r="K34" s="1030"/>
    </row>
    <row r="35" spans="2:11" x14ac:dyDescent="0.25">
      <c r="B35" s="361" t="s">
        <v>301</v>
      </c>
      <c r="C35" s="388">
        <f>Input!B425</f>
        <v>0</v>
      </c>
      <c r="D35" s="385">
        <f>Input!D425</f>
        <v>0</v>
      </c>
      <c r="F35" s="387">
        <f>Input!E425</f>
        <v>0</v>
      </c>
      <c r="G35" s="201"/>
      <c r="H35" s="201"/>
      <c r="I35" s="201"/>
      <c r="J35" s="1367"/>
      <c r="K35" s="1030"/>
    </row>
    <row r="36" spans="2:11" x14ac:dyDescent="0.25">
      <c r="B36" s="361" t="s">
        <v>300</v>
      </c>
      <c r="C36" s="389">
        <f>Input!B427</f>
        <v>0</v>
      </c>
      <c r="D36" s="391">
        <f>Input!D427</f>
        <v>0</v>
      </c>
      <c r="F36" s="390">
        <f>Input!E427</f>
        <v>0</v>
      </c>
      <c r="G36" s="201"/>
      <c r="H36" s="201"/>
      <c r="I36" s="201"/>
      <c r="J36" s="1367"/>
      <c r="K36" s="1030"/>
    </row>
    <row r="37" spans="2:11" x14ac:dyDescent="0.25">
      <c r="B37" s="368" t="s">
        <v>303</v>
      </c>
      <c r="C37" s="388">
        <f>Input!B429</f>
        <v>199091</v>
      </c>
      <c r="D37" s="385">
        <f>Input!D429</f>
        <v>242158</v>
      </c>
      <c r="F37" s="387">
        <f>Input!E429</f>
        <v>242158</v>
      </c>
      <c r="G37" s="201"/>
      <c r="H37" s="201"/>
      <c r="I37" s="201"/>
      <c r="J37" s="1368"/>
      <c r="K37" s="1030"/>
    </row>
    <row r="38" spans="2:11" ht="7.5" customHeight="1" x14ac:dyDescent="0.25">
      <c r="B38" s="303"/>
      <c r="C38" s="216"/>
      <c r="D38" s="216"/>
      <c r="F38" s="419"/>
      <c r="G38" s="201"/>
      <c r="H38" s="201"/>
      <c r="I38" s="201"/>
      <c r="J38" s="344"/>
    </row>
    <row r="39" spans="2:11" x14ac:dyDescent="0.25">
      <c r="B39" s="1362" t="s">
        <v>114</v>
      </c>
      <c r="C39" s="1362"/>
      <c r="D39" s="1362"/>
      <c r="F39" s="262"/>
      <c r="G39" s="201"/>
      <c r="H39" s="201"/>
      <c r="I39" s="201"/>
      <c r="J39" s="344"/>
    </row>
    <row r="40" spans="2:11" ht="15" customHeight="1" x14ac:dyDescent="0.25">
      <c r="B40" s="1365" t="s">
        <v>1125</v>
      </c>
      <c r="C40" s="1385"/>
      <c r="D40" s="1385"/>
      <c r="E40" s="1385"/>
      <c r="F40" s="1386"/>
      <c r="G40" s="578"/>
      <c r="H40" s="578"/>
      <c r="I40" s="578"/>
      <c r="J40" s="610"/>
      <c r="K40" s="610"/>
    </row>
    <row r="41" spans="2:11" ht="7.5" customHeight="1" x14ac:dyDescent="0.25">
      <c r="B41" s="343"/>
      <c r="C41" s="226"/>
      <c r="D41" s="226"/>
      <c r="F41" s="263"/>
      <c r="G41" s="201"/>
      <c r="H41" s="201"/>
      <c r="I41" s="201"/>
      <c r="J41" s="344"/>
    </row>
    <row r="42" spans="2:11" x14ac:dyDescent="0.25">
      <c r="B42" s="1362" t="s">
        <v>115</v>
      </c>
      <c r="C42" s="1362"/>
      <c r="D42" s="1362"/>
      <c r="F42" s="263"/>
      <c r="G42" s="201"/>
      <c r="H42" s="201"/>
      <c r="I42" s="201"/>
      <c r="J42" s="344"/>
    </row>
    <row r="43" spans="2:11" x14ac:dyDescent="0.25">
      <c r="B43" s="1123" t="s">
        <v>1725</v>
      </c>
      <c r="C43" s="1005"/>
      <c r="D43" s="1005"/>
      <c r="E43" s="1005"/>
      <c r="F43" s="1006"/>
      <c r="G43" s="201"/>
      <c r="H43" s="201"/>
      <c r="I43" s="201"/>
      <c r="J43" s="344"/>
    </row>
    <row r="44" spans="2:11" x14ac:dyDescent="0.25">
      <c r="B44" s="303"/>
      <c r="C44" s="216"/>
      <c r="D44" s="216"/>
      <c r="F44" s="263"/>
      <c r="G44" s="201"/>
      <c r="H44" s="201"/>
      <c r="I44" s="201"/>
      <c r="J44" s="344"/>
    </row>
    <row r="45" spans="2:11" x14ac:dyDescent="0.25">
      <c r="B45" s="470" t="s">
        <v>73</v>
      </c>
      <c r="C45" s="471" t="s">
        <v>63</v>
      </c>
      <c r="D45" s="472" t="s">
        <v>64</v>
      </c>
      <c r="F45" s="473" t="s">
        <v>116</v>
      </c>
      <c r="G45" s="201"/>
      <c r="H45" s="201"/>
      <c r="I45" s="201"/>
      <c r="J45" s="474" t="s">
        <v>728</v>
      </c>
      <c r="K45" s="474" t="s">
        <v>298</v>
      </c>
    </row>
    <row r="46" spans="2:11" x14ac:dyDescent="0.25">
      <c r="B46" s="359" t="s">
        <v>74</v>
      </c>
      <c r="C46" s="373" t="s">
        <v>1143</v>
      </c>
      <c r="D46" s="373" t="s">
        <v>1143</v>
      </c>
      <c r="F46" s="373"/>
      <c r="G46" s="216" t="str">
        <f t="shared" ref="G46:G74" si="0">IF(OR(TRIM(D46)&lt;&gt;"",TRIM(F46)&lt;&gt;""),IF(AND(TRIM(D46)&lt;&gt;"",TRIM(F46)&lt;&gt;""),IF(OR(TRIM(C46)&lt;&gt;TRIM(D46),TRIM(C46)&lt;&gt;TRIM(F46)),"_",""),IF(TRIM(C46)&lt;&gt;TRIM(D46), "_", "")),"")</f>
        <v/>
      </c>
      <c r="H46" s="201"/>
      <c r="I46" s="201"/>
      <c r="J46" s="218"/>
      <c r="K46" s="218"/>
    </row>
    <row r="47" spans="2:11" x14ac:dyDescent="0.25">
      <c r="B47" s="359" t="s">
        <v>75</v>
      </c>
      <c r="C47" s="373" t="s">
        <v>1403</v>
      </c>
      <c r="D47" s="373" t="s">
        <v>1403</v>
      </c>
      <c r="F47" s="373"/>
      <c r="G47" s="216" t="str">
        <f t="shared" si="0"/>
        <v/>
      </c>
      <c r="H47" s="201"/>
      <c r="I47" s="201"/>
      <c r="J47" s="218"/>
      <c r="K47" s="218"/>
    </row>
    <row r="48" spans="2:11" x14ac:dyDescent="0.25">
      <c r="B48" s="359" t="s">
        <v>121</v>
      </c>
      <c r="C48" s="373" t="s">
        <v>1144</v>
      </c>
      <c r="D48" s="373" t="s">
        <v>1144</v>
      </c>
      <c r="F48" s="373"/>
      <c r="G48" s="216" t="str">
        <f t="shared" si="0"/>
        <v/>
      </c>
      <c r="H48" s="201"/>
      <c r="I48" s="201"/>
      <c r="J48" s="218"/>
      <c r="K48" s="218"/>
    </row>
    <row r="49" spans="2:11" x14ac:dyDescent="0.25">
      <c r="B49" s="576" t="s">
        <v>77</v>
      </c>
      <c r="C49" s="930">
        <v>0</v>
      </c>
      <c r="D49" s="930">
        <v>0</v>
      </c>
      <c r="F49" s="930"/>
      <c r="G49" s="216" t="str">
        <f t="shared" si="0"/>
        <v/>
      </c>
      <c r="H49" s="201"/>
      <c r="I49" s="201"/>
      <c r="J49" s="218"/>
      <c r="K49" s="218"/>
    </row>
    <row r="50" spans="2:11" x14ac:dyDescent="0.25">
      <c r="B50" s="340" t="s">
        <v>78</v>
      </c>
      <c r="C50" s="396" t="s">
        <v>1252</v>
      </c>
      <c r="D50" s="396" t="s">
        <v>1252</v>
      </c>
      <c r="F50" s="396"/>
      <c r="G50" s="216" t="str">
        <f t="shared" si="0"/>
        <v/>
      </c>
      <c r="H50" s="201"/>
      <c r="I50" s="201"/>
      <c r="J50" s="219"/>
      <c r="K50" s="219"/>
    </row>
    <row r="51" spans="2:11" x14ac:dyDescent="0.25">
      <c r="B51" s="359" t="s">
        <v>330</v>
      </c>
      <c r="C51" s="833" t="s">
        <v>124</v>
      </c>
      <c r="D51" s="833" t="s">
        <v>124</v>
      </c>
      <c r="F51" s="833"/>
      <c r="G51" s="216" t="str">
        <f t="shared" si="0"/>
        <v/>
      </c>
      <c r="H51" s="201"/>
      <c r="I51" s="201"/>
      <c r="J51" s="218"/>
      <c r="K51" s="218"/>
    </row>
    <row r="52" spans="2:11" x14ac:dyDescent="0.25">
      <c r="B52" s="359" t="s">
        <v>490</v>
      </c>
      <c r="C52" s="833" t="s">
        <v>124</v>
      </c>
      <c r="D52" s="833" t="s">
        <v>124</v>
      </c>
      <c r="E52" s="15"/>
      <c r="F52" s="833"/>
      <c r="G52" s="216" t="str">
        <f t="shared" si="0"/>
        <v/>
      </c>
      <c r="H52" s="201"/>
      <c r="I52" s="201"/>
      <c r="J52" s="218"/>
      <c r="K52" s="218"/>
    </row>
    <row r="53" spans="2:11" x14ac:dyDescent="0.25">
      <c r="B53" s="576" t="s">
        <v>788</v>
      </c>
      <c r="C53" s="833" t="s">
        <v>124</v>
      </c>
      <c r="D53" s="833" t="s">
        <v>124</v>
      </c>
      <c r="E53" s="15"/>
      <c r="F53" s="833"/>
      <c r="G53" s="216" t="str">
        <f t="shared" si="0"/>
        <v/>
      </c>
      <c r="H53" s="201"/>
      <c r="I53" s="201"/>
      <c r="J53" s="218"/>
      <c r="K53" s="218"/>
    </row>
    <row r="54" spans="2:11" x14ac:dyDescent="0.25">
      <c r="B54" s="359" t="s">
        <v>338</v>
      </c>
      <c r="C54" s="833" t="s">
        <v>124</v>
      </c>
      <c r="D54" s="833" t="s">
        <v>124</v>
      </c>
      <c r="E54" s="15"/>
      <c r="F54" s="833"/>
      <c r="G54" s="216" t="str">
        <f t="shared" si="0"/>
        <v/>
      </c>
      <c r="H54" s="201"/>
      <c r="I54" s="201"/>
      <c r="J54" s="218"/>
      <c r="K54" s="218"/>
    </row>
    <row r="55" spans="2:11" x14ac:dyDescent="0.25">
      <c r="B55" s="359" t="s">
        <v>130</v>
      </c>
      <c r="C55" s="833" t="s">
        <v>124</v>
      </c>
      <c r="D55" s="833" t="s">
        <v>124</v>
      </c>
      <c r="E55" s="15"/>
      <c r="F55" s="833"/>
      <c r="G55" s="216" t="str">
        <f t="shared" si="0"/>
        <v/>
      </c>
      <c r="H55" s="201"/>
      <c r="I55" s="201"/>
      <c r="J55" s="218"/>
      <c r="K55" s="218"/>
    </row>
    <row r="56" spans="2:11" x14ac:dyDescent="0.25">
      <c r="B56" s="359" t="s">
        <v>131</v>
      </c>
      <c r="C56" s="833" t="s">
        <v>124</v>
      </c>
      <c r="D56" s="833" t="s">
        <v>124</v>
      </c>
      <c r="E56" s="15"/>
      <c r="F56" s="833"/>
      <c r="G56" s="216" t="str">
        <f t="shared" si="0"/>
        <v/>
      </c>
      <c r="H56" s="201"/>
      <c r="I56" s="201"/>
      <c r="J56" s="218"/>
      <c r="K56" s="218"/>
    </row>
    <row r="57" spans="2:11" x14ac:dyDescent="0.25">
      <c r="B57" s="611" t="s">
        <v>789</v>
      </c>
      <c r="C57" s="833" t="s">
        <v>124</v>
      </c>
      <c r="D57" s="833" t="s">
        <v>124</v>
      </c>
      <c r="E57" s="477"/>
      <c r="F57" s="833"/>
      <c r="G57" s="216" t="str">
        <f t="shared" si="0"/>
        <v/>
      </c>
      <c r="H57" s="15"/>
      <c r="I57" s="509"/>
      <c r="J57" s="219"/>
      <c r="K57" s="219"/>
    </row>
    <row r="58" spans="2:11" ht="30" customHeight="1" x14ac:dyDescent="0.25">
      <c r="B58" s="577" t="s">
        <v>132</v>
      </c>
      <c r="C58" s="833" t="s">
        <v>124</v>
      </c>
      <c r="D58" s="833" t="s">
        <v>124</v>
      </c>
      <c r="E58" s="477"/>
      <c r="F58" s="833"/>
      <c r="G58" s="216" t="str">
        <f t="shared" si="0"/>
        <v/>
      </c>
      <c r="H58" s="15"/>
      <c r="I58" s="509"/>
      <c r="J58" s="218"/>
      <c r="K58" s="218"/>
    </row>
    <row r="59" spans="2:11" x14ac:dyDescent="0.25">
      <c r="B59" s="630" t="s">
        <v>339</v>
      </c>
      <c r="C59" s="833" t="s">
        <v>124</v>
      </c>
      <c r="D59" s="833" t="s">
        <v>124</v>
      </c>
      <c r="E59" s="477"/>
      <c r="F59" s="833"/>
      <c r="G59" s="216" t="str">
        <f t="shared" si="0"/>
        <v/>
      </c>
      <c r="H59" s="15"/>
      <c r="I59" s="509"/>
      <c r="J59" s="407"/>
      <c r="K59" s="407"/>
    </row>
    <row r="60" spans="2:11" x14ac:dyDescent="0.25">
      <c r="B60" s="340" t="s">
        <v>790</v>
      </c>
      <c r="C60" s="833" t="s">
        <v>124</v>
      </c>
      <c r="D60" s="833" t="s">
        <v>124</v>
      </c>
      <c r="F60" s="833"/>
      <c r="G60" s="216" t="str">
        <f t="shared" si="0"/>
        <v/>
      </c>
      <c r="H60" s="15"/>
      <c r="I60" s="15"/>
      <c r="J60" s="218"/>
      <c r="K60" s="218"/>
    </row>
    <row r="61" spans="2:11" x14ac:dyDescent="0.25">
      <c r="B61" s="611" t="s">
        <v>497</v>
      </c>
      <c r="C61" s="396"/>
      <c r="D61" s="396"/>
      <c r="F61" s="396"/>
      <c r="G61" s="216" t="str">
        <f t="shared" si="0"/>
        <v/>
      </c>
      <c r="H61" s="201"/>
      <c r="I61" s="201"/>
      <c r="J61" s="219"/>
      <c r="K61" s="219"/>
    </row>
    <row r="62" spans="2:11" ht="20.25" customHeight="1" x14ac:dyDescent="0.25">
      <c r="B62" s="776" t="s">
        <v>494</v>
      </c>
      <c r="C62" s="931" t="s">
        <v>1185</v>
      </c>
      <c r="D62" s="931" t="s">
        <v>1185</v>
      </c>
      <c r="F62" s="931"/>
      <c r="G62" s="216" t="str">
        <f t="shared" si="0"/>
        <v/>
      </c>
      <c r="H62" s="201"/>
      <c r="I62" s="201"/>
      <c r="J62" s="407"/>
      <c r="K62" s="407"/>
    </row>
    <row r="63" spans="2:11" x14ac:dyDescent="0.25">
      <c r="B63" s="400" t="s">
        <v>495</v>
      </c>
      <c r="C63" s="901" t="s">
        <v>331</v>
      </c>
      <c r="D63" s="901" t="s">
        <v>331</v>
      </c>
      <c r="F63" s="901"/>
      <c r="G63" s="216" t="str">
        <f t="shared" si="0"/>
        <v/>
      </c>
      <c r="H63" s="201"/>
      <c r="I63" s="201"/>
      <c r="J63" s="716"/>
      <c r="K63" s="407"/>
    </row>
    <row r="64" spans="2:11" x14ac:dyDescent="0.25">
      <c r="B64" s="611" t="s">
        <v>214</v>
      </c>
      <c r="C64" s="396"/>
      <c r="D64" s="396"/>
      <c r="F64" s="396"/>
      <c r="G64" s="216" t="str">
        <f t="shared" si="0"/>
        <v/>
      </c>
      <c r="H64" s="201"/>
      <c r="I64" s="201"/>
      <c r="J64" s="219"/>
      <c r="K64" s="219"/>
    </row>
    <row r="65" spans="2:11" ht="42.75" customHeight="1" x14ac:dyDescent="0.25">
      <c r="B65" s="776" t="s">
        <v>340</v>
      </c>
      <c r="C65" s="925" t="s">
        <v>331</v>
      </c>
      <c r="D65" s="925" t="s">
        <v>331</v>
      </c>
      <c r="E65" s="15"/>
      <c r="F65" s="925"/>
      <c r="G65" s="216" t="str">
        <f t="shared" si="0"/>
        <v/>
      </c>
      <c r="H65" s="201"/>
      <c r="I65" s="201"/>
      <c r="J65" s="716" t="s">
        <v>1161</v>
      </c>
      <c r="K65" s="1010"/>
    </row>
    <row r="66" spans="2:11" x14ac:dyDescent="0.25">
      <c r="B66" s="400" t="s">
        <v>791</v>
      </c>
      <c r="C66" s="901" t="s">
        <v>331</v>
      </c>
      <c r="D66" s="901" t="s">
        <v>331</v>
      </c>
      <c r="E66" s="15"/>
      <c r="F66" s="901"/>
      <c r="G66" s="216" t="str">
        <f t="shared" si="0"/>
        <v/>
      </c>
      <c r="H66" s="201"/>
      <c r="I66" s="201"/>
      <c r="J66" s="724" t="s">
        <v>1162</v>
      </c>
      <c r="K66" s="404"/>
    </row>
    <row r="67" spans="2:11" x14ac:dyDescent="0.25">
      <c r="B67" s="359" t="s">
        <v>491</v>
      </c>
      <c r="C67" s="833" t="s">
        <v>124</v>
      </c>
      <c r="D67" s="833" t="s">
        <v>124</v>
      </c>
      <c r="E67" s="15"/>
      <c r="F67" s="833"/>
      <c r="G67" s="216" t="str">
        <f t="shared" si="0"/>
        <v/>
      </c>
      <c r="H67" s="201"/>
      <c r="I67" s="201"/>
      <c r="J67" s="218"/>
      <c r="K67" s="218"/>
    </row>
    <row r="68" spans="2:11" x14ac:dyDescent="0.25">
      <c r="B68" s="359" t="s">
        <v>129</v>
      </c>
      <c r="C68" s="792" t="s">
        <v>331</v>
      </c>
      <c r="D68" s="792" t="s">
        <v>331</v>
      </c>
      <c r="E68" s="15"/>
      <c r="F68" s="792"/>
      <c r="G68" s="216" t="str">
        <f t="shared" si="0"/>
        <v/>
      </c>
      <c r="H68" s="201"/>
      <c r="I68" s="201"/>
      <c r="J68" s="218"/>
      <c r="K68" s="218"/>
    </row>
    <row r="69" spans="2:11" ht="15" customHeight="1" x14ac:dyDescent="0.25">
      <c r="B69" s="359" t="s">
        <v>489</v>
      </c>
      <c r="C69" s="594" t="s">
        <v>124</v>
      </c>
      <c r="D69" s="594" t="s">
        <v>124</v>
      </c>
      <c r="E69" s="15"/>
      <c r="F69" s="594"/>
      <c r="G69" s="216" t="str">
        <f t="shared" si="0"/>
        <v/>
      </c>
      <c r="H69" s="201"/>
      <c r="I69" s="201"/>
      <c r="J69" s="218"/>
      <c r="K69" s="218"/>
    </row>
    <row r="70" spans="2:11" ht="7.5" customHeight="1" x14ac:dyDescent="0.25">
      <c r="B70" s="303"/>
      <c r="C70" s="216"/>
      <c r="D70" s="216"/>
      <c r="E70" s="15"/>
      <c r="F70" s="263"/>
      <c r="G70" s="216" t="str">
        <f t="shared" si="0"/>
        <v/>
      </c>
      <c r="H70" s="201"/>
      <c r="I70" s="201"/>
      <c r="J70" s="344"/>
    </row>
    <row r="71" spans="2:11" x14ac:dyDescent="0.25">
      <c r="B71" s="470" t="s">
        <v>90</v>
      </c>
      <c r="C71" s="471" t="s">
        <v>63</v>
      </c>
      <c r="D71" s="472" t="s">
        <v>64</v>
      </c>
      <c r="E71" s="15"/>
      <c r="F71" s="473" t="s">
        <v>116</v>
      </c>
      <c r="G71" s="216"/>
      <c r="H71" s="201"/>
      <c r="I71" s="201"/>
      <c r="J71" s="474" t="s">
        <v>728</v>
      </c>
      <c r="K71" s="474" t="s">
        <v>298</v>
      </c>
    </row>
    <row r="72" spans="2:11" x14ac:dyDescent="0.25">
      <c r="B72" s="353" t="s">
        <v>599</v>
      </c>
      <c r="C72" s="932" t="s">
        <v>978</v>
      </c>
      <c r="D72" s="932" t="s">
        <v>978</v>
      </c>
      <c r="F72" s="932"/>
      <c r="G72" s="216" t="str">
        <f t="shared" si="0"/>
        <v/>
      </c>
      <c r="H72" s="201"/>
      <c r="I72" s="201"/>
      <c r="J72" s="218"/>
      <c r="K72" s="218"/>
    </row>
    <row r="73" spans="2:11" x14ac:dyDescent="0.25">
      <c r="B73" s="570" t="s">
        <v>620</v>
      </c>
      <c r="C73" s="933" t="s">
        <v>1404</v>
      </c>
      <c r="D73" s="933" t="s">
        <v>1404</v>
      </c>
      <c r="E73" s="15"/>
      <c r="F73" s="933"/>
      <c r="G73" s="216" t="str">
        <f t="shared" si="0"/>
        <v/>
      </c>
      <c r="H73" s="201"/>
      <c r="I73" s="201"/>
      <c r="J73" s="218"/>
      <c r="K73" s="218"/>
    </row>
    <row r="74" spans="2:11" x14ac:dyDescent="0.25">
      <c r="B74" s="359" t="s">
        <v>600</v>
      </c>
      <c r="C74" s="928" t="s">
        <v>729</v>
      </c>
      <c r="D74" s="928" t="s">
        <v>729</v>
      </c>
      <c r="E74" s="15"/>
      <c r="F74" s="928"/>
      <c r="G74" s="216" t="str">
        <f t="shared" si="0"/>
        <v/>
      </c>
      <c r="H74" s="201"/>
      <c r="I74" s="201"/>
      <c r="J74" s="218"/>
      <c r="K74" s="218"/>
    </row>
    <row r="75" spans="2:11" ht="7.5" customHeight="1" x14ac:dyDescent="0.25">
      <c r="B75" s="201"/>
      <c r="C75" s="216"/>
      <c r="D75" s="216"/>
      <c r="E75" s="15"/>
      <c r="F75" s="216"/>
      <c r="G75" s="216"/>
      <c r="H75" s="201"/>
      <c r="I75" s="201"/>
      <c r="J75" s="344"/>
    </row>
  </sheetData>
  <mergeCells count="4">
    <mergeCell ref="B39:D39"/>
    <mergeCell ref="B42:D42"/>
    <mergeCell ref="B40:F40"/>
    <mergeCell ref="J34:J37"/>
  </mergeCells>
  <conditionalFormatting sqref="G1:G1048576">
    <cfRule type="cellIs" dxfId="104" priority="16" operator="equal">
      <formula>"_"</formula>
    </cfRule>
  </conditionalFormatting>
  <conditionalFormatting sqref="G75">
    <cfRule type="cellIs" dxfId="103" priority="7" operator="equal">
      <formula>"_"</formula>
    </cfRule>
  </conditionalFormatting>
  <conditionalFormatting sqref="G75">
    <cfRule type="cellIs" dxfId="102" priority="6" operator="equal">
      <formula>"_"</formula>
    </cfRule>
  </conditionalFormatting>
  <conditionalFormatting sqref="G75">
    <cfRule type="cellIs" dxfId="101" priority="5" operator="equal">
      <formula>"_"</formula>
    </cfRule>
  </conditionalFormatting>
  <conditionalFormatting sqref="G75">
    <cfRule type="cellIs" dxfId="100" priority="4" operator="equal">
      <formula>"_"</formula>
    </cfRule>
  </conditionalFormatting>
  <hyperlinks>
    <hyperlink ref="B7" r:id="rId1" xr:uid="{00000000-0004-0000-1100-000000000000}"/>
  </hyperlinks>
  <printOptions horizontalCentered="1"/>
  <pageMargins left="0.19685039370078741" right="0.19685039370078741" top="1.1811023622047245" bottom="1.2598425196850394" header="0.31496062992125984" footer="0.31496062992125984"/>
  <pageSetup scale="92" fitToWidth="0" fitToHeight="0" orientation="portrait" r:id="rId2"/>
  <headerFooter scaleWithDoc="0">
    <oddHeader>&amp;L&amp;"Calibri,Bold"&amp;14 Business Auto</oddHeader>
    <oddFooter>&amp;L&amp;G&amp;CPage &amp;P of &amp;N</oddFooter>
  </headerFooter>
  <rowBreaks count="2" manualBreakCount="2">
    <brk id="23" min="1" max="9" man="1"/>
    <brk id="44" min="1" max="9" man="1"/>
  </rowBreaks>
  <legacyDrawingHF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36"/>
  <dimension ref="B1:G17"/>
  <sheetViews>
    <sheetView showGridLines="0" zoomScaleNormal="100" workbookViewId="0"/>
  </sheetViews>
  <sheetFormatPr defaultColWidth="9.140625" defaultRowHeight="15" x14ac:dyDescent="0.25"/>
  <cols>
    <col min="1" max="1" width="2.28515625" style="15" customWidth="1"/>
    <col min="2" max="2" width="10.7109375" style="15" customWidth="1"/>
    <col min="3" max="3" width="19.28515625" style="408" customWidth="1"/>
    <col min="4" max="4" width="71" style="677" customWidth="1"/>
    <col min="5" max="44" width="9.140625" style="15" customWidth="1"/>
    <col min="45" max="16384" width="9.140625" style="15"/>
  </cols>
  <sheetData>
    <row r="1" spans="2:7" ht="7.5" customHeight="1" x14ac:dyDescent="0.25"/>
    <row r="2" spans="2:7" ht="15.75" x14ac:dyDescent="0.25">
      <c r="B2" s="411" t="s">
        <v>792</v>
      </c>
    </row>
    <row r="3" spans="2:7" x14ac:dyDescent="0.25">
      <c r="D3" s="678" t="str">
        <f xml:space="preserve"> IF(Input!D412=Input!G412,CHAR(254), "")</f>
        <v/>
      </c>
      <c r="E3" s="458"/>
      <c r="F3" s="458"/>
    </row>
    <row r="4" spans="2:7" ht="15" customHeight="1" x14ac:dyDescent="0.25">
      <c r="B4" s="1370" t="s">
        <v>804</v>
      </c>
      <c r="C4" s="1370"/>
      <c r="D4" s="1370"/>
      <c r="E4" s="578"/>
      <c r="F4" s="578"/>
      <c r="G4" s="578"/>
    </row>
    <row r="5" spans="2:7" x14ac:dyDescent="0.25">
      <c r="B5" s="1370"/>
      <c r="C5" s="1370"/>
      <c r="D5" s="1370"/>
      <c r="E5" s="578"/>
      <c r="F5" s="578"/>
      <c r="G5" s="578"/>
    </row>
    <row r="6" spans="2:7" x14ac:dyDescent="0.25">
      <c r="B6" s="679"/>
      <c r="C6" s="679"/>
      <c r="D6" s="679"/>
      <c r="E6" s="578"/>
      <c r="F6" s="578"/>
      <c r="G6" s="578"/>
    </row>
    <row r="7" spans="2:7" x14ac:dyDescent="0.25">
      <c r="B7" s="676" t="s">
        <v>278</v>
      </c>
      <c r="C7" s="655" t="s">
        <v>377</v>
      </c>
      <c r="D7" s="474" t="s">
        <v>794</v>
      </c>
    </row>
    <row r="8" spans="2:7" ht="22.5" customHeight="1" x14ac:dyDescent="0.25">
      <c r="B8" s="680">
        <v>1</v>
      </c>
      <c r="C8" s="603" t="s">
        <v>793</v>
      </c>
      <c r="D8" s="218"/>
    </row>
    <row r="9" spans="2:7" ht="45" customHeight="1" x14ac:dyDescent="0.25">
      <c r="B9" s="680">
        <v>2</v>
      </c>
      <c r="C9" s="603" t="s">
        <v>803</v>
      </c>
      <c r="D9" s="626" t="s">
        <v>805</v>
      </c>
    </row>
    <row r="10" spans="2:7" ht="37.5" customHeight="1" x14ac:dyDescent="0.25">
      <c r="B10" s="680">
        <v>3</v>
      </c>
      <c r="C10" s="681" t="s">
        <v>802</v>
      </c>
      <c r="D10" s="626" t="s">
        <v>806</v>
      </c>
    </row>
    <row r="11" spans="2:7" ht="56.25" customHeight="1" x14ac:dyDescent="0.25">
      <c r="B11" s="680">
        <v>4</v>
      </c>
      <c r="C11" s="681" t="s">
        <v>801</v>
      </c>
      <c r="D11" s="626" t="s">
        <v>807</v>
      </c>
    </row>
    <row r="12" spans="2:7" ht="67.5" customHeight="1" x14ac:dyDescent="0.25">
      <c r="B12" s="680">
        <v>5</v>
      </c>
      <c r="C12" s="603" t="s">
        <v>800</v>
      </c>
      <c r="D12" s="626" t="s">
        <v>808</v>
      </c>
    </row>
    <row r="13" spans="2:7" ht="67.5" customHeight="1" x14ac:dyDescent="0.25">
      <c r="B13" s="680">
        <v>6</v>
      </c>
      <c r="C13" s="603" t="s">
        <v>799</v>
      </c>
      <c r="D13" s="626" t="s">
        <v>809</v>
      </c>
    </row>
    <row r="14" spans="2:7" ht="52.5" customHeight="1" x14ac:dyDescent="0.25">
      <c r="B14" s="680">
        <v>7</v>
      </c>
      <c r="C14" s="603" t="s">
        <v>798</v>
      </c>
      <c r="D14" s="626" t="s">
        <v>810</v>
      </c>
    </row>
    <row r="15" spans="2:7" ht="52.5" customHeight="1" x14ac:dyDescent="0.25">
      <c r="B15" s="680">
        <v>8</v>
      </c>
      <c r="C15" s="603" t="s">
        <v>797</v>
      </c>
      <c r="D15" s="626" t="s">
        <v>811</v>
      </c>
    </row>
    <row r="16" spans="2:7" ht="67.5" customHeight="1" x14ac:dyDescent="0.25">
      <c r="B16" s="680">
        <v>9</v>
      </c>
      <c r="C16" s="603" t="s">
        <v>796</v>
      </c>
      <c r="D16" s="626" t="s">
        <v>812</v>
      </c>
    </row>
    <row r="17" spans="2:4" ht="82.5" customHeight="1" x14ac:dyDescent="0.25">
      <c r="B17" s="680">
        <v>10</v>
      </c>
      <c r="C17" s="603" t="s">
        <v>795</v>
      </c>
      <c r="D17" s="626" t="s">
        <v>813</v>
      </c>
    </row>
  </sheetData>
  <mergeCells count="1">
    <mergeCell ref="B4:D5"/>
  </mergeCells>
  <printOptions horizontalCentered="1"/>
  <pageMargins left="0.19685039370078741" right="0.19685039370078741" top="1.1811023622047245" bottom="1.2598425196850394" header="0.31496062992125984" footer="0.31496062992125984"/>
  <pageSetup fitToWidth="0" fitToHeight="0" orientation="portrait" r:id="rId1"/>
  <headerFooter scaleWithDoc="0">
    <oddHeader>&amp;L&amp;"Calibri,Bold"&amp;14 Auto Symbols</oddHeader>
    <oddFooter>&amp;L&amp;G&amp;CPage &amp;P of &amp;N</oddFooter>
  </headerFooter>
  <legacyDrawingHF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9"/>
  <dimension ref="B1:M123"/>
  <sheetViews>
    <sheetView showGridLines="0" topLeftCell="L26" zoomScaleNormal="100" zoomScaleSheetLayoutView="115" workbookViewId="0">
      <selection activeCell="B19" sqref="B19:D19"/>
    </sheetView>
  </sheetViews>
  <sheetFormatPr defaultColWidth="9.140625" defaultRowHeight="15" x14ac:dyDescent="0.25"/>
  <cols>
    <col min="1" max="1" width="2.28515625" style="410" customWidth="1"/>
    <col min="2" max="2" width="46.42578125" style="410"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140625" style="410" customWidth="1"/>
    <col min="13" max="13" width="24" style="410" customWidth="1"/>
    <col min="14" max="53" width="9.140625" style="410" customWidth="1"/>
    <col min="54" max="16384" width="9.140625" style="410"/>
  </cols>
  <sheetData>
    <row r="1" spans="2:13" ht="7.5" customHeight="1" x14ac:dyDescent="0.25">
      <c r="E1" s="408"/>
    </row>
    <row r="2" spans="2:13" ht="15.75" x14ac:dyDescent="0.2">
      <c r="B2" s="525" t="str">
        <f>Input!B457</f>
        <v>Umbrella Liability</v>
      </c>
      <c r="C2" s="501"/>
      <c r="E2" s="408"/>
      <c r="H2" s="412"/>
      <c r="I2" s="413"/>
      <c r="J2" s="413"/>
      <c r="L2" s="414" t="s">
        <v>331</v>
      </c>
      <c r="M2" s="344" t="s">
        <v>296</v>
      </c>
    </row>
    <row r="3" spans="2:13" x14ac:dyDescent="0.25">
      <c r="D3" s="413" t="str">
        <f xml:space="preserve"> IF(Input!D461=Input!G461,CHAR(254), "")</f>
        <v/>
      </c>
      <c r="E3" s="415"/>
      <c r="F3" s="416" t="str">
        <f xml:space="preserve"> IF(Input!E461=Input!G461,CHAR(254), "")</f>
        <v/>
      </c>
      <c r="L3" s="417" t="s">
        <v>124</v>
      </c>
      <c r="M3" s="201" t="s">
        <v>297</v>
      </c>
    </row>
    <row r="4" spans="2:13" x14ac:dyDescent="0.25">
      <c r="B4" s="475" t="s">
        <v>67</v>
      </c>
      <c r="C4" s="471" t="s">
        <v>63</v>
      </c>
      <c r="D4" s="472" t="s">
        <v>64</v>
      </c>
      <c r="E4" s="386"/>
      <c r="F4" s="473" t="s">
        <v>116</v>
      </c>
      <c r="J4" s="474" t="s">
        <v>728</v>
      </c>
      <c r="K4" s="1057" t="s">
        <v>298</v>
      </c>
      <c r="L4" s="418"/>
      <c r="M4" s="201"/>
    </row>
    <row r="5" spans="2:13" x14ac:dyDescent="0.25">
      <c r="B5" s="359" t="s">
        <v>61</v>
      </c>
      <c r="C5" s="372" t="str">
        <f>Input!B462</f>
        <v>AWAC</v>
      </c>
      <c r="D5" s="350" t="str">
        <f>Input!D462</f>
        <v>AWAC</v>
      </c>
      <c r="F5" s="373">
        <f>Input!E462</f>
        <v>0</v>
      </c>
      <c r="J5" s="218"/>
      <c r="K5" s="1030"/>
    </row>
    <row r="6" spans="2:13" ht="30" customHeight="1" x14ac:dyDescent="0.25">
      <c r="B6" s="359" t="s">
        <v>822</v>
      </c>
      <c r="C6" s="372" t="str">
        <f>Input!B464</f>
        <v>Allied World Assurance Company (U.S.), Inc.</v>
      </c>
      <c r="D6" s="350" t="str">
        <f>Input!D464</f>
        <v>Allied World Assurance Company (U.S.), Inc.</v>
      </c>
      <c r="F6" s="373">
        <f>Input!E464</f>
        <v>0</v>
      </c>
      <c r="J6" s="218"/>
      <c r="K6" s="1030"/>
    </row>
    <row r="7" spans="2:13" x14ac:dyDescent="0.25">
      <c r="B7" s="682" t="s">
        <v>70</v>
      </c>
      <c r="C7" s="372" t="str">
        <f>Input!B466</f>
        <v>A: XV</v>
      </c>
      <c r="D7" s="350">
        <f>Input!D466</f>
        <v>0</v>
      </c>
      <c r="F7" s="373">
        <f>Input!E466</f>
        <v>0</v>
      </c>
      <c r="J7" s="218"/>
      <c r="K7" s="1030"/>
    </row>
    <row r="8" spans="2:13" x14ac:dyDescent="0.25">
      <c r="B8" s="359" t="str">
        <f>Input!B460</f>
        <v>Renewal Policy Number</v>
      </c>
      <c r="C8" s="372" t="str">
        <f>Input!C459</f>
        <v>0313-5205</v>
      </c>
      <c r="D8" s="350" t="str">
        <f>Input!C460</f>
        <v>TBD</v>
      </c>
      <c r="F8" s="373" t="str">
        <f>Input!C460</f>
        <v>TBD</v>
      </c>
      <c r="J8" s="218"/>
      <c r="K8" s="1030"/>
    </row>
    <row r="9" spans="2:13" x14ac:dyDescent="0.25">
      <c r="B9" s="359"/>
      <c r="C9" s="372"/>
      <c r="D9" s="350"/>
      <c r="F9" s="373"/>
      <c r="J9" s="218"/>
      <c r="K9" s="1030"/>
    </row>
    <row r="10" spans="2:13" ht="15" customHeight="1" x14ac:dyDescent="0.25">
      <c r="B10" s="359" t="str">
        <f>Input!B6</f>
        <v>Renewal Policy Period</v>
      </c>
      <c r="C10" s="372" t="str">
        <f>Input!C5</f>
        <v>9/1/2022-8/1/2023</v>
      </c>
      <c r="D10" s="350" t="str">
        <f>Input!C6</f>
        <v>8/1/2023-8/1/2024</v>
      </c>
      <c r="F10" s="373" t="str">
        <f>Input!C6</f>
        <v>8/1/2023-8/1/2024</v>
      </c>
      <c r="J10" s="218"/>
      <c r="K10" s="1030"/>
    </row>
    <row r="11" spans="2:13" x14ac:dyDescent="0.25">
      <c r="B11" s="359" t="s">
        <v>19</v>
      </c>
      <c r="C11" s="357">
        <f>Input!I485</f>
        <v>10000000</v>
      </c>
      <c r="D11" s="385">
        <f>Input!I486</f>
        <v>10000000</v>
      </c>
      <c r="E11" s="374"/>
      <c r="F11" s="387">
        <f>Input!I487</f>
        <v>0</v>
      </c>
      <c r="J11" s="218"/>
      <c r="K11" s="1030"/>
    </row>
    <row r="12" spans="2:13" x14ac:dyDescent="0.25">
      <c r="B12" s="359" t="s">
        <v>72</v>
      </c>
      <c r="C12" s="357">
        <f>Input!J485</f>
        <v>10000000</v>
      </c>
      <c r="D12" s="385">
        <f>Input!J486</f>
        <v>10000000</v>
      </c>
      <c r="E12" s="374"/>
      <c r="F12" s="387">
        <f>Input!J487</f>
        <v>0</v>
      </c>
      <c r="J12" s="218"/>
      <c r="K12" s="1030"/>
    </row>
    <row r="13" spans="2:13" x14ac:dyDescent="0.25">
      <c r="B13" s="432" t="str">
        <f>Input!K483</f>
        <v>Self-Insured Retention</v>
      </c>
      <c r="C13" s="362">
        <f>Input!K485</f>
        <v>10000</v>
      </c>
      <c r="D13" s="391">
        <f>Input!K486</f>
        <v>10000</v>
      </c>
      <c r="E13" s="374"/>
      <c r="F13" s="390">
        <f>Input!K487</f>
        <v>0</v>
      </c>
      <c r="J13" s="218"/>
      <c r="K13" s="1030"/>
    </row>
    <row r="14" spans="2:13" s="15" customFormat="1" x14ac:dyDescent="0.25">
      <c r="B14" s="488" t="s">
        <v>302</v>
      </c>
      <c r="C14" s="436"/>
      <c r="D14" s="436" t="s">
        <v>1372</v>
      </c>
      <c r="E14" s="216"/>
      <c r="F14" s="444"/>
      <c r="G14" s="201"/>
      <c r="H14" s="201"/>
      <c r="I14" s="201"/>
      <c r="J14" s="494"/>
      <c r="K14" s="494"/>
    </row>
    <row r="15" spans="2:13" ht="15" customHeight="1" x14ac:dyDescent="0.25">
      <c r="B15" s="340" t="s">
        <v>283</v>
      </c>
      <c r="C15" s="388">
        <f>Input!B468</f>
        <v>144161</v>
      </c>
      <c r="D15" s="385">
        <f>Input!D468</f>
        <v>195065</v>
      </c>
      <c r="E15" s="374"/>
      <c r="F15" s="387">
        <f>Input!E468</f>
        <v>0</v>
      </c>
      <c r="J15" s="1366" t="s">
        <v>1690</v>
      </c>
      <c r="K15" s="1030"/>
    </row>
    <row r="16" spans="2:13" x14ac:dyDescent="0.25">
      <c r="B16" s="340" t="s">
        <v>553</v>
      </c>
      <c r="C16" s="388">
        <f>Input!B474</f>
        <v>6991.8084999999992</v>
      </c>
      <c r="D16" s="385">
        <f>Input!D474</f>
        <v>9460.6524999999983</v>
      </c>
      <c r="E16" s="374"/>
      <c r="F16" s="387">
        <f>Input!E474</f>
        <v>0</v>
      </c>
      <c r="J16" s="1367"/>
      <c r="K16" s="1030"/>
    </row>
    <row r="17" spans="2:11" x14ac:dyDescent="0.25">
      <c r="B17" s="340" t="s">
        <v>554</v>
      </c>
      <c r="C17" s="389">
        <f>Input!B476</f>
        <v>108.12075</v>
      </c>
      <c r="D17" s="391" t="s">
        <v>1686</v>
      </c>
      <c r="E17" s="374"/>
      <c r="F17" s="390">
        <f>Input!E476</f>
        <v>0</v>
      </c>
      <c r="J17" s="1367"/>
      <c r="K17" s="1030"/>
    </row>
    <row r="18" spans="2:11" x14ac:dyDescent="0.25">
      <c r="B18" s="359" t="s">
        <v>303</v>
      </c>
      <c r="C18" s="388">
        <f>Input!B478</f>
        <v>151260.92924999999</v>
      </c>
      <c r="D18" s="385" t="s">
        <v>1764</v>
      </c>
      <c r="F18" s="387">
        <f>Input!E478</f>
        <v>0</v>
      </c>
      <c r="J18" s="1368"/>
      <c r="K18" s="1030"/>
    </row>
    <row r="19" spans="2:11" ht="7.5" customHeight="1" x14ac:dyDescent="0.25">
      <c r="B19" s="201"/>
      <c r="C19" s="374"/>
      <c r="D19" s="374" t="s">
        <v>1684</v>
      </c>
      <c r="E19" s="226"/>
      <c r="F19" s="419"/>
      <c r="J19" s="344"/>
    </row>
    <row r="20" spans="2:11" ht="25.5" x14ac:dyDescent="0.25">
      <c r="B20" s="1065" t="str">
        <f>Input!B489</f>
        <v>Schedule of Underlying Insurance</v>
      </c>
      <c r="C20" s="374"/>
      <c r="D20" s="374" t="s">
        <v>1763</v>
      </c>
      <c r="E20" s="392"/>
      <c r="F20" s="419"/>
      <c r="J20" s="344"/>
    </row>
    <row r="21" spans="2:11" x14ac:dyDescent="0.25">
      <c r="B21" s="489" t="str">
        <f>Input!B491</f>
        <v>Commercial General Liability</v>
      </c>
      <c r="C21" s="489"/>
      <c r="D21" s="489"/>
      <c r="E21" s="393"/>
      <c r="F21" s="476"/>
      <c r="J21" s="494"/>
      <c r="K21" s="494"/>
    </row>
    <row r="22" spans="2:11" x14ac:dyDescent="0.25">
      <c r="B22" s="346" t="str">
        <f>Input!G490</f>
        <v>Policy Number</v>
      </c>
      <c r="C22" s="384" t="str">
        <f>Input!C491</f>
        <v>GL 6360582</v>
      </c>
      <c r="D22" s="384" t="str">
        <f>Input!G491</f>
        <v>TBD</v>
      </c>
      <c r="E22" s="394"/>
      <c r="F22" s="384" t="str">
        <f>Input!G491</f>
        <v>TBD</v>
      </c>
      <c r="J22" s="218"/>
      <c r="K22" s="1030"/>
    </row>
    <row r="23" spans="2:11" ht="25.5" x14ac:dyDescent="0.25">
      <c r="B23" s="288" t="s">
        <v>1760</v>
      </c>
      <c r="C23" s="385" t="str">
        <f>B6</f>
        <v>Writing Company</v>
      </c>
      <c r="D23" s="385" t="s">
        <v>1372</v>
      </c>
      <c r="F23" s="385" t="str">
        <f>D23</f>
        <v>Incumbent - Quoted</v>
      </c>
      <c r="J23" s="218"/>
      <c r="K23" s="1030"/>
    </row>
    <row r="24" spans="2:11" ht="25.5" x14ac:dyDescent="0.25">
      <c r="B24" s="288" t="s">
        <v>1343</v>
      </c>
      <c r="C24" s="350" t="str">
        <f>B5</f>
        <v>Insurer</v>
      </c>
      <c r="D24" s="350" t="s">
        <v>1708</v>
      </c>
      <c r="F24" s="350" t="str">
        <f>D24</f>
        <v>Incumbent - Pending</v>
      </c>
      <c r="J24" s="218"/>
      <c r="K24" s="1030"/>
    </row>
    <row r="25" spans="2:11" ht="15" customHeight="1" x14ac:dyDescent="0.25">
      <c r="B25" s="345" t="s">
        <v>1683</v>
      </c>
      <c r="C25" s="351" t="s">
        <v>1761</v>
      </c>
      <c r="D25" s="351" t="s">
        <v>1762</v>
      </c>
      <c r="E25" s="386"/>
      <c r="F25" s="351" t="str">
        <f>Input!J491</f>
        <v>8/1/2023-8/1/2024</v>
      </c>
      <c r="J25" s="218"/>
      <c r="K25" s="1030"/>
    </row>
    <row r="26" spans="2:11" x14ac:dyDescent="0.25">
      <c r="B26" s="489" t="str">
        <f>Input!B492</f>
        <v>Employee Benefits Liability</v>
      </c>
      <c r="C26" s="489"/>
      <c r="D26" s="489"/>
      <c r="F26" s="476"/>
      <c r="J26" s="494"/>
      <c r="K26" s="494"/>
    </row>
    <row r="27" spans="2:11" x14ac:dyDescent="0.25">
      <c r="B27" s="346" t="str">
        <f>Input!G490</f>
        <v>Policy Number</v>
      </c>
      <c r="C27" s="384" t="str">
        <f>Input!C492</f>
        <v>GL 6360582</v>
      </c>
      <c r="D27" s="384" t="str">
        <f>Input!G492</f>
        <v>TBD</v>
      </c>
      <c r="F27" s="384" t="str">
        <f>Input!G492</f>
        <v>TBD</v>
      </c>
      <c r="J27" s="218"/>
      <c r="K27" s="1030"/>
    </row>
    <row r="28" spans="2:11" x14ac:dyDescent="0.25">
      <c r="B28" s="346" t="str">
        <f>Input!H490</f>
        <v>Limits of Liability</v>
      </c>
      <c r="C28" s="433">
        <f>Input!D492</f>
        <v>2000000</v>
      </c>
      <c r="D28" s="385">
        <f>Input!H492</f>
        <v>2000000</v>
      </c>
      <c r="F28" s="385">
        <f>D28</f>
        <v>2000000</v>
      </c>
      <c r="J28" s="218"/>
      <c r="K28" s="1030"/>
    </row>
    <row r="29" spans="2:11" x14ac:dyDescent="0.25">
      <c r="B29" s="346" t="str">
        <f>Input!I490</f>
        <v>Insurer</v>
      </c>
      <c r="C29" s="384" t="str">
        <f>Input!E492</f>
        <v>REvolution (AIG)</v>
      </c>
      <c r="D29" s="350" t="str">
        <f>Input!I492</f>
        <v>REvolution (AIG)</v>
      </c>
      <c r="F29" s="350" t="str">
        <f>D29</f>
        <v>REvolution (AIG)</v>
      </c>
      <c r="J29" s="218"/>
      <c r="K29" s="1030"/>
    </row>
    <row r="30" spans="2:11" ht="15" customHeight="1" x14ac:dyDescent="0.25">
      <c r="B30" s="347" t="str">
        <f>Input!J490</f>
        <v>Policy Period</v>
      </c>
      <c r="C30" s="351" t="str">
        <f>Input!F492</f>
        <v>9/1/2022-8/1/2023</v>
      </c>
      <c r="D30" s="351" t="str">
        <f>Input!J492</f>
        <v>8/1/2023-8/1/2024</v>
      </c>
      <c r="F30" s="351" t="str">
        <f>Input!J492</f>
        <v>8/1/2023-8/1/2024</v>
      </c>
      <c r="J30" s="218"/>
      <c r="K30" s="1030"/>
    </row>
    <row r="31" spans="2:11" x14ac:dyDescent="0.25">
      <c r="B31" s="489" t="str">
        <f>Input!B493</f>
        <v>Employer's Liability (AOS)</v>
      </c>
      <c r="C31" s="489"/>
      <c r="D31" s="489"/>
      <c r="F31" s="476"/>
      <c r="J31" s="494"/>
      <c r="K31" s="494"/>
    </row>
    <row r="32" spans="2:11" x14ac:dyDescent="0.25">
      <c r="B32" s="346" t="str">
        <f>Input!G490</f>
        <v>Policy Number</v>
      </c>
      <c r="C32" s="384" t="str">
        <f>Input!C493</f>
        <v>WC 013265763</v>
      </c>
      <c r="D32" s="384" t="str">
        <f>Input!G493</f>
        <v>TBD</v>
      </c>
      <c r="F32" s="384" t="str">
        <f>Input!G493</f>
        <v>TBD</v>
      </c>
      <c r="J32" s="626"/>
      <c r="K32" s="1030"/>
    </row>
    <row r="33" spans="2:11" x14ac:dyDescent="0.25">
      <c r="B33" s="346" t="str">
        <f>Input!H490</f>
        <v>Limits of Liability</v>
      </c>
      <c r="C33" s="433">
        <f>Input!D493</f>
        <v>1000000</v>
      </c>
      <c r="D33" s="385">
        <f>Input!H493</f>
        <v>1000000</v>
      </c>
      <c r="F33" s="385">
        <f>D33</f>
        <v>1000000</v>
      </c>
      <c r="J33" s="218"/>
      <c r="K33" s="1030"/>
    </row>
    <row r="34" spans="2:11" x14ac:dyDescent="0.25">
      <c r="B34" s="346" t="str">
        <f>Input!I490</f>
        <v>Insurer</v>
      </c>
      <c r="C34" s="384" t="str">
        <f>Input!E493</f>
        <v>REvolution (AIG)</v>
      </c>
      <c r="D34" s="350" t="str">
        <f>Input!I493</f>
        <v>REvolution (AIG)</v>
      </c>
      <c r="F34" s="350" t="str">
        <f>D34</f>
        <v>REvolution (AIG)</v>
      </c>
      <c r="J34" s="218"/>
      <c r="K34" s="1030"/>
    </row>
    <row r="35" spans="2:11" ht="15" customHeight="1" x14ac:dyDescent="0.25">
      <c r="B35" s="347" t="str">
        <f>Input!J490</f>
        <v>Policy Period</v>
      </c>
      <c r="C35" s="351" t="str">
        <f>Input!F493</f>
        <v>9/1/2022-8/1/2023</v>
      </c>
      <c r="D35" s="351" t="str">
        <f>Input!J493</f>
        <v>8/1/2023-8/1/2024</v>
      </c>
      <c r="F35" s="351" t="str">
        <f>Input!J493</f>
        <v>8/1/2023-8/1/2024</v>
      </c>
      <c r="J35" s="218"/>
      <c r="K35" s="1030"/>
    </row>
    <row r="36" spans="2:11" x14ac:dyDescent="0.25">
      <c r="B36" s="489" t="str">
        <f>Input!B494</f>
        <v>Employer's Liability (CA)</v>
      </c>
      <c r="C36" s="489"/>
      <c r="D36" s="489"/>
      <c r="F36" s="476"/>
      <c r="J36" s="494"/>
      <c r="K36" s="494"/>
    </row>
    <row r="37" spans="2:11" x14ac:dyDescent="0.25">
      <c r="B37" s="346" t="str">
        <f>Input!G490</f>
        <v>Policy Number</v>
      </c>
      <c r="C37" s="384" t="str">
        <f>Input!C498</f>
        <v>20CPKDD3655</v>
      </c>
      <c r="D37" s="384" t="str">
        <f>Input!G498</f>
        <v>TBD</v>
      </c>
      <c r="F37" s="384" t="str">
        <f>Input!G494</f>
        <v>TBD</v>
      </c>
      <c r="J37" s="626"/>
      <c r="K37" s="1030"/>
    </row>
    <row r="38" spans="2:11" x14ac:dyDescent="0.25">
      <c r="B38" s="288" t="str">
        <f>Input!H490</f>
        <v>Limits of Liability</v>
      </c>
      <c r="C38" s="433">
        <f>Input!D498</f>
        <v>1000000</v>
      </c>
      <c r="D38" s="385">
        <f>Input!H498</f>
        <v>1000000</v>
      </c>
      <c r="F38" s="385">
        <f>Input!H494</f>
        <v>1000000</v>
      </c>
      <c r="J38" s="218"/>
      <c r="K38" s="1030"/>
    </row>
    <row r="39" spans="2:11" x14ac:dyDescent="0.25">
      <c r="B39" s="288" t="str">
        <f>Input!I490</f>
        <v>Insurer</v>
      </c>
      <c r="C39" s="384" t="str">
        <f>Input!E498</f>
        <v>Hartford</v>
      </c>
      <c r="D39" s="350" t="str">
        <f>Input!I498</f>
        <v>Hartford</v>
      </c>
      <c r="F39" s="350" t="str">
        <f>Input!I494</f>
        <v>REvolution (AIG)</v>
      </c>
      <c r="J39" s="218"/>
      <c r="K39" s="1030"/>
    </row>
    <row r="40" spans="2:11" ht="15" customHeight="1" x14ac:dyDescent="0.25">
      <c r="B40" s="345" t="str">
        <f>Input!J490</f>
        <v>Policy Period</v>
      </c>
      <c r="C40" s="351" t="str">
        <f>Input!F498</f>
        <v>9/1/2022-8/1/2023</v>
      </c>
      <c r="D40" s="351" t="str">
        <f>Input!J498</f>
        <v>8/1/2023-8/1/2024</v>
      </c>
      <c r="F40" s="935" t="str">
        <f>Input!J494</f>
        <v>8/1/2023-8/1/2024</v>
      </c>
      <c r="J40" s="218"/>
      <c r="K40" s="1030"/>
    </row>
    <row r="41" spans="2:11" x14ac:dyDescent="0.25">
      <c r="B41" s="489" t="str">
        <f>Input!B495</f>
        <v>Auto Liability</v>
      </c>
      <c r="C41" s="489"/>
      <c r="D41" s="489"/>
      <c r="F41" s="476"/>
      <c r="J41" s="494"/>
      <c r="K41" s="494"/>
    </row>
    <row r="42" spans="2:11" x14ac:dyDescent="0.25">
      <c r="B42" s="346" t="str">
        <f>Input!G490</f>
        <v>Policy Number</v>
      </c>
      <c r="C42" s="384" t="str">
        <f>Input!C495</f>
        <v>CA 5774680</v>
      </c>
      <c r="D42" s="384" t="str">
        <f>Input!G495</f>
        <v>TBD</v>
      </c>
      <c r="F42" s="384" t="str">
        <f>Input!G495</f>
        <v>TBD</v>
      </c>
      <c r="J42" s="218"/>
      <c r="K42" s="1030"/>
    </row>
    <row r="43" spans="2:11" x14ac:dyDescent="0.25">
      <c r="B43" s="346" t="str">
        <f>Input!H490</f>
        <v>Limits of Liability</v>
      </c>
      <c r="C43" s="433">
        <f>Input!D495</f>
        <v>2000000</v>
      </c>
      <c r="D43" s="385">
        <f>Input!H495</f>
        <v>2000000</v>
      </c>
      <c r="F43" s="385">
        <f>D43</f>
        <v>2000000</v>
      </c>
      <c r="J43" s="218"/>
      <c r="K43" s="1030"/>
    </row>
    <row r="44" spans="2:11" x14ac:dyDescent="0.25">
      <c r="B44" s="346" t="str">
        <f>Input!I490</f>
        <v>Insurer</v>
      </c>
      <c r="C44" s="384" t="str">
        <f>Input!E495</f>
        <v>REvolution (AIG)</v>
      </c>
      <c r="D44" s="350" t="str">
        <f>Input!I495</f>
        <v>REvolution (AIG)</v>
      </c>
      <c r="F44" s="350" t="str">
        <f>D44</f>
        <v>REvolution (AIG)</v>
      </c>
      <c r="J44" s="218"/>
      <c r="K44" s="1030"/>
    </row>
    <row r="45" spans="2:11" ht="15" customHeight="1" x14ac:dyDescent="0.25">
      <c r="B45" s="346" t="str">
        <f>Input!J490</f>
        <v>Policy Period</v>
      </c>
      <c r="C45" s="350" t="str">
        <f>Input!F495</f>
        <v>9/1/2022-8/1/2023</v>
      </c>
      <c r="D45" s="350" t="str">
        <f>Input!J495</f>
        <v>8/1/2023-8/1/2024</v>
      </c>
      <c r="E45" s="864"/>
      <c r="F45" s="350" t="str">
        <f>Input!J495</f>
        <v>8/1/2023-8/1/2024</v>
      </c>
      <c r="G45" s="1040"/>
      <c r="H45" s="1040"/>
      <c r="I45" s="1040"/>
      <c r="J45" s="218"/>
      <c r="K45" s="1030"/>
    </row>
    <row r="46" spans="2:11" x14ac:dyDescent="0.25">
      <c r="B46" s="1037" t="str">
        <f>Input!B496</f>
        <v>Foreign General Liability</v>
      </c>
      <c r="C46" s="1037"/>
      <c r="D46" s="1037"/>
      <c r="F46" s="1038"/>
      <c r="J46" s="1039"/>
      <c r="K46" s="494"/>
    </row>
    <row r="47" spans="2:11" x14ac:dyDescent="0.25">
      <c r="B47" s="346" t="str">
        <f>Input!G490</f>
        <v>Policy Number</v>
      </c>
      <c r="C47" s="384" t="str">
        <f>Input!C496</f>
        <v>20CPKDD3655</v>
      </c>
      <c r="D47" s="384" t="str">
        <f>Input!G496</f>
        <v>TBD</v>
      </c>
      <c r="F47" s="384" t="str">
        <f>Input!G496</f>
        <v>TBD</v>
      </c>
      <c r="J47" s="218"/>
      <c r="K47" s="1030"/>
    </row>
    <row r="48" spans="2:11" x14ac:dyDescent="0.25">
      <c r="B48" s="346" t="str">
        <f>Input!H490</f>
        <v>Limits of Liability</v>
      </c>
      <c r="C48" s="433">
        <f>Input!D496</f>
        <v>1000000</v>
      </c>
      <c r="D48" s="385">
        <f>Input!H496</f>
        <v>1000000</v>
      </c>
      <c r="F48" s="385">
        <f>D48</f>
        <v>1000000</v>
      </c>
      <c r="J48" s="218"/>
      <c r="K48" s="1030"/>
    </row>
    <row r="49" spans="2:11" x14ac:dyDescent="0.25">
      <c r="B49" s="346" t="str">
        <f>Input!I490</f>
        <v>Insurer</v>
      </c>
      <c r="C49" s="384" t="str">
        <f>Input!E496</f>
        <v>Hartford</v>
      </c>
      <c r="D49" s="350" t="str">
        <f>Input!I496</f>
        <v>Hartford</v>
      </c>
      <c r="F49" s="350" t="str">
        <f>D49</f>
        <v>Hartford</v>
      </c>
      <c r="J49" s="218"/>
      <c r="K49" s="1030"/>
    </row>
    <row r="50" spans="2:11" ht="15" customHeight="1" x14ac:dyDescent="0.25">
      <c r="B50" s="347" t="str">
        <f>Input!J490</f>
        <v>Policy Period</v>
      </c>
      <c r="C50" s="351" t="str">
        <f>Input!F496</f>
        <v>9/1/2022-8/1/2023</v>
      </c>
      <c r="D50" s="351" t="str">
        <f>Input!J496</f>
        <v>8/1/2023-8/1/2024</v>
      </c>
      <c r="F50" s="351" t="str">
        <f>Input!J496</f>
        <v>8/1/2023-8/1/2024</v>
      </c>
      <c r="J50" s="218"/>
      <c r="K50" s="1030"/>
    </row>
    <row r="51" spans="2:11" x14ac:dyDescent="0.25">
      <c r="B51" s="489" t="str">
        <f>Input!B497</f>
        <v>Foreign Employee Benefits Liability</v>
      </c>
      <c r="C51" s="489"/>
      <c r="D51" s="489"/>
      <c r="F51" s="476"/>
      <c r="J51" s="494"/>
      <c r="K51" s="494"/>
    </row>
    <row r="52" spans="2:11" x14ac:dyDescent="0.25">
      <c r="B52" s="346" t="str">
        <f>Input!G490</f>
        <v>Policy Number</v>
      </c>
      <c r="C52" s="384" t="str">
        <f>Input!C497</f>
        <v>20CPKDD3655</v>
      </c>
      <c r="D52" s="384" t="str">
        <f>Input!G497</f>
        <v>TBD</v>
      </c>
      <c r="F52" s="384" t="str">
        <f>Input!G497</f>
        <v>TBD</v>
      </c>
      <c r="J52" s="218"/>
      <c r="K52" s="1030"/>
    </row>
    <row r="53" spans="2:11" x14ac:dyDescent="0.25">
      <c r="B53" s="346" t="str">
        <f>Input!H490</f>
        <v>Limits of Liability</v>
      </c>
      <c r="C53" s="433">
        <f>Input!D497</f>
        <v>1000000</v>
      </c>
      <c r="D53" s="385">
        <f>Input!H497</f>
        <v>1000000</v>
      </c>
      <c r="F53" s="385">
        <f>D53</f>
        <v>1000000</v>
      </c>
      <c r="J53" s="218"/>
      <c r="K53" s="1030"/>
    </row>
    <row r="54" spans="2:11" x14ac:dyDescent="0.25">
      <c r="B54" s="346" t="str">
        <f>Input!I490</f>
        <v>Insurer</v>
      </c>
      <c r="C54" s="384" t="str">
        <f>Input!E497</f>
        <v>Hartford</v>
      </c>
      <c r="D54" s="350" t="str">
        <f>Input!I497</f>
        <v>Hartford</v>
      </c>
      <c r="F54" s="350" t="str">
        <f>D54</f>
        <v>Hartford</v>
      </c>
      <c r="J54" s="218"/>
      <c r="K54" s="1030"/>
    </row>
    <row r="55" spans="2:11" ht="15" customHeight="1" x14ac:dyDescent="0.25">
      <c r="B55" s="347" t="str">
        <f>Input!J490</f>
        <v>Policy Period</v>
      </c>
      <c r="C55" s="351" t="str">
        <f>Input!F497</f>
        <v>9/1/2022-8/1/2023</v>
      </c>
      <c r="D55" s="351" t="str">
        <f>Input!J497</f>
        <v>8/1/2023-8/1/2024</v>
      </c>
      <c r="F55" s="351" t="str">
        <f>Input!J497</f>
        <v>8/1/2023-8/1/2024</v>
      </c>
      <c r="J55" s="218"/>
      <c r="K55" s="1030"/>
    </row>
    <row r="56" spans="2:11" x14ac:dyDescent="0.25">
      <c r="B56" s="489" t="str">
        <f>Input!B498</f>
        <v>Foreign Employer's Liability</v>
      </c>
      <c r="C56" s="489"/>
      <c r="D56" s="489"/>
      <c r="F56" s="476"/>
      <c r="J56" s="494"/>
      <c r="K56" s="494"/>
    </row>
    <row r="57" spans="2:11" x14ac:dyDescent="0.25">
      <c r="B57" s="346" t="str">
        <f>Input!G490</f>
        <v>Policy Number</v>
      </c>
      <c r="C57" s="384" t="str">
        <f>Input!C498</f>
        <v>20CPKDD3655</v>
      </c>
      <c r="D57" s="384" t="str">
        <f>Input!G498</f>
        <v>TBD</v>
      </c>
      <c r="F57" s="384" t="str">
        <f>Input!G498</f>
        <v>TBD</v>
      </c>
      <c r="J57" s="218"/>
      <c r="K57" s="1030"/>
    </row>
    <row r="58" spans="2:11" x14ac:dyDescent="0.25">
      <c r="B58" s="346" t="str">
        <f>Input!H490</f>
        <v>Limits of Liability</v>
      </c>
      <c r="C58" s="433">
        <f>Input!D498</f>
        <v>1000000</v>
      </c>
      <c r="D58" s="385">
        <f>Input!H498</f>
        <v>1000000</v>
      </c>
      <c r="F58" s="385">
        <f>D58</f>
        <v>1000000</v>
      </c>
      <c r="J58" s="218"/>
      <c r="K58" s="1030"/>
    </row>
    <row r="59" spans="2:11" x14ac:dyDescent="0.25">
      <c r="B59" s="346" t="str">
        <f>Input!I490</f>
        <v>Insurer</v>
      </c>
      <c r="C59" s="384" t="str">
        <f>Input!E498</f>
        <v>Hartford</v>
      </c>
      <c r="D59" s="350" t="str">
        <f>Input!I498</f>
        <v>Hartford</v>
      </c>
      <c r="F59" s="350" t="str">
        <f>D59</f>
        <v>Hartford</v>
      </c>
      <c r="J59" s="218"/>
      <c r="K59" s="1030"/>
    </row>
    <row r="60" spans="2:11" ht="15" customHeight="1" x14ac:dyDescent="0.25">
      <c r="B60" s="347" t="str">
        <f>Input!J490</f>
        <v>Policy Period</v>
      </c>
      <c r="C60" s="351" t="str">
        <f>Input!F498</f>
        <v>9/1/2022-8/1/2023</v>
      </c>
      <c r="D60" s="351" t="str">
        <f>Input!J498</f>
        <v>8/1/2023-8/1/2024</v>
      </c>
      <c r="F60" s="351" t="str">
        <f>Input!J498</f>
        <v>8/1/2023-8/1/2024</v>
      </c>
      <c r="J60" s="218"/>
      <c r="K60" s="1030"/>
    </row>
    <row r="61" spans="2:11" x14ac:dyDescent="0.25">
      <c r="B61" s="489" t="str">
        <f>Input!B499</f>
        <v>Foreign Auto Liability</v>
      </c>
      <c r="C61" s="489"/>
      <c r="D61" s="489"/>
      <c r="F61" s="476"/>
      <c r="J61" s="494"/>
      <c r="K61" s="494"/>
    </row>
    <row r="62" spans="2:11" x14ac:dyDescent="0.25">
      <c r="B62" s="346" t="str">
        <f>Input!G490</f>
        <v>Policy Number</v>
      </c>
      <c r="C62" s="384" t="str">
        <f>Input!C499</f>
        <v>20CPKDD3655</v>
      </c>
      <c r="D62" s="384" t="str">
        <f>Input!G499</f>
        <v>TBD</v>
      </c>
      <c r="F62" s="384" t="str">
        <f>Input!G499</f>
        <v>TBD</v>
      </c>
      <c r="J62" s="218"/>
      <c r="K62" s="1030"/>
    </row>
    <row r="63" spans="2:11" x14ac:dyDescent="0.25">
      <c r="B63" s="346" t="str">
        <f>Input!H490</f>
        <v>Limits of Liability</v>
      </c>
      <c r="C63" s="433">
        <f>Input!D499</f>
        <v>1000000</v>
      </c>
      <c r="D63" s="385">
        <f>Input!H499</f>
        <v>1000000</v>
      </c>
      <c r="F63" s="385">
        <f>D63</f>
        <v>1000000</v>
      </c>
      <c r="J63" s="218"/>
      <c r="K63" s="1030"/>
    </row>
    <row r="64" spans="2:11" x14ac:dyDescent="0.25">
      <c r="B64" s="346" t="str">
        <f>Input!I490</f>
        <v>Insurer</v>
      </c>
      <c r="C64" s="384" t="str">
        <f>Input!E499</f>
        <v>Hartford</v>
      </c>
      <c r="D64" s="350" t="str">
        <f>Input!I499</f>
        <v>Hartford</v>
      </c>
      <c r="F64" s="350" t="str">
        <f>D64</f>
        <v>Hartford</v>
      </c>
      <c r="J64" s="218"/>
      <c r="K64" s="1030"/>
    </row>
    <row r="65" spans="2:11" ht="15" customHeight="1" x14ac:dyDescent="0.25">
      <c r="B65" s="347" t="str">
        <f>Input!J490</f>
        <v>Policy Period</v>
      </c>
      <c r="C65" s="351" t="str">
        <f>Input!F499</f>
        <v>9/1/2022-8/1/2023</v>
      </c>
      <c r="D65" s="351" t="str">
        <f>Input!J499</f>
        <v>8/1/2023-8/1/2024</v>
      </c>
      <c r="F65" s="351" t="str">
        <f>Input!J499</f>
        <v>8/1/2023-8/1/2024</v>
      </c>
      <c r="J65" s="218"/>
      <c r="K65" s="1030"/>
    </row>
    <row r="66" spans="2:11" hidden="1" x14ac:dyDescent="0.25">
      <c r="B66" s="489" t="str">
        <f>Input!B500</f>
        <v>Watercraft Liability (P&amp;I)</v>
      </c>
      <c r="C66" s="489"/>
      <c r="D66" s="489"/>
      <c r="F66" s="476"/>
      <c r="J66" s="494"/>
      <c r="K66" s="494"/>
    </row>
    <row r="67" spans="2:11" hidden="1" x14ac:dyDescent="0.25">
      <c r="B67" s="346" t="str">
        <f>Input!G490</f>
        <v>Policy Number</v>
      </c>
      <c r="C67" s="813" t="str">
        <f>Input!C500</f>
        <v>OMH 3919604 07</v>
      </c>
      <c r="D67" s="384" t="str">
        <f>Input!G500</f>
        <v>TBD</v>
      </c>
      <c r="F67" s="384" t="str">
        <f>Input!G500</f>
        <v>TBD</v>
      </c>
      <c r="J67" s="626" t="s">
        <v>1018</v>
      </c>
      <c r="K67" s="1030"/>
    </row>
    <row r="68" spans="2:11" hidden="1" x14ac:dyDescent="0.25">
      <c r="B68" s="346" t="str">
        <f>Input!H490</f>
        <v>Limits of Liability</v>
      </c>
      <c r="C68" s="815">
        <f>Input!D500</f>
        <v>1000000</v>
      </c>
      <c r="D68" s="385">
        <f>Input!H500</f>
        <v>1000000</v>
      </c>
      <c r="F68" s="385">
        <f>D68</f>
        <v>1000000</v>
      </c>
      <c r="J68" s="218"/>
      <c r="K68" s="1030"/>
    </row>
    <row r="69" spans="2:11" hidden="1" x14ac:dyDescent="0.25">
      <c r="B69" s="346" t="str">
        <f>Input!I490</f>
        <v>Insurer</v>
      </c>
      <c r="C69" s="814" t="str">
        <f>Input!E500</f>
        <v>Great American</v>
      </c>
      <c r="D69" s="350" t="str">
        <f>Input!I500</f>
        <v>Great American</v>
      </c>
      <c r="F69" s="350" t="str">
        <f>D69</f>
        <v>Great American</v>
      </c>
      <c r="J69" s="218"/>
      <c r="K69" s="1030"/>
    </row>
    <row r="70" spans="2:11" ht="15" hidden="1" customHeight="1" x14ac:dyDescent="0.25">
      <c r="B70" s="288" t="str">
        <f>Input!J490</f>
        <v>Policy Period</v>
      </c>
      <c r="C70" s="791" t="str">
        <f>Input!F500</f>
        <v>9/1/2022-8/1/2023</v>
      </c>
      <c r="D70" s="350" t="str">
        <f>Input!J500</f>
        <v>8/1/2023-8/1/2024</v>
      </c>
      <c r="F70" s="350" t="str">
        <f>Input!J500</f>
        <v>8/1/2023-8/1/2024</v>
      </c>
      <c r="J70" s="218"/>
      <c r="K70" s="1030"/>
    </row>
    <row r="71" spans="2:11" x14ac:dyDescent="0.25">
      <c r="B71" s="489" t="str">
        <f>Input!B501</f>
        <v>Aircraft (Drone) Liability</v>
      </c>
      <c r="C71" s="489"/>
      <c r="D71" s="489"/>
      <c r="F71" s="476"/>
      <c r="J71" s="494"/>
      <c r="K71" s="494"/>
    </row>
    <row r="72" spans="2:11" x14ac:dyDescent="0.25">
      <c r="B72" s="346" t="str">
        <f>Input!C490</f>
        <v>Policy Number</v>
      </c>
      <c r="C72" s="384">
        <f>Input!C501</f>
        <v>9000886</v>
      </c>
      <c r="D72" s="384" t="str">
        <f>Input!G501</f>
        <v>TBD</v>
      </c>
      <c r="F72" s="384" t="str">
        <f>Input!G501</f>
        <v>TBD</v>
      </c>
      <c r="J72" s="626"/>
      <c r="K72" s="1030"/>
    </row>
    <row r="73" spans="2:11" x14ac:dyDescent="0.25">
      <c r="B73" s="346" t="str">
        <f>Input!D490</f>
        <v>Limits of Liability</v>
      </c>
      <c r="C73" s="391">
        <f>Input!D501</f>
        <v>5000000</v>
      </c>
      <c r="D73" s="385">
        <f>Input!H501</f>
        <v>5000000</v>
      </c>
      <c r="F73" s="385">
        <f>Input!H501</f>
        <v>5000000</v>
      </c>
      <c r="J73" s="218"/>
      <c r="K73" s="1030"/>
    </row>
    <row r="74" spans="2:11" x14ac:dyDescent="0.25">
      <c r="B74" s="346" t="str">
        <f>Input!E490</f>
        <v>Insurer</v>
      </c>
      <c r="C74" s="351" t="str">
        <f>Input!E501</f>
        <v>Global Aerospace</v>
      </c>
      <c r="D74" s="350" t="str">
        <f>Input!I501</f>
        <v>Global Aerospace</v>
      </c>
      <c r="F74" s="350" t="str">
        <f>Input!I501</f>
        <v>Global Aerospace</v>
      </c>
      <c r="J74" s="218"/>
      <c r="K74" s="1030"/>
    </row>
    <row r="75" spans="2:11" ht="15" customHeight="1" x14ac:dyDescent="0.25">
      <c r="B75" s="288" t="str">
        <f>Input!F490</f>
        <v>Policy Period</v>
      </c>
      <c r="C75" s="350" t="str">
        <f>Input!F501</f>
        <v>9/1/2022-8/1/2023</v>
      </c>
      <c r="D75" s="528" t="str">
        <f>Input!J501</f>
        <v>8/1/2023-8/1/2024</v>
      </c>
      <c r="F75" s="528" t="str">
        <f>Input!J501</f>
        <v>8/1/2023-8/1/2024</v>
      </c>
      <c r="J75" s="218"/>
      <c r="K75" s="1030"/>
    </row>
    <row r="76" spans="2:11" ht="7.5" customHeight="1" x14ac:dyDescent="0.25">
      <c r="B76" s="201"/>
      <c r="C76" s="216"/>
      <c r="D76" s="216"/>
      <c r="F76" s="263"/>
      <c r="J76" s="344"/>
    </row>
    <row r="77" spans="2:11" x14ac:dyDescent="0.25">
      <c r="B77" s="1390" t="s">
        <v>114</v>
      </c>
      <c r="C77" s="1390"/>
      <c r="D77" s="1390"/>
      <c r="F77" s="262"/>
      <c r="J77" s="344"/>
    </row>
    <row r="78" spans="2:11" x14ac:dyDescent="0.25">
      <c r="B78" s="1378" t="s">
        <v>1125</v>
      </c>
      <c r="C78" s="1378"/>
      <c r="D78" s="1378"/>
      <c r="E78" s="1378"/>
      <c r="F78" s="1391"/>
      <c r="J78" s="344"/>
    </row>
    <row r="79" spans="2:11" ht="7.5" customHeight="1" x14ac:dyDescent="0.25">
      <c r="B79" s="1066"/>
      <c r="C79" s="226"/>
      <c r="D79" s="226"/>
      <c r="F79" s="263"/>
      <c r="J79" s="344"/>
    </row>
    <row r="80" spans="2:11" x14ac:dyDescent="0.25">
      <c r="B80" s="1390" t="s">
        <v>115</v>
      </c>
      <c r="C80" s="1390"/>
      <c r="D80" s="1390"/>
      <c r="F80" s="263"/>
      <c r="J80" s="344"/>
    </row>
    <row r="81" spans="2:11" ht="133.5" customHeight="1" x14ac:dyDescent="0.25">
      <c r="B81" s="1365" t="s">
        <v>1727</v>
      </c>
      <c r="C81" s="1365"/>
      <c r="D81" s="1365"/>
      <c r="E81" s="1365"/>
      <c r="F81" s="1365"/>
      <c r="G81" s="1365"/>
      <c r="H81" s="1365"/>
      <c r="I81" s="1365"/>
      <c r="J81" s="1365"/>
    </row>
    <row r="82" spans="2:11" ht="7.5" customHeight="1" x14ac:dyDescent="0.25">
      <c r="B82" s="201"/>
      <c r="C82" s="216"/>
      <c r="D82" s="216"/>
      <c r="F82" s="263"/>
      <c r="J82" s="344"/>
    </row>
    <row r="83" spans="2:11" x14ac:dyDescent="0.25">
      <c r="B83" s="475" t="s">
        <v>73</v>
      </c>
      <c r="C83" s="471" t="s">
        <v>63</v>
      </c>
      <c r="D83" s="472" t="s">
        <v>64</v>
      </c>
      <c r="F83" s="473" t="s">
        <v>116</v>
      </c>
      <c r="J83" s="474" t="s">
        <v>728</v>
      </c>
      <c r="K83" s="1057" t="s">
        <v>298</v>
      </c>
    </row>
    <row r="84" spans="2:11" x14ac:dyDescent="0.25">
      <c r="B84" s="359" t="s">
        <v>74</v>
      </c>
      <c r="C84" s="605" t="s">
        <v>955</v>
      </c>
      <c r="D84" s="604" t="s">
        <v>955</v>
      </c>
      <c r="E84" s="15"/>
      <c r="F84" s="605"/>
      <c r="G84" s="408" t="str">
        <f t="shared" ref="G84:G108" si="0">IF(OR(TRIM(D84)&lt;&gt;"",TRIM(F84)&lt;&gt;""),IF(AND(TRIM(D84)&lt;&gt;"",TRIM(F84)&lt;&gt;""),IF(OR(TRIM(C84)&lt;&gt;TRIM(D84),TRIM(C84)&lt;&gt;TRIM(F84)),"_",""),IF(TRIM(C84)&lt;&gt;TRIM(D84), "_", "")),"")</f>
        <v/>
      </c>
      <c r="J84" s="218"/>
      <c r="K84" s="1030"/>
    </row>
    <row r="85" spans="2:11" ht="25.5" x14ac:dyDescent="0.25">
      <c r="B85" s="359" t="s">
        <v>75</v>
      </c>
      <c r="C85" s="373" t="s">
        <v>1475</v>
      </c>
      <c r="D85" s="350" t="s">
        <v>1475</v>
      </c>
      <c r="E85" s="15"/>
      <c r="F85" s="373"/>
      <c r="G85" s="408" t="str">
        <f t="shared" si="0"/>
        <v/>
      </c>
      <c r="J85" s="218"/>
      <c r="K85" s="1030"/>
    </row>
    <row r="86" spans="2:11" x14ac:dyDescent="0.25">
      <c r="B86" s="359" t="s">
        <v>121</v>
      </c>
      <c r="C86" s="605" t="s">
        <v>972</v>
      </c>
      <c r="D86" s="604" t="s">
        <v>972</v>
      </c>
      <c r="E86" s="15"/>
      <c r="F86" s="605"/>
      <c r="G86" s="408" t="str">
        <f t="shared" si="0"/>
        <v/>
      </c>
      <c r="J86" s="218"/>
      <c r="K86" s="1030"/>
    </row>
    <row r="87" spans="2:11" x14ac:dyDescent="0.25">
      <c r="B87" s="359" t="s">
        <v>77</v>
      </c>
      <c r="C87" s="930">
        <v>0.25</v>
      </c>
      <c r="D87" s="636">
        <v>0.25</v>
      </c>
      <c r="E87" s="15"/>
      <c r="F87" s="930"/>
      <c r="G87" s="408" t="str">
        <f t="shared" si="0"/>
        <v/>
      </c>
      <c r="J87" s="218"/>
      <c r="K87" s="1041"/>
    </row>
    <row r="88" spans="2:11" x14ac:dyDescent="0.25">
      <c r="B88" s="359" t="s">
        <v>78</v>
      </c>
      <c r="C88" s="605" t="s">
        <v>973</v>
      </c>
      <c r="D88" s="604" t="s">
        <v>973</v>
      </c>
      <c r="E88" s="15"/>
      <c r="F88" s="605"/>
      <c r="G88" s="408" t="str">
        <f t="shared" si="0"/>
        <v/>
      </c>
      <c r="J88" s="218"/>
      <c r="K88" s="1030"/>
    </row>
    <row r="89" spans="2:11" x14ac:dyDescent="0.25">
      <c r="B89" s="359" t="s">
        <v>330</v>
      </c>
      <c r="C89" s="417" t="s">
        <v>124</v>
      </c>
      <c r="D89" s="594" t="s">
        <v>124</v>
      </c>
      <c r="E89" s="15"/>
      <c r="F89" s="417"/>
      <c r="G89" s="408" t="str">
        <f t="shared" si="0"/>
        <v/>
      </c>
      <c r="J89" s="218"/>
      <c r="K89" s="1030"/>
    </row>
    <row r="90" spans="2:11" x14ac:dyDescent="0.25">
      <c r="B90" s="359" t="s">
        <v>520</v>
      </c>
      <c r="C90" s="417" t="s">
        <v>124</v>
      </c>
      <c r="D90" s="594" t="s">
        <v>124</v>
      </c>
      <c r="E90" s="15"/>
      <c r="F90" s="417"/>
      <c r="G90" s="408" t="str">
        <f t="shared" si="0"/>
        <v/>
      </c>
      <c r="J90" s="218"/>
      <c r="K90" s="1030"/>
    </row>
    <row r="91" spans="2:11" x14ac:dyDescent="0.25">
      <c r="B91" s="359" t="s">
        <v>814</v>
      </c>
      <c r="C91" s="417" t="s">
        <v>124</v>
      </c>
      <c r="D91" s="594" t="s">
        <v>124</v>
      </c>
      <c r="E91" s="15"/>
      <c r="F91" s="417"/>
      <c r="G91" s="408" t="str">
        <f t="shared" si="0"/>
        <v/>
      </c>
      <c r="J91" s="218"/>
      <c r="K91" s="1030"/>
    </row>
    <row r="92" spans="2:11" hidden="1" x14ac:dyDescent="0.25">
      <c r="B92" s="844" t="s">
        <v>135</v>
      </c>
      <c r="C92" s="856" t="s">
        <v>124</v>
      </c>
      <c r="D92" s="1150" t="s">
        <v>124</v>
      </c>
      <c r="E92" s="15"/>
      <c r="F92" s="373"/>
      <c r="G92" s="408" t="str">
        <f t="shared" si="0"/>
        <v/>
      </c>
      <c r="J92" s="218"/>
      <c r="K92" s="1061" t="s">
        <v>1268</v>
      </c>
    </row>
    <row r="93" spans="2:11" s="15" customFormat="1" ht="15" hidden="1" customHeight="1" x14ac:dyDescent="0.25">
      <c r="B93" s="340" t="s">
        <v>490</v>
      </c>
      <c r="C93" s="395"/>
      <c r="D93" s="351"/>
      <c r="E93" s="216"/>
      <c r="F93" s="396"/>
      <c r="G93" s="408" t="str">
        <f t="shared" si="0"/>
        <v/>
      </c>
      <c r="H93" s="201"/>
      <c r="I93" s="201"/>
      <c r="J93" s="219"/>
      <c r="K93" s="1034"/>
    </row>
    <row r="94" spans="2:11" s="15" customFormat="1" hidden="1" x14ac:dyDescent="0.25">
      <c r="B94" s="400" t="s">
        <v>487</v>
      </c>
      <c r="C94" s="800" t="s">
        <v>124</v>
      </c>
      <c r="D94" s="917" t="s">
        <v>124</v>
      </c>
      <c r="E94" s="216"/>
      <c r="F94" s="399"/>
      <c r="G94" s="408" t="str">
        <f t="shared" si="0"/>
        <v/>
      </c>
      <c r="H94" s="201"/>
      <c r="I94" s="201"/>
      <c r="J94" s="407"/>
      <c r="K94" s="610" t="s">
        <v>1269</v>
      </c>
    </row>
    <row r="95" spans="2:11" s="15" customFormat="1" hidden="1" x14ac:dyDescent="0.25">
      <c r="B95" s="400" t="s">
        <v>488</v>
      </c>
      <c r="C95" s="800" t="s">
        <v>124</v>
      </c>
      <c r="D95" s="917" t="s">
        <v>124</v>
      </c>
      <c r="E95" s="216"/>
      <c r="F95" s="399"/>
      <c r="G95" s="408" t="str">
        <f t="shared" si="0"/>
        <v/>
      </c>
      <c r="H95" s="201"/>
      <c r="I95" s="201"/>
      <c r="J95" s="407"/>
      <c r="K95" s="344"/>
    </row>
    <row r="96" spans="2:11" s="15" customFormat="1" hidden="1" x14ac:dyDescent="0.25">
      <c r="B96" s="401" t="s">
        <v>772</v>
      </c>
      <c r="C96" s="796" t="s">
        <v>331</v>
      </c>
      <c r="D96" s="900" t="s">
        <v>331</v>
      </c>
      <c r="E96" s="216"/>
      <c r="F96" s="402"/>
      <c r="G96" s="408" t="str">
        <f t="shared" si="0"/>
        <v/>
      </c>
      <c r="H96" s="201"/>
      <c r="I96" s="201"/>
      <c r="J96" s="404"/>
      <c r="K96" s="492"/>
    </row>
    <row r="97" spans="2:11" s="15" customFormat="1" hidden="1" x14ac:dyDescent="0.25">
      <c r="B97" s="359" t="s">
        <v>351</v>
      </c>
      <c r="C97" s="417" t="s">
        <v>124</v>
      </c>
      <c r="D97" s="594" t="s">
        <v>124</v>
      </c>
      <c r="E97" s="216"/>
      <c r="F97" s="373"/>
      <c r="G97" s="408" t="str">
        <f t="shared" si="0"/>
        <v/>
      </c>
      <c r="H97" s="201"/>
      <c r="I97" s="201"/>
      <c r="J97" s="218"/>
      <c r="K97" s="1052"/>
    </row>
    <row r="98" spans="2:11" s="15" customFormat="1" ht="15" hidden="1" customHeight="1" x14ac:dyDescent="0.25">
      <c r="B98" s="359" t="s">
        <v>122</v>
      </c>
      <c r="C98" s="414" t="s">
        <v>331</v>
      </c>
      <c r="D98" s="792" t="s">
        <v>331</v>
      </c>
      <c r="E98" s="216"/>
      <c r="F98" s="373"/>
      <c r="G98" s="408" t="str">
        <f t="shared" si="0"/>
        <v/>
      </c>
      <c r="H98" s="201"/>
      <c r="I98" s="201"/>
      <c r="J98" s="218"/>
      <c r="K98" s="1030"/>
    </row>
    <row r="99" spans="2:11" s="15" customFormat="1" hidden="1" x14ac:dyDescent="0.25">
      <c r="B99" s="340" t="s">
        <v>497</v>
      </c>
      <c r="C99" s="395"/>
      <c r="D99" s="351"/>
      <c r="E99" s="216"/>
      <c r="F99" s="396"/>
      <c r="G99" s="408" t="str">
        <f t="shared" si="0"/>
        <v/>
      </c>
      <c r="H99" s="201"/>
      <c r="I99" s="201"/>
      <c r="J99" s="219"/>
      <c r="K99" s="1034"/>
    </row>
    <row r="100" spans="2:11" s="15" customFormat="1" hidden="1" x14ac:dyDescent="0.25">
      <c r="B100" s="400" t="s">
        <v>494</v>
      </c>
      <c r="C100" s="800" t="s">
        <v>124</v>
      </c>
      <c r="D100" s="917" t="s">
        <v>124</v>
      </c>
      <c r="E100" s="216"/>
      <c r="F100" s="399"/>
      <c r="G100" s="408" t="str">
        <f t="shared" si="0"/>
        <v/>
      </c>
      <c r="H100" s="201"/>
      <c r="I100" s="201"/>
      <c r="J100" s="407"/>
      <c r="K100" s="344"/>
    </row>
    <row r="101" spans="2:11" s="15" customFormat="1" hidden="1" x14ac:dyDescent="0.25">
      <c r="B101" s="400" t="s">
        <v>495</v>
      </c>
      <c r="C101" s="796" t="s">
        <v>331</v>
      </c>
      <c r="D101" s="900" t="s">
        <v>331</v>
      </c>
      <c r="E101" s="216"/>
      <c r="F101" s="399"/>
      <c r="G101" s="408" t="str">
        <f t="shared" si="0"/>
        <v/>
      </c>
      <c r="H101" s="201"/>
      <c r="I101" s="201"/>
      <c r="J101" s="407"/>
      <c r="K101" s="344"/>
    </row>
    <row r="102" spans="2:11" s="15" customFormat="1" hidden="1" x14ac:dyDescent="0.25">
      <c r="B102" s="401" t="s">
        <v>496</v>
      </c>
      <c r="C102" s="797" t="s">
        <v>331</v>
      </c>
      <c r="D102" s="901" t="s">
        <v>331</v>
      </c>
      <c r="E102" s="216"/>
      <c r="F102" s="402"/>
      <c r="G102" s="408" t="str">
        <f t="shared" si="0"/>
        <v/>
      </c>
      <c r="H102" s="201"/>
      <c r="I102" s="201"/>
      <c r="J102" s="404"/>
      <c r="K102" s="492"/>
    </row>
    <row r="103" spans="2:11" s="15" customFormat="1" hidden="1" x14ac:dyDescent="0.25">
      <c r="B103" s="340" t="s">
        <v>129</v>
      </c>
      <c r="C103" s="417" t="s">
        <v>124</v>
      </c>
      <c r="D103" s="594" t="s">
        <v>124</v>
      </c>
      <c r="E103" s="216"/>
      <c r="F103" s="396"/>
      <c r="G103" s="408" t="str">
        <f t="shared" si="0"/>
        <v/>
      </c>
      <c r="H103" s="201"/>
      <c r="I103" s="201"/>
      <c r="J103" s="219"/>
      <c r="K103" s="1034"/>
    </row>
    <row r="104" spans="2:11" s="15" customFormat="1" ht="25.5" hidden="1" x14ac:dyDescent="0.25">
      <c r="B104" s="449" t="s">
        <v>489</v>
      </c>
      <c r="C104" s="417" t="s">
        <v>124</v>
      </c>
      <c r="D104" s="594" t="s">
        <v>124</v>
      </c>
      <c r="E104" s="216"/>
      <c r="F104" s="373"/>
      <c r="G104" s="408" t="str">
        <f t="shared" si="0"/>
        <v/>
      </c>
      <c r="H104" s="201"/>
      <c r="I104" s="201"/>
      <c r="J104" s="218"/>
      <c r="K104" s="1030"/>
    </row>
    <row r="105" spans="2:11" ht="7.5" customHeight="1" x14ac:dyDescent="0.25">
      <c r="B105" s="201"/>
      <c r="C105" s="216"/>
      <c r="D105" s="216"/>
      <c r="E105" s="15"/>
      <c r="F105" s="263"/>
      <c r="G105" s="408" t="str">
        <f t="shared" si="0"/>
        <v/>
      </c>
      <c r="J105" s="344"/>
    </row>
    <row r="106" spans="2:11" x14ac:dyDescent="0.25">
      <c r="B106" s="475" t="s">
        <v>90</v>
      </c>
      <c r="C106" s="471" t="s">
        <v>63</v>
      </c>
      <c r="D106" s="472" t="s">
        <v>64</v>
      </c>
      <c r="E106" s="15"/>
      <c r="F106" s="473" t="s">
        <v>116</v>
      </c>
      <c r="G106" s="408"/>
      <c r="J106" s="474" t="s">
        <v>728</v>
      </c>
      <c r="K106" s="1057" t="s">
        <v>298</v>
      </c>
    </row>
    <row r="107" spans="2:11" s="15" customFormat="1" x14ac:dyDescent="0.25">
      <c r="B107" s="576" t="s">
        <v>815</v>
      </c>
      <c r="C107" s="417" t="s">
        <v>124</v>
      </c>
      <c r="D107" s="594" t="s">
        <v>124</v>
      </c>
      <c r="E107" s="216"/>
      <c r="F107" s="594"/>
      <c r="G107" s="408" t="str">
        <f t="shared" si="0"/>
        <v/>
      </c>
      <c r="H107" s="201"/>
      <c r="I107" s="201"/>
      <c r="J107" s="218"/>
      <c r="K107" s="1030"/>
    </row>
    <row r="108" spans="2:11" s="15" customFormat="1" ht="30" hidden="1" customHeight="1" x14ac:dyDescent="0.25">
      <c r="B108" s="651" t="s">
        <v>770</v>
      </c>
      <c r="C108" s="372"/>
      <c r="D108" s="350"/>
      <c r="E108" s="216"/>
      <c r="F108" s="373"/>
      <c r="G108" s="408" t="str">
        <f t="shared" si="0"/>
        <v/>
      </c>
      <c r="H108" s="201"/>
      <c r="I108" s="201"/>
      <c r="J108" s="218"/>
      <c r="K108" s="218"/>
    </row>
    <row r="110" spans="2:11" x14ac:dyDescent="0.25">
      <c r="B110" s="1219" t="s">
        <v>1731</v>
      </c>
      <c r="C110" s="1219"/>
      <c r="D110" s="1219"/>
      <c r="E110" s="1219"/>
      <c r="F110" s="1389"/>
    </row>
    <row r="122" spans="6:11" x14ac:dyDescent="0.25">
      <c r="F122" s="1387" t="s">
        <v>1728</v>
      </c>
      <c r="G122" s="1387"/>
      <c r="H122" s="1387"/>
      <c r="I122" s="1387"/>
      <c r="J122" s="1387"/>
      <c r="K122" s="1387"/>
    </row>
    <row r="123" spans="6:11" x14ac:dyDescent="0.25">
      <c r="F123" s="1388" t="s">
        <v>1729</v>
      </c>
      <c r="G123" s="1388"/>
      <c r="H123" s="1388"/>
      <c r="I123" s="1388"/>
      <c r="J123" s="1388"/>
      <c r="K123" s="1388"/>
    </row>
  </sheetData>
  <mergeCells count="8">
    <mergeCell ref="J15:J18"/>
    <mergeCell ref="F122:K122"/>
    <mergeCell ref="F123:K123"/>
    <mergeCell ref="B110:F110"/>
    <mergeCell ref="B77:D77"/>
    <mergeCell ref="B80:D80"/>
    <mergeCell ref="B78:F78"/>
    <mergeCell ref="B81:J81"/>
  </mergeCells>
  <conditionalFormatting sqref="G1:G13 G76:G80 G82:G121 G124:G1048576 G15:G70">
    <cfRule type="cellIs" dxfId="99" priority="26" operator="equal">
      <formula>"_"</formula>
    </cfRule>
  </conditionalFormatting>
  <conditionalFormatting sqref="G84:G108">
    <cfRule type="cellIs" dxfId="98" priority="25" operator="equal">
      <formula>"_"</formula>
    </cfRule>
  </conditionalFormatting>
  <conditionalFormatting sqref="G84:G108">
    <cfRule type="cellIs" dxfId="97" priority="24" operator="equal">
      <formula>"_"</formula>
    </cfRule>
  </conditionalFormatting>
  <conditionalFormatting sqref="G84:G108">
    <cfRule type="cellIs" dxfId="96" priority="23" operator="equal">
      <formula>"_"</formula>
    </cfRule>
  </conditionalFormatting>
  <conditionalFormatting sqref="G84:G108">
    <cfRule type="cellIs" dxfId="95" priority="22" operator="equal">
      <formula>"_"</formula>
    </cfRule>
  </conditionalFormatting>
  <conditionalFormatting sqref="G84:G108">
    <cfRule type="cellIs" dxfId="94" priority="21" operator="equal">
      <formula>"_"</formula>
    </cfRule>
  </conditionalFormatting>
  <conditionalFormatting sqref="G14">
    <cfRule type="cellIs" dxfId="93" priority="9" operator="equal">
      <formula>"_"</formula>
    </cfRule>
  </conditionalFormatting>
  <conditionalFormatting sqref="G71:G75">
    <cfRule type="cellIs" dxfId="92" priority="8" operator="equal">
      <formula>"_"</formula>
    </cfRule>
  </conditionalFormatting>
  <hyperlinks>
    <hyperlink ref="B7" r:id="rId1" xr:uid="{00000000-0004-0000-1300-000000000000}"/>
  </hyperlinks>
  <printOptions horizontalCentered="1"/>
  <pageMargins left="0.196850393700787" right="0.196850393700787" top="1.1811023622047201" bottom="1.25984251968504" header="0.31496062992126" footer="0.31496062992126"/>
  <pageSetup scale="92" fitToWidth="0" fitToHeight="0" orientation="portrait" r:id="rId2"/>
  <headerFooter scaleWithDoc="0">
    <oddHeader>&amp;L&amp;"Calibri,Bold"&amp;14 Umbrella Liability</oddHeader>
    <oddFooter>&amp;L&amp;G&amp;CPage &amp;P of &amp;N</oddFooter>
  </headerFooter>
  <rowBreaks count="2" manualBreakCount="2">
    <brk id="45" min="1" max="9" man="1"/>
    <brk id="82" min="1" max="9" man="1"/>
  </rowBreaks>
  <drawing r:id="rId3"/>
  <legacyDrawingHF r:id="rId4"/>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0"/>
  <dimension ref="B1:O78"/>
  <sheetViews>
    <sheetView showGridLines="0" topLeftCell="K17" zoomScale="120" zoomScaleNormal="12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10.42578125" style="15" customWidth="1"/>
    <col min="13" max="13" width="24" style="15" customWidth="1"/>
    <col min="14" max="53" width="9.140625" style="15" customWidth="1"/>
    <col min="54" max="16384" width="9.140625" style="15"/>
  </cols>
  <sheetData>
    <row r="1" spans="2:13" ht="7.5" customHeight="1" x14ac:dyDescent="0.25">
      <c r="E1" s="408"/>
    </row>
    <row r="2" spans="2:13" ht="15.75" x14ac:dyDescent="0.2">
      <c r="B2" s="411" t="str">
        <f>Input!B503</f>
        <v>1st Excess Liability</v>
      </c>
      <c r="C2" s="501"/>
      <c r="E2" s="408"/>
      <c r="H2" s="412"/>
      <c r="I2" s="413"/>
      <c r="J2" s="413"/>
      <c r="L2" s="414" t="s">
        <v>331</v>
      </c>
      <c r="M2" s="344" t="s">
        <v>296</v>
      </c>
    </row>
    <row r="3" spans="2:13" x14ac:dyDescent="0.25">
      <c r="D3" s="413" t="str">
        <f xml:space="preserve"> IF(Input!D507=Input!G507,CHAR(254), "")</f>
        <v/>
      </c>
      <c r="E3" s="415"/>
      <c r="F3" s="416" t="str">
        <f xml:space="preserve"> IF(Input!E507=Input!G507,CHAR(254),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Input!B508</f>
        <v>Allianz</v>
      </c>
      <c r="D5" s="350" t="str">
        <f>Input!D508</f>
        <v>Allianz</v>
      </c>
      <c r="F5" s="373">
        <f>Input!E508</f>
        <v>0</v>
      </c>
      <c r="J5" s="218"/>
      <c r="K5" s="218"/>
    </row>
    <row r="6" spans="2:13" ht="32.25" customHeight="1" x14ac:dyDescent="0.25">
      <c r="B6" s="368" t="s">
        <v>822</v>
      </c>
      <c r="C6" s="372" t="str">
        <f>Input!B510</f>
        <v>Fireman's Fund Insurance Company</v>
      </c>
      <c r="D6" s="350">
        <f>Input!D510</f>
        <v>0</v>
      </c>
      <c r="F6" s="373">
        <f>Input!E510</f>
        <v>0</v>
      </c>
      <c r="J6" s="218"/>
      <c r="K6" s="218"/>
    </row>
    <row r="7" spans="2:13" x14ac:dyDescent="0.25">
      <c r="B7" s="682" t="s">
        <v>70</v>
      </c>
      <c r="C7" s="372" t="str">
        <f>Input!B512</f>
        <v>A+: XV</v>
      </c>
      <c r="D7" s="350">
        <f>Input!D512</f>
        <v>0</v>
      </c>
      <c r="F7" s="373">
        <f>Input!E512</f>
        <v>0</v>
      </c>
      <c r="J7" s="218"/>
      <c r="K7" s="218"/>
    </row>
    <row r="8" spans="2:13" x14ac:dyDescent="0.25">
      <c r="B8" s="368" t="str">
        <f>Input!B506</f>
        <v>Renewal Policy Number</v>
      </c>
      <c r="C8" s="372" t="str">
        <f>Input!C505</f>
        <v>USL019810222</v>
      </c>
      <c r="D8" s="350" t="str">
        <f>Input!C506</f>
        <v>TBD</v>
      </c>
      <c r="F8" s="373" t="str">
        <f>Input!C506</f>
        <v>TBD</v>
      </c>
      <c r="J8" s="218"/>
      <c r="K8" s="218"/>
    </row>
    <row r="9" spans="2:13" x14ac:dyDescent="0.25">
      <c r="B9" s="368"/>
      <c r="C9" s="372"/>
      <c r="D9" s="350"/>
      <c r="F9" s="373"/>
      <c r="J9" s="218"/>
      <c r="K9" s="218"/>
    </row>
    <row r="10" spans="2:13" ht="25.5" x14ac:dyDescent="0.25">
      <c r="B10" s="368" t="str">
        <f>Input!B6</f>
        <v>Renewal Policy Period</v>
      </c>
      <c r="C10" s="372" t="str">
        <f>Input!C5</f>
        <v>9/1/2022-8/1/2023</v>
      </c>
      <c r="D10" s="350" t="str">
        <f>Input!C6</f>
        <v>8/1/2023-8/1/2024</v>
      </c>
      <c r="F10" s="373" t="str">
        <f>Input!C6</f>
        <v>8/1/2023-8/1/2024</v>
      </c>
      <c r="J10" s="218"/>
      <c r="K10" s="218"/>
    </row>
    <row r="11" spans="2:13" x14ac:dyDescent="0.25">
      <c r="B11" s="368" t="s">
        <v>19</v>
      </c>
      <c r="C11" s="357">
        <f>Input!G531</f>
        <v>15000000</v>
      </c>
      <c r="D11" s="385">
        <f>Input!G532</f>
        <v>0</v>
      </c>
      <c r="E11" s="374"/>
      <c r="F11" s="387">
        <f>Input!G533</f>
        <v>0</v>
      </c>
      <c r="J11" s="1392" t="s">
        <v>1707</v>
      </c>
      <c r="K11" s="218"/>
    </row>
    <row r="12" spans="2:13" x14ac:dyDescent="0.25">
      <c r="B12" s="368" t="s">
        <v>72</v>
      </c>
      <c r="C12" s="357">
        <f>Input!H531</f>
        <v>15000000</v>
      </c>
      <c r="D12" s="385">
        <f>Input!H532</f>
        <v>0</v>
      </c>
      <c r="E12" s="374"/>
      <c r="F12" s="387">
        <f>Input!H533</f>
        <v>0</v>
      </c>
      <c r="J12" s="1393"/>
      <c r="K12" s="218"/>
    </row>
    <row r="13" spans="2:13" x14ac:dyDescent="0.25">
      <c r="B13" s="434" t="str">
        <f>Input!I529</f>
        <v>Self-Insured Retention</v>
      </c>
      <c r="C13" s="362" t="str">
        <f>Input!I531</f>
        <v>Follows Underlying</v>
      </c>
      <c r="D13" s="391">
        <f>Input!I532</f>
        <v>0</v>
      </c>
      <c r="E13" s="374"/>
      <c r="F13" s="390">
        <f>Input!I533</f>
        <v>0</v>
      </c>
      <c r="J13" s="218"/>
      <c r="K13" s="218"/>
    </row>
    <row r="14" spans="2:13" x14ac:dyDescent="0.25">
      <c r="B14" s="488" t="s">
        <v>302</v>
      </c>
      <c r="C14" s="436"/>
      <c r="D14" s="436" t="s">
        <v>1372</v>
      </c>
      <c r="F14" s="491"/>
      <c r="G14" s="201"/>
      <c r="H14" s="201"/>
      <c r="I14" s="201"/>
      <c r="J14" s="494"/>
      <c r="K14" s="494"/>
    </row>
    <row r="15" spans="2:13" x14ac:dyDescent="0.25">
      <c r="B15" s="361" t="s">
        <v>283</v>
      </c>
      <c r="C15" s="388">
        <f>Input!B514</f>
        <v>93774</v>
      </c>
      <c r="D15" s="385">
        <f>Input!D514</f>
        <v>125000</v>
      </c>
      <c r="E15" s="374"/>
      <c r="F15" s="387">
        <f>Input!E514</f>
        <v>0</v>
      </c>
      <c r="J15" s="1366" t="s">
        <v>1691</v>
      </c>
      <c r="K15" s="1030"/>
    </row>
    <row r="16" spans="2:13" x14ac:dyDescent="0.25">
      <c r="B16" s="361" t="s">
        <v>301</v>
      </c>
      <c r="C16" s="388">
        <f>Input!B520</f>
        <v>0</v>
      </c>
      <c r="D16" s="385">
        <f>Input!D520</f>
        <v>0</v>
      </c>
      <c r="E16" s="374"/>
      <c r="F16" s="387">
        <f>Input!E520</f>
        <v>0</v>
      </c>
      <c r="J16" s="1367"/>
      <c r="K16" s="1041"/>
    </row>
    <row r="17" spans="2:11" x14ac:dyDescent="0.25">
      <c r="B17" s="361" t="s">
        <v>300</v>
      </c>
      <c r="C17" s="389">
        <f>Input!B522</f>
        <v>0</v>
      </c>
      <c r="D17" s="391" t="s">
        <v>1686</v>
      </c>
      <c r="E17" s="374"/>
      <c r="F17" s="390">
        <f>Input!E522</f>
        <v>0</v>
      </c>
      <c r="J17" s="1367"/>
      <c r="K17" s="1030"/>
    </row>
    <row r="18" spans="2:11" x14ac:dyDescent="0.25">
      <c r="B18" s="368" t="s">
        <v>303</v>
      </c>
      <c r="C18" s="388">
        <f>Input!B524</f>
        <v>93774</v>
      </c>
      <c r="D18" s="385" t="s">
        <v>1764</v>
      </c>
      <c r="F18" s="387">
        <f>Input!E524</f>
        <v>0</v>
      </c>
      <c r="J18" s="1368"/>
      <c r="K18" s="1030"/>
    </row>
    <row r="19" spans="2:11" ht="7.5" customHeight="1" x14ac:dyDescent="0.25">
      <c r="B19" s="303"/>
      <c r="C19" s="374"/>
      <c r="D19" s="374" t="s">
        <v>1684</v>
      </c>
      <c r="E19" s="226"/>
      <c r="F19" s="419"/>
      <c r="J19" s="344"/>
    </row>
    <row r="20" spans="2:11" ht="25.5" x14ac:dyDescent="0.25">
      <c r="B20" s="420" t="str">
        <f>Input!B534</f>
        <v>Schedule of Underlying Insurance</v>
      </c>
      <c r="C20" s="374"/>
      <c r="D20" s="374" t="s">
        <v>1763</v>
      </c>
      <c r="E20" s="392"/>
      <c r="F20" s="419"/>
      <c r="J20" s="344"/>
    </row>
    <row r="21" spans="2:11" x14ac:dyDescent="0.25">
      <c r="B21" s="489" t="str">
        <f>Input!B543 &amp; ": " &amp; Input!B544</f>
        <v>Coverage: Umbrella Liability</v>
      </c>
      <c r="C21" s="489"/>
      <c r="D21" s="489"/>
      <c r="E21" s="393"/>
      <c r="F21" s="476"/>
      <c r="J21" s="596" t="s">
        <v>728</v>
      </c>
      <c r="K21" s="494" t="s">
        <v>298</v>
      </c>
    </row>
    <row r="22" spans="2:11" x14ac:dyDescent="0.25">
      <c r="B22" s="422" t="str">
        <f>Input!C543</f>
        <v>Policy Number</v>
      </c>
      <c r="C22" s="384" t="str">
        <f>Input!C539</f>
        <v>0313-5205</v>
      </c>
      <c r="D22" s="384" t="str">
        <f>Input!C460</f>
        <v>TBD</v>
      </c>
      <c r="E22" s="394"/>
      <c r="F22" s="384" t="str">
        <f>D22</f>
        <v>TBD</v>
      </c>
      <c r="J22" s="218"/>
      <c r="K22" s="218"/>
    </row>
    <row r="23" spans="2:11" ht="25.5" x14ac:dyDescent="0.25">
      <c r="B23" s="649" t="s">
        <v>1760</v>
      </c>
      <c r="C23" s="650" t="str">
        <f>B6</f>
        <v>Writing Company</v>
      </c>
      <c r="D23" s="650" t="s">
        <v>1372</v>
      </c>
      <c r="F23" s="650"/>
      <c r="J23" s="218"/>
      <c r="K23" s="218"/>
    </row>
    <row r="24" spans="2:11" ht="25.5" x14ac:dyDescent="0.25">
      <c r="B24" s="435" t="s">
        <v>1343</v>
      </c>
      <c r="C24" s="385" t="str">
        <f>B5</f>
        <v>Insurer</v>
      </c>
      <c r="D24" s="385" t="s">
        <v>1708</v>
      </c>
      <c r="F24" s="385" t="str">
        <f>D24</f>
        <v>Incumbent - Pending</v>
      </c>
      <c r="J24" s="218"/>
      <c r="K24" s="218"/>
    </row>
    <row r="25" spans="2:11" ht="38.25" x14ac:dyDescent="0.25">
      <c r="B25" s="435" t="s">
        <v>1683</v>
      </c>
      <c r="C25" s="385" t="s">
        <v>1761</v>
      </c>
      <c r="D25" s="385" t="s">
        <v>1762</v>
      </c>
      <c r="E25" s="386"/>
      <c r="F25" s="385" t="str">
        <f>D25</f>
        <v>Indication - $190K</v>
      </c>
      <c r="J25" s="218"/>
      <c r="K25" s="218"/>
    </row>
    <row r="26" spans="2:11" x14ac:dyDescent="0.25">
      <c r="B26" s="446" t="str">
        <f>Input!F543</f>
        <v>Self-Insured Retention</v>
      </c>
      <c r="C26" s="385">
        <f>Input!F539</f>
        <v>10000</v>
      </c>
      <c r="D26" s="385">
        <f>Input!F544</f>
        <v>10000</v>
      </c>
      <c r="F26" s="385">
        <f>D26</f>
        <v>10000</v>
      </c>
      <c r="J26" s="218"/>
      <c r="K26" s="218"/>
    </row>
    <row r="27" spans="2:11" x14ac:dyDescent="0.25">
      <c r="B27" s="446" t="str">
        <f>Input!G543</f>
        <v>Insurer</v>
      </c>
      <c r="C27" s="350" t="str">
        <f>Input!G539</f>
        <v>AWAC</v>
      </c>
      <c r="D27" s="350" t="str">
        <f>Input!G544</f>
        <v>AWAC</v>
      </c>
      <c r="F27" s="350" t="str">
        <f>D27</f>
        <v>AWAC</v>
      </c>
      <c r="J27" s="218"/>
      <c r="K27" s="218"/>
    </row>
    <row r="28" spans="2:11" ht="25.5" x14ac:dyDescent="0.25">
      <c r="B28" s="446" t="str">
        <f>Input!H543</f>
        <v>Policy Period</v>
      </c>
      <c r="C28" s="350" t="str">
        <f>Input!H539</f>
        <v>9/1/2022-8/1/2023</v>
      </c>
      <c r="D28" s="350" t="str">
        <f>Input!C6</f>
        <v>8/1/2023-8/1/2024</v>
      </c>
      <c r="F28" s="350" t="str">
        <f>D28</f>
        <v>8/1/2023-8/1/2024</v>
      </c>
      <c r="J28" s="218"/>
      <c r="K28" s="218"/>
    </row>
    <row r="29" spans="2:11" ht="7.5" customHeight="1" x14ac:dyDescent="0.25">
      <c r="B29" s="303"/>
      <c r="C29" s="216"/>
      <c r="D29" s="216"/>
      <c r="F29" s="263"/>
      <c r="J29" s="344"/>
    </row>
    <row r="30" spans="2:11" x14ac:dyDescent="0.25">
      <c r="B30" s="1362" t="s">
        <v>114</v>
      </c>
      <c r="C30" s="1362"/>
      <c r="D30" s="1362"/>
      <c r="F30" s="262"/>
      <c r="J30" s="344"/>
    </row>
    <row r="31" spans="2:11" x14ac:dyDescent="0.25">
      <c r="B31" s="1378" t="s">
        <v>1125</v>
      </c>
      <c r="C31" s="1378"/>
      <c r="D31" s="1378"/>
      <c r="E31" s="1378"/>
      <c r="F31" s="1391"/>
      <c r="J31" s="344"/>
    </row>
    <row r="32" spans="2:11" ht="7.5" customHeight="1" x14ac:dyDescent="0.25">
      <c r="B32" s="343"/>
      <c r="C32" s="226"/>
      <c r="D32" s="226"/>
      <c r="F32" s="263"/>
      <c r="J32" s="344"/>
    </row>
    <row r="33" spans="2:15" x14ac:dyDescent="0.25">
      <c r="B33" s="1362" t="s">
        <v>115</v>
      </c>
      <c r="C33" s="1362"/>
      <c r="D33" s="1362"/>
      <c r="F33" s="263"/>
      <c r="J33" s="344"/>
    </row>
    <row r="34" spans="2:15" x14ac:dyDescent="0.25">
      <c r="B34" s="1379" t="s">
        <v>1125</v>
      </c>
      <c r="C34" s="1394"/>
      <c r="D34" s="1394"/>
      <c r="E34" s="1394"/>
      <c r="F34" s="1395"/>
      <c r="J34" s="344"/>
    </row>
    <row r="35" spans="2:15" ht="7.5" customHeight="1" x14ac:dyDescent="0.25">
      <c r="B35" s="303"/>
      <c r="C35" s="216"/>
      <c r="D35" s="216"/>
      <c r="F35" s="263"/>
      <c r="J35" s="344"/>
    </row>
    <row r="36" spans="2:15" x14ac:dyDescent="0.25">
      <c r="B36" s="470" t="s">
        <v>73</v>
      </c>
      <c r="C36" s="471" t="s">
        <v>63</v>
      </c>
      <c r="D36" s="472" t="s">
        <v>64</v>
      </c>
      <c r="F36" s="473" t="s">
        <v>116</v>
      </c>
      <c r="J36" s="474" t="s">
        <v>728</v>
      </c>
      <c r="K36" s="474" t="s">
        <v>298</v>
      </c>
    </row>
    <row r="37" spans="2:15" x14ac:dyDescent="0.25">
      <c r="B37" s="576" t="s">
        <v>74</v>
      </c>
      <c r="C37" s="604" t="s">
        <v>995</v>
      </c>
      <c r="D37" s="604" t="s">
        <v>995</v>
      </c>
      <c r="F37" s="373"/>
      <c r="G37" s="408" t="str">
        <f t="shared" ref="G37:G47" si="0">IF(OR(TRIM(D37)&lt;&gt;"",TRIM(F37)&lt;&gt;""),IF(AND(TRIM(D37)&lt;&gt;"",TRIM(F37)&lt;&gt;""),IF(OR(TRIM(C37)&lt;&gt;TRIM(D37),TRIM(C37)&lt;&gt;TRIM(F37)),"_",""),IF(TRIM(C37)&lt;&gt;TRIM(D37), "_", "")),"")</f>
        <v/>
      </c>
      <c r="J37" s="218"/>
      <c r="K37" s="218"/>
    </row>
    <row r="38" spans="2:15" x14ac:dyDescent="0.25">
      <c r="B38" s="359" t="s">
        <v>75</v>
      </c>
      <c r="C38" s="604" t="s">
        <v>1020</v>
      </c>
      <c r="D38" s="604" t="s">
        <v>1020</v>
      </c>
      <c r="F38" s="373"/>
      <c r="G38" s="408" t="str">
        <f t="shared" si="0"/>
        <v/>
      </c>
      <c r="J38" s="218"/>
      <c r="K38" s="218"/>
    </row>
    <row r="39" spans="2:15" x14ac:dyDescent="0.25">
      <c r="B39" s="359" t="s">
        <v>121</v>
      </c>
      <c r="C39" s="604" t="s">
        <v>972</v>
      </c>
      <c r="D39" s="604" t="s">
        <v>972</v>
      </c>
      <c r="F39" s="373"/>
      <c r="G39" s="408" t="str">
        <f t="shared" si="0"/>
        <v/>
      </c>
      <c r="J39" s="218"/>
      <c r="K39" s="218"/>
    </row>
    <row r="40" spans="2:15" x14ac:dyDescent="0.25">
      <c r="B40" s="359" t="s">
        <v>77</v>
      </c>
      <c r="C40" s="604" t="s">
        <v>1270</v>
      </c>
      <c r="D40" s="604" t="s">
        <v>1270</v>
      </c>
      <c r="F40" s="373"/>
      <c r="G40" s="408" t="str">
        <f t="shared" si="0"/>
        <v/>
      </c>
      <c r="J40" s="218"/>
      <c r="K40" s="218"/>
    </row>
    <row r="41" spans="2:15" x14ac:dyDescent="0.25">
      <c r="B41" s="359" t="s">
        <v>78</v>
      </c>
      <c r="C41" s="604" t="s">
        <v>1279</v>
      </c>
      <c r="D41" s="604" t="s">
        <v>1279</v>
      </c>
      <c r="F41" s="373"/>
      <c r="G41" s="408" t="str">
        <f t="shared" si="0"/>
        <v/>
      </c>
      <c r="J41" s="218"/>
      <c r="K41" s="218"/>
    </row>
    <row r="42" spans="2:15" x14ac:dyDescent="0.25">
      <c r="B42" s="359" t="s">
        <v>330</v>
      </c>
      <c r="C42" s="417" t="s">
        <v>124</v>
      </c>
      <c r="D42" s="417" t="s">
        <v>124</v>
      </c>
      <c r="F42" s="373"/>
      <c r="G42" s="408" t="str">
        <f t="shared" si="0"/>
        <v/>
      </c>
      <c r="J42" s="218"/>
      <c r="K42" s="218"/>
    </row>
    <row r="43" spans="2:15" x14ac:dyDescent="0.25">
      <c r="B43" s="359" t="s">
        <v>520</v>
      </c>
      <c r="C43" s="604" t="s">
        <v>1279</v>
      </c>
      <c r="D43" s="604" t="s">
        <v>1279</v>
      </c>
      <c r="F43" s="373"/>
      <c r="G43" s="408" t="str">
        <f t="shared" si="0"/>
        <v/>
      </c>
      <c r="J43" s="218"/>
      <c r="K43" s="612"/>
      <c r="M43" s="1233"/>
      <c r="N43" s="1233"/>
      <c r="O43" s="1233"/>
    </row>
    <row r="44" spans="2:15" s="410" customFormat="1" ht="45" hidden="1" customHeight="1" x14ac:dyDescent="0.25">
      <c r="B44" s="651" t="s">
        <v>816</v>
      </c>
      <c r="C44" s="372"/>
      <c r="D44" s="350"/>
      <c r="E44" s="15"/>
      <c r="F44" s="373"/>
      <c r="G44" s="408" t="str">
        <f t="shared" si="0"/>
        <v/>
      </c>
      <c r="J44" s="218"/>
      <c r="K44" s="218"/>
      <c r="M44" s="1233"/>
      <c r="N44" s="1233"/>
      <c r="O44" s="1233"/>
    </row>
    <row r="45" spans="2:15" ht="7.5" customHeight="1" x14ac:dyDescent="0.25">
      <c r="B45" s="303"/>
      <c r="C45" s="216"/>
      <c r="D45" s="216"/>
      <c r="F45" s="263"/>
      <c r="G45" s="408" t="str">
        <f t="shared" si="0"/>
        <v/>
      </c>
      <c r="J45" s="344"/>
      <c r="M45" s="591"/>
      <c r="N45" s="591"/>
      <c r="O45" s="591"/>
    </row>
    <row r="46" spans="2:15" x14ac:dyDescent="0.25">
      <c r="B46" s="470" t="s">
        <v>90</v>
      </c>
      <c r="C46" s="471" t="s">
        <v>63</v>
      </c>
      <c r="D46" s="472" t="s">
        <v>64</v>
      </c>
      <c r="F46" s="473" t="s">
        <v>116</v>
      </c>
      <c r="G46" s="408"/>
      <c r="J46" s="474" t="s">
        <v>728</v>
      </c>
      <c r="K46" s="474" t="s">
        <v>298</v>
      </c>
      <c r="M46" s="591"/>
      <c r="N46" s="591"/>
      <c r="O46" s="591"/>
    </row>
    <row r="47" spans="2:15" x14ac:dyDescent="0.25">
      <c r="B47" s="593" t="s">
        <v>722</v>
      </c>
      <c r="C47" s="594" t="s">
        <v>124</v>
      </c>
      <c r="D47" s="594" t="s">
        <v>124</v>
      </c>
      <c r="F47" s="594"/>
      <c r="G47" s="408" t="str">
        <f t="shared" si="0"/>
        <v/>
      </c>
      <c r="J47" s="474"/>
      <c r="K47" s="474"/>
      <c r="M47" s="1233"/>
      <c r="N47" s="1233"/>
      <c r="O47" s="1233"/>
    </row>
    <row r="48" spans="2:15" x14ac:dyDescent="0.25">
      <c r="B48" s="684" t="s">
        <v>390</v>
      </c>
      <c r="C48" s="849" t="s">
        <v>729</v>
      </c>
      <c r="D48" s="849" t="s">
        <v>729</v>
      </c>
      <c r="F48" s="594"/>
      <c r="G48" s="408"/>
      <c r="J48" s="474"/>
      <c r="K48" s="474"/>
      <c r="M48" s="1233"/>
      <c r="N48" s="1233"/>
      <c r="O48" s="1233"/>
    </row>
    <row r="49" spans="2:15" x14ac:dyDescent="0.25">
      <c r="B49" s="684" t="s">
        <v>393</v>
      </c>
      <c r="C49" s="849" t="s">
        <v>729</v>
      </c>
      <c r="D49" s="849" t="s">
        <v>729</v>
      </c>
      <c r="F49" s="594"/>
      <c r="G49" s="408"/>
      <c r="J49" s="474"/>
      <c r="K49" s="474"/>
      <c r="M49" s="1233"/>
      <c r="N49" s="1233"/>
      <c r="O49" s="1233"/>
    </row>
    <row r="50" spans="2:15" x14ac:dyDescent="0.25">
      <c r="B50" s="684" t="s">
        <v>1556</v>
      </c>
      <c r="C50" s="849" t="s">
        <v>729</v>
      </c>
      <c r="D50" s="849" t="s">
        <v>729</v>
      </c>
      <c r="F50" s="594"/>
      <c r="G50" s="408"/>
      <c r="J50" s="474"/>
      <c r="K50" s="474"/>
      <c r="M50" s="1233"/>
      <c r="N50" s="1233"/>
      <c r="O50" s="1233"/>
    </row>
    <row r="51" spans="2:15" ht="25.5" x14ac:dyDescent="0.25">
      <c r="B51" s="576" t="s">
        <v>1557</v>
      </c>
      <c r="C51" s="849" t="s">
        <v>729</v>
      </c>
      <c r="D51" s="849" t="s">
        <v>729</v>
      </c>
      <c r="F51" s="594"/>
      <c r="G51" s="408"/>
      <c r="J51" s="474"/>
      <c r="K51" s="474"/>
      <c r="M51" s="1233"/>
      <c r="N51" s="1233"/>
      <c r="O51" s="1233"/>
    </row>
    <row r="52" spans="2:15" x14ac:dyDescent="0.25">
      <c r="B52" s="684" t="s">
        <v>1558</v>
      </c>
      <c r="C52" s="849" t="s">
        <v>729</v>
      </c>
      <c r="D52" s="849" t="s">
        <v>729</v>
      </c>
      <c r="F52" s="594"/>
      <c r="G52" s="408"/>
      <c r="J52" s="474"/>
      <c r="K52" s="1055"/>
      <c r="M52" s="1233"/>
      <c r="N52" s="1233"/>
      <c r="O52" s="1233"/>
    </row>
    <row r="53" spans="2:15" x14ac:dyDescent="0.25">
      <c r="B53" s="684" t="s">
        <v>1559</v>
      </c>
      <c r="C53" s="849" t="s">
        <v>729</v>
      </c>
      <c r="D53" s="849" t="s">
        <v>729</v>
      </c>
      <c r="F53" s="594"/>
      <c r="G53" s="408"/>
      <c r="J53" s="474"/>
      <c r="K53" s="474"/>
      <c r="M53" s="1233"/>
      <c r="N53" s="1233"/>
      <c r="O53" s="1233"/>
    </row>
    <row r="54" spans="2:15" ht="38.25" x14ac:dyDescent="0.25">
      <c r="B54" s="576" t="s">
        <v>1572</v>
      </c>
      <c r="C54" s="849" t="s">
        <v>729</v>
      </c>
      <c r="D54" s="849" t="s">
        <v>729</v>
      </c>
      <c r="F54" s="594"/>
      <c r="G54" s="408"/>
      <c r="J54" s="474"/>
      <c r="K54" s="1055"/>
      <c r="M54" s="1233"/>
      <c r="N54" s="1233"/>
      <c r="O54" s="1233"/>
    </row>
    <row r="55" spans="2:15" ht="25.5" x14ac:dyDescent="0.25">
      <c r="B55" s="576" t="s">
        <v>1561</v>
      </c>
      <c r="C55" s="849" t="s">
        <v>729</v>
      </c>
      <c r="D55" s="849" t="s">
        <v>729</v>
      </c>
      <c r="F55" s="594"/>
      <c r="G55" s="408"/>
      <c r="J55" s="474"/>
      <c r="K55" s="474"/>
      <c r="M55" s="1233"/>
      <c r="N55" s="1233"/>
      <c r="O55" s="1233"/>
    </row>
    <row r="56" spans="2:15" x14ac:dyDescent="0.25">
      <c r="B56" s="684" t="s">
        <v>1366</v>
      </c>
      <c r="C56" s="849" t="s">
        <v>729</v>
      </c>
      <c r="D56" s="849" t="s">
        <v>729</v>
      </c>
      <c r="F56" s="594"/>
      <c r="G56" s="408"/>
      <c r="J56" s="474"/>
      <c r="K56" s="474"/>
      <c r="M56" s="1233"/>
      <c r="N56" s="1233"/>
      <c r="O56" s="1233"/>
    </row>
    <row r="57" spans="2:15" x14ac:dyDescent="0.25">
      <c r="B57" s="684" t="s">
        <v>1367</v>
      </c>
      <c r="C57" s="849" t="s">
        <v>729</v>
      </c>
      <c r="D57" s="849" t="s">
        <v>729</v>
      </c>
      <c r="F57" s="594"/>
      <c r="G57" s="408"/>
      <c r="J57" s="474"/>
      <c r="K57" s="474"/>
      <c r="M57" s="1233"/>
      <c r="N57" s="1233"/>
      <c r="O57" s="1233"/>
    </row>
    <row r="58" spans="2:15" x14ac:dyDescent="0.25">
      <c r="B58" s="684" t="s">
        <v>1555</v>
      </c>
      <c r="C58" s="849" t="s">
        <v>729</v>
      </c>
      <c r="D58" s="849" t="s">
        <v>729</v>
      </c>
      <c r="F58" s="594"/>
      <c r="G58" s="408"/>
      <c r="J58" s="474"/>
      <c r="K58" s="474"/>
      <c r="M58" s="1233"/>
      <c r="N58" s="1233"/>
      <c r="O58" s="1233"/>
    </row>
    <row r="59" spans="2:15" x14ac:dyDescent="0.25">
      <c r="B59" s="684" t="s">
        <v>1368</v>
      </c>
      <c r="C59" s="849" t="s">
        <v>729</v>
      </c>
      <c r="D59" s="849" t="s">
        <v>729</v>
      </c>
      <c r="F59" s="594"/>
      <c r="G59" s="408"/>
      <c r="J59" s="474"/>
      <c r="K59" s="474"/>
      <c r="M59" s="1233"/>
      <c r="N59" s="1233"/>
      <c r="O59" s="1233"/>
    </row>
    <row r="60" spans="2:15" x14ac:dyDescent="0.25">
      <c r="B60" s="684" t="s">
        <v>394</v>
      </c>
      <c r="C60" s="849" t="s">
        <v>729</v>
      </c>
      <c r="D60" s="849" t="s">
        <v>729</v>
      </c>
      <c r="F60" s="594"/>
      <c r="G60" s="408"/>
      <c r="J60" s="474"/>
      <c r="K60" s="474"/>
      <c r="M60" s="1233"/>
      <c r="N60" s="1233"/>
      <c r="O60" s="1233"/>
    </row>
    <row r="61" spans="2:15" x14ac:dyDescent="0.25">
      <c r="B61" s="684" t="s">
        <v>1271</v>
      </c>
      <c r="C61" s="849" t="s">
        <v>729</v>
      </c>
      <c r="D61" s="849" t="s">
        <v>729</v>
      </c>
      <c r="F61" s="594"/>
      <c r="G61" s="408"/>
      <c r="J61" s="474"/>
      <c r="K61" s="474"/>
      <c r="M61" s="1233"/>
      <c r="N61" s="1233"/>
      <c r="O61" s="1233"/>
    </row>
    <row r="62" spans="2:15" x14ac:dyDescent="0.25">
      <c r="B62" s="684" t="s">
        <v>1272</v>
      </c>
      <c r="C62" s="849" t="s">
        <v>729</v>
      </c>
      <c r="D62" s="849" t="s">
        <v>729</v>
      </c>
      <c r="F62" s="594"/>
      <c r="G62" s="408"/>
      <c r="J62" s="474"/>
      <c r="K62" s="474"/>
      <c r="M62" s="1233"/>
      <c r="N62" s="1233"/>
      <c r="O62" s="1233"/>
    </row>
    <row r="63" spans="2:15" x14ac:dyDescent="0.25">
      <c r="B63" s="684" t="s">
        <v>1560</v>
      </c>
      <c r="C63" s="849" t="s">
        <v>729</v>
      </c>
      <c r="D63" s="849" t="s">
        <v>729</v>
      </c>
      <c r="F63" s="594"/>
      <c r="G63" s="408"/>
      <c r="J63" s="474"/>
      <c r="K63" s="474"/>
      <c r="M63" s="1233"/>
      <c r="N63" s="1233"/>
      <c r="O63" s="1233"/>
    </row>
    <row r="64" spans="2:15" ht="7.5" customHeight="1" x14ac:dyDescent="0.25">
      <c r="E64" s="15"/>
      <c r="J64" s="344"/>
      <c r="M64" s="1233"/>
      <c r="N64" s="1233"/>
      <c r="O64" s="1233"/>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sheetData>
  <mergeCells count="8">
    <mergeCell ref="J11:J12"/>
    <mergeCell ref="J15:J18"/>
    <mergeCell ref="M47:O64"/>
    <mergeCell ref="B33:D33"/>
    <mergeCell ref="B30:D30"/>
    <mergeCell ref="B31:F31"/>
    <mergeCell ref="B34:F34"/>
    <mergeCell ref="M43:O44"/>
  </mergeCells>
  <conditionalFormatting sqref="G1:G13 G15:G1048576">
    <cfRule type="cellIs" dxfId="91" priority="12" operator="equal">
      <formula>"_"</formula>
    </cfRule>
  </conditionalFormatting>
  <conditionalFormatting sqref="G14">
    <cfRule type="cellIs" dxfId="90" priority="7" operator="equal">
      <formula>"_"</formula>
    </cfRule>
  </conditionalFormatting>
  <hyperlinks>
    <hyperlink ref="B7" r:id="rId1" xr:uid="{00000000-0004-0000-14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1st Excess Liability</oddHeader>
    <oddFooter>&amp;L&amp;G&amp;CPage &amp;P of &amp;N</oddFooter>
  </headerFooter>
  <rowBreaks count="1" manualBreakCount="1">
    <brk id="35" min="1" max="9" man="1"/>
  </rowBreaks>
  <legacyDrawingHF r:id="rId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2"/>
  <dimension ref="B1:O127"/>
  <sheetViews>
    <sheetView showGridLines="0" topLeftCell="K23" zoomScale="110" zoomScaleNormal="11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140625" style="15" customWidth="1"/>
    <col min="13" max="13" width="18.28515625" style="15" customWidth="1"/>
    <col min="14" max="53" width="9.140625" style="15" customWidth="1"/>
    <col min="54" max="16384" width="9.140625" style="15"/>
  </cols>
  <sheetData>
    <row r="1" spans="2:13" ht="7.5" customHeight="1" x14ac:dyDescent="0.25">
      <c r="E1" s="408"/>
    </row>
    <row r="2" spans="2:13" ht="15.75" x14ac:dyDescent="0.25">
      <c r="B2" s="411" t="s">
        <v>152</v>
      </c>
      <c r="E2" s="408"/>
      <c r="H2" s="412"/>
      <c r="I2" s="413"/>
      <c r="J2" s="413"/>
      <c r="L2" s="414" t="s">
        <v>331</v>
      </c>
      <c r="M2" s="344" t="s">
        <v>296</v>
      </c>
    </row>
    <row r="3" spans="2:13" x14ac:dyDescent="0.25">
      <c r="D3" s="413" t="str">
        <f xml:space="preserve"> IF(Input!D550=Input!G550,CHAR(254), "")</f>
        <v/>
      </c>
      <c r="E3" s="415"/>
      <c r="F3" s="416" t="str">
        <f xml:space="preserve"> IF(Input!E550=Input!G550,CHAR(254), "")</f>
        <v/>
      </c>
      <c r="L3" s="417" t="s">
        <v>124</v>
      </c>
      <c r="M3" s="201" t="s">
        <v>297</v>
      </c>
    </row>
    <row r="4" spans="2:13" x14ac:dyDescent="0.25">
      <c r="B4" s="470" t="s">
        <v>67</v>
      </c>
      <c r="C4" s="471" t="s">
        <v>63</v>
      </c>
      <c r="D4" s="472" t="s">
        <v>64</v>
      </c>
      <c r="E4" s="386"/>
      <c r="F4" s="473" t="s">
        <v>116</v>
      </c>
      <c r="J4" s="474" t="s">
        <v>728</v>
      </c>
      <c r="K4" s="1057" t="s">
        <v>298</v>
      </c>
      <c r="L4" s="418"/>
      <c r="M4" s="201"/>
    </row>
    <row r="5" spans="2:13" x14ac:dyDescent="0.25">
      <c r="B5" s="368" t="s">
        <v>61</v>
      </c>
      <c r="C5" s="372" t="str">
        <f>Input!B551</f>
        <v>Hartford</v>
      </c>
      <c r="D5" s="350">
        <f>Input!D551</f>
        <v>0</v>
      </c>
      <c r="F5" s="373">
        <f>Input!E551</f>
        <v>0</v>
      </c>
      <c r="J5" s="218"/>
      <c r="K5" s="1030"/>
    </row>
    <row r="6" spans="2:13" ht="30" customHeight="1" x14ac:dyDescent="0.25">
      <c r="B6" s="368" t="s">
        <v>822</v>
      </c>
      <c r="C6" s="372" t="str">
        <f>Input!B553</f>
        <v>Hartford Fire Insurance Company</v>
      </c>
      <c r="D6" s="350">
        <f>Input!D553</f>
        <v>0</v>
      </c>
      <c r="F6" s="373">
        <f>Input!E553</f>
        <v>0</v>
      </c>
      <c r="J6" s="218"/>
      <c r="K6" s="1030"/>
    </row>
    <row r="7" spans="2:13" x14ac:dyDescent="0.25">
      <c r="B7" s="682" t="s">
        <v>70</v>
      </c>
      <c r="C7" s="372" t="str">
        <f>Input!B555</f>
        <v>A+: XV</v>
      </c>
      <c r="D7" s="350">
        <f>Input!D555</f>
        <v>0</v>
      </c>
      <c r="F7" s="373">
        <f>Input!E555</f>
        <v>0</v>
      </c>
      <c r="J7" s="218"/>
      <c r="K7" s="1030"/>
    </row>
    <row r="8" spans="2:13" x14ac:dyDescent="0.25">
      <c r="B8" s="368" t="str">
        <f>Input!B549</f>
        <v>Renewal Policy Number</v>
      </c>
      <c r="C8" s="372" t="str">
        <f>Input!C548</f>
        <v>20 UUN OZ0035</v>
      </c>
      <c r="D8" s="350" t="str">
        <f>Input!C549</f>
        <v>TBD</v>
      </c>
      <c r="F8" s="373" t="str">
        <f>Input!C549</f>
        <v>TBD</v>
      </c>
      <c r="J8" s="218"/>
      <c r="K8" s="1051"/>
    </row>
    <row r="9" spans="2:13" x14ac:dyDescent="0.25">
      <c r="B9" s="368"/>
      <c r="C9" s="372"/>
      <c r="D9" s="350"/>
      <c r="F9" s="373"/>
      <c r="J9" s="218"/>
      <c r="K9" s="1051"/>
    </row>
    <row r="10" spans="2:13" ht="15" customHeight="1" x14ac:dyDescent="0.25">
      <c r="B10" s="368" t="str">
        <f>Input!B6</f>
        <v>Renewal Policy Period</v>
      </c>
      <c r="C10" s="372" t="str">
        <f>Input!C5</f>
        <v>9/1/2022-8/1/2023</v>
      </c>
      <c r="D10" s="350" t="str">
        <f>Input!C6</f>
        <v>8/1/2023-8/1/2024</v>
      </c>
      <c r="F10" s="373" t="str">
        <f>Input!C6</f>
        <v>8/1/2023-8/1/2024</v>
      </c>
      <c r="J10" s="218"/>
      <c r="K10" s="1030"/>
    </row>
    <row r="11" spans="2:13" x14ac:dyDescent="0.25">
      <c r="B11" s="488" t="s">
        <v>10</v>
      </c>
      <c r="C11" s="436"/>
      <c r="D11" s="436"/>
      <c r="E11" s="374"/>
      <c r="F11" s="494"/>
      <c r="J11" s="494"/>
      <c r="K11" s="494"/>
    </row>
    <row r="12" spans="2:13" x14ac:dyDescent="0.25">
      <c r="B12" s="446" t="str">
        <f>Input!B583</f>
        <v>Building (Scheduled)</v>
      </c>
      <c r="C12" s="357">
        <f>Input!C583</f>
        <v>0</v>
      </c>
      <c r="D12" s="385">
        <f>Input!D583</f>
        <v>1625000</v>
      </c>
      <c r="E12" s="374"/>
      <c r="F12" s="387">
        <f>Input!E583</f>
        <v>1625000</v>
      </c>
      <c r="J12" s="626"/>
      <c r="K12" s="1030"/>
    </row>
    <row r="13" spans="2:13" ht="15" customHeight="1" x14ac:dyDescent="0.25">
      <c r="B13" s="288" t="str">
        <f>Input!B584</f>
        <v>Business Personal Property (Blanket)</v>
      </c>
      <c r="C13" s="357">
        <f>Input!C584</f>
        <v>5812500</v>
      </c>
      <c r="D13" s="385">
        <f>Input!D584</f>
        <v>6340000</v>
      </c>
      <c r="E13" s="374"/>
      <c r="F13" s="387">
        <f>Input!E584</f>
        <v>6340000</v>
      </c>
      <c r="J13" s="218"/>
      <c r="K13" s="1030"/>
    </row>
    <row r="14" spans="2:13" ht="15" customHeight="1" x14ac:dyDescent="0.25">
      <c r="B14" s="288" t="str">
        <f>Input!B585</f>
        <v>Business Income &amp; Extra Expense (Blanket)</v>
      </c>
      <c r="C14" s="357">
        <f>Input!C585</f>
        <v>3314000</v>
      </c>
      <c r="D14" s="385" t="s">
        <v>1372</v>
      </c>
      <c r="E14" s="374"/>
      <c r="F14" s="387">
        <f>Input!E585</f>
        <v>3355000</v>
      </c>
      <c r="J14" s="218"/>
      <c r="K14" s="1030"/>
    </row>
    <row r="15" spans="2:13" x14ac:dyDescent="0.25">
      <c r="B15" s="446" t="str">
        <f>Input!B586</f>
        <v>Valuable Papers</v>
      </c>
      <c r="C15" s="357">
        <f>Input!C586</f>
        <v>25000</v>
      </c>
      <c r="D15" s="385">
        <f>Input!D586</f>
        <v>25000</v>
      </c>
      <c r="E15" s="374"/>
      <c r="F15" s="387">
        <f>Input!E586</f>
        <v>0</v>
      </c>
      <c r="J15" s="218"/>
      <c r="K15" s="1030"/>
    </row>
    <row r="16" spans="2:13" x14ac:dyDescent="0.25">
      <c r="B16" s="446" t="str">
        <f>Input!B587</f>
        <v>Accounts Receivable</v>
      </c>
      <c r="C16" s="357">
        <f>Input!C587</f>
        <v>250000</v>
      </c>
      <c r="D16" s="385">
        <f>Input!D587</f>
        <v>250000</v>
      </c>
      <c r="E16" s="374"/>
      <c r="F16" s="387">
        <f>Input!E587</f>
        <v>0</v>
      </c>
      <c r="J16" s="218"/>
      <c r="K16" s="1030"/>
    </row>
    <row r="17" spans="2:11" ht="15.75" customHeight="1" x14ac:dyDescent="0.25">
      <c r="B17" s="446" t="str">
        <f>Input!B588</f>
        <v xml:space="preserve">Utility Service Interruption </v>
      </c>
      <c r="C17" s="357">
        <f>Input!C588</f>
        <v>25000</v>
      </c>
      <c r="D17" s="385" t="s">
        <v>1686</v>
      </c>
      <c r="F17" s="387">
        <f>Input!E588</f>
        <v>0</v>
      </c>
      <c r="J17" s="218"/>
      <c r="K17" s="1030"/>
    </row>
    <row r="18" spans="2:11" ht="15" customHeight="1" x14ac:dyDescent="0.25">
      <c r="B18" s="446" t="str">
        <f>Input!B589</f>
        <v xml:space="preserve">Civil Authority </v>
      </c>
      <c r="C18" s="357" t="str">
        <f>Input!C589</f>
        <v>30 days</v>
      </c>
      <c r="D18" s="385" t="s">
        <v>1764</v>
      </c>
      <c r="E18" s="226"/>
      <c r="F18" s="387">
        <f>Input!E589</f>
        <v>0</v>
      </c>
      <c r="J18" s="218"/>
      <c r="K18" s="1030"/>
    </row>
    <row r="19" spans="2:11" ht="15" customHeight="1" x14ac:dyDescent="0.25">
      <c r="B19" s="446" t="str">
        <f>Input!B590</f>
        <v>Ingress / Egress</v>
      </c>
      <c r="C19" s="357" t="str">
        <f>Input!C590</f>
        <v>30 days</v>
      </c>
      <c r="D19" s="385" t="s">
        <v>1684</v>
      </c>
      <c r="E19" s="392"/>
      <c r="F19" s="387">
        <f>Input!E590</f>
        <v>0</v>
      </c>
      <c r="J19" s="218"/>
      <c r="K19" s="1030"/>
    </row>
    <row r="20" spans="2:11" ht="25.5" x14ac:dyDescent="0.25">
      <c r="B20" s="446" t="str">
        <f>Input!B591</f>
        <v>Ordinance or Law</v>
      </c>
      <c r="C20" s="357">
        <f>Input!C591</f>
        <v>1000000</v>
      </c>
      <c r="D20" s="385" t="s">
        <v>1763</v>
      </c>
      <c r="E20" s="393"/>
      <c r="F20" s="387">
        <f>Input!E591</f>
        <v>0</v>
      </c>
      <c r="J20" s="218"/>
      <c r="K20" s="1030"/>
    </row>
    <row r="21" spans="2:11" x14ac:dyDescent="0.25">
      <c r="B21" s="446" t="str">
        <f>Input!B592</f>
        <v>Newly Acquired Building (180 days to report)</v>
      </c>
      <c r="C21" s="357">
        <f>Input!C592</f>
        <v>2000000</v>
      </c>
      <c r="D21" s="385">
        <f>Input!D592</f>
        <v>2000000</v>
      </c>
      <c r="E21" s="394"/>
      <c r="F21" s="387">
        <f>Input!E592</f>
        <v>0</v>
      </c>
      <c r="J21" s="648"/>
      <c r="K21" s="1030"/>
    </row>
    <row r="22" spans="2:11" ht="30" customHeight="1" x14ac:dyDescent="0.25">
      <c r="B22" s="288" t="str">
        <f>Input!B593</f>
        <v>Newly Acquired Business Personal Property (180 days to report)</v>
      </c>
      <c r="C22" s="357">
        <f>Input!C593</f>
        <v>1000000</v>
      </c>
      <c r="D22" s="385">
        <f>Input!D593</f>
        <v>1000000</v>
      </c>
      <c r="F22" s="387">
        <f>Input!E593</f>
        <v>0</v>
      </c>
      <c r="J22" s="218"/>
      <c r="K22" s="1030"/>
    </row>
    <row r="23" spans="2:11" ht="30.75" customHeight="1" x14ac:dyDescent="0.25">
      <c r="B23" s="359" t="s">
        <v>1760</v>
      </c>
      <c r="C23" s="357" t="str">
        <f>B6</f>
        <v>Writing Company</v>
      </c>
      <c r="D23" s="385" t="s">
        <v>1372</v>
      </c>
      <c r="F23" s="387">
        <f>Input!E594</f>
        <v>0</v>
      </c>
      <c r="J23" s="218"/>
      <c r="K23" s="1030"/>
    </row>
    <row r="24" spans="2:11" ht="25.5" x14ac:dyDescent="0.25">
      <c r="B24" s="359" t="s">
        <v>1343</v>
      </c>
      <c r="C24" s="357" t="str">
        <f>B5</f>
        <v>Insurer</v>
      </c>
      <c r="D24" s="385" t="s">
        <v>1708</v>
      </c>
      <c r="E24" s="386"/>
      <c r="F24" s="387">
        <f>Input!E595</f>
        <v>0</v>
      </c>
      <c r="J24" s="218"/>
      <c r="K24" s="1030"/>
    </row>
    <row r="25" spans="2:11" ht="38.25" x14ac:dyDescent="0.25">
      <c r="B25" s="368" t="s">
        <v>1683</v>
      </c>
      <c r="C25" s="357" t="s">
        <v>1761</v>
      </c>
      <c r="D25" s="385" t="s">
        <v>1762</v>
      </c>
      <c r="F25" s="387">
        <f>Input!E596</f>
        <v>0</v>
      </c>
      <c r="J25" s="218"/>
      <c r="K25" s="1030"/>
    </row>
    <row r="26" spans="2:11" x14ac:dyDescent="0.25">
      <c r="B26" s="368" t="str">
        <f>Input!B597</f>
        <v>Fine Arts</v>
      </c>
      <c r="C26" s="357">
        <f>Input!C597</f>
        <v>250000</v>
      </c>
      <c r="D26" s="385">
        <f>Input!D597</f>
        <v>250000</v>
      </c>
      <c r="F26" s="387">
        <f>Input!E597</f>
        <v>0</v>
      </c>
      <c r="J26" s="218"/>
      <c r="K26" s="1030"/>
    </row>
    <row r="27" spans="2:11" x14ac:dyDescent="0.25">
      <c r="B27" s="368" t="str">
        <f>Input!B598</f>
        <v>Flood (Aggregate)</v>
      </c>
      <c r="C27" s="357">
        <f>Input!C598</f>
        <v>2000000</v>
      </c>
      <c r="D27" s="385">
        <f>Input!D598</f>
        <v>2000000</v>
      </c>
      <c r="F27" s="387">
        <f>Input!E598</f>
        <v>0</v>
      </c>
      <c r="J27" s="218"/>
      <c r="K27" s="1030"/>
    </row>
    <row r="28" spans="2:11" x14ac:dyDescent="0.25">
      <c r="B28" s="368" t="str">
        <f>Input!B599</f>
        <v>Earthquake (Aggregate)</v>
      </c>
      <c r="C28" s="357" t="str">
        <f>Input!C599</f>
        <v>Not Covered</v>
      </c>
      <c r="D28" s="385" t="str">
        <f>Input!D599</f>
        <v>Not Covered</v>
      </c>
      <c r="F28" s="387">
        <f>Input!E599</f>
        <v>0</v>
      </c>
      <c r="J28" s="218"/>
      <c r="K28" s="1030"/>
    </row>
    <row r="29" spans="2:11" x14ac:dyDescent="0.25">
      <c r="B29" s="368" t="str">
        <f>Input!B600</f>
        <v>Windstorm</v>
      </c>
      <c r="C29" s="357" t="str">
        <f>Input!C600</f>
        <v>Varies by Location</v>
      </c>
      <c r="D29" s="385" t="str">
        <f>Input!D600</f>
        <v>Varies by Location</v>
      </c>
      <c r="F29" s="387">
        <f>Input!E600</f>
        <v>0</v>
      </c>
      <c r="J29" s="218"/>
      <c r="K29" s="1030"/>
    </row>
    <row r="30" spans="2:11" hidden="1" x14ac:dyDescent="0.25">
      <c r="B30" s="368" t="str">
        <f>Input!B601</f>
        <v>Named Storm</v>
      </c>
      <c r="C30" s="357">
        <f>Input!C601</f>
        <v>0</v>
      </c>
      <c r="D30" s="385">
        <f>Input!D601</f>
        <v>0</v>
      </c>
      <c r="F30" s="387">
        <f>Input!E601</f>
        <v>0</v>
      </c>
      <c r="J30" s="218"/>
      <c r="K30" s="1030"/>
    </row>
    <row r="31" spans="2:11" x14ac:dyDescent="0.25">
      <c r="B31" s="488" t="s">
        <v>38</v>
      </c>
      <c r="C31" s="436"/>
      <c r="D31" s="436"/>
      <c r="F31" s="494"/>
      <c r="J31" s="494"/>
      <c r="K31" s="494"/>
    </row>
    <row r="32" spans="2:11" x14ac:dyDescent="0.25">
      <c r="B32" s="361" t="str">
        <f>Input!B603</f>
        <v>All Other Perils</v>
      </c>
      <c r="C32" s="362">
        <f>Input!C603</f>
        <v>5000</v>
      </c>
      <c r="D32" s="391">
        <f>Input!D603</f>
        <v>5000</v>
      </c>
      <c r="F32" s="390">
        <f>Input!E603</f>
        <v>0</v>
      </c>
      <c r="J32" s="218"/>
      <c r="K32" s="1030"/>
    </row>
    <row r="33" spans="2:12" x14ac:dyDescent="0.25">
      <c r="B33" s="361" t="str">
        <f>Input!B604</f>
        <v>Flood</v>
      </c>
      <c r="C33" s="847" t="s">
        <v>1179</v>
      </c>
      <c r="D33" s="898" t="s">
        <v>1179</v>
      </c>
      <c r="F33" s="390">
        <f>Input!E604</f>
        <v>0</v>
      </c>
      <c r="J33" s="218"/>
      <c r="K33" s="1030"/>
    </row>
    <row r="34" spans="2:12" x14ac:dyDescent="0.25">
      <c r="B34" s="361" t="str">
        <f>Input!B605</f>
        <v>Earthquake</v>
      </c>
      <c r="C34" s="362" t="str">
        <f>Input!C605</f>
        <v>N/A</v>
      </c>
      <c r="D34" s="391" t="str">
        <f>Input!D605</f>
        <v>N/A</v>
      </c>
      <c r="F34" s="390">
        <f>Input!E605</f>
        <v>0</v>
      </c>
      <c r="J34" s="218"/>
      <c r="K34" s="1030"/>
    </row>
    <row r="35" spans="2:12" x14ac:dyDescent="0.25">
      <c r="B35" s="361" t="str">
        <f>Input!B606</f>
        <v>Windstorm</v>
      </c>
      <c r="C35" s="362" t="str">
        <f>Input!C606</f>
        <v>Varies by Location</v>
      </c>
      <c r="D35" s="391" t="str">
        <f>Input!D606</f>
        <v>Varies by Location</v>
      </c>
      <c r="F35" s="390">
        <f>Input!E606</f>
        <v>0</v>
      </c>
      <c r="J35" s="218"/>
      <c r="K35" s="1052"/>
      <c r="L35" s="608"/>
    </row>
    <row r="36" spans="2:12" ht="25.5" hidden="1" x14ac:dyDescent="0.25">
      <c r="B36" s="361" t="str">
        <f>Input!B607</f>
        <v>Named Storm</v>
      </c>
      <c r="C36" s="362" t="str">
        <f>Input!C607</f>
        <v>Included in Windstorm or AOP</v>
      </c>
      <c r="D36" s="391" t="str">
        <f>Input!D607</f>
        <v>Included in Windstorm or AOP</v>
      </c>
      <c r="F36" s="390">
        <f>Input!E607</f>
        <v>0</v>
      </c>
      <c r="J36" s="218"/>
      <c r="K36" s="1030"/>
    </row>
    <row r="37" spans="2:12" x14ac:dyDescent="0.25">
      <c r="B37" s="488" t="s">
        <v>530</v>
      </c>
      <c r="C37" s="436"/>
      <c r="D37" s="436"/>
      <c r="F37" s="494"/>
      <c r="J37" s="494"/>
      <c r="K37" s="494"/>
    </row>
    <row r="38" spans="2:12" hidden="1" x14ac:dyDescent="0.25">
      <c r="B38" s="361" t="str">
        <f>Input!B609</f>
        <v>All Other</v>
      </c>
      <c r="C38" s="395" t="str">
        <f>Input!C609</f>
        <v>72 hours</v>
      </c>
      <c r="D38" s="351" t="str">
        <f>Input!D609</f>
        <v>72 hours</v>
      </c>
      <c r="F38" s="396">
        <f>Input!E609</f>
        <v>0</v>
      </c>
      <c r="J38" s="218"/>
      <c r="K38" s="1030"/>
    </row>
    <row r="39" spans="2:12" x14ac:dyDescent="0.25">
      <c r="B39" s="361" t="str">
        <f>Input!B610</f>
        <v>Business Income</v>
      </c>
      <c r="C39" s="395" t="str">
        <f>Input!C610</f>
        <v>72 hours</v>
      </c>
      <c r="D39" s="351" t="str">
        <f>Input!D610</f>
        <v>72 hours</v>
      </c>
      <c r="F39" s="396">
        <f>Input!E610</f>
        <v>0</v>
      </c>
      <c r="J39" s="218"/>
      <c r="K39" s="1030"/>
    </row>
    <row r="40" spans="2:12" x14ac:dyDescent="0.25">
      <c r="B40" s="361" t="str">
        <f>Input!B611</f>
        <v xml:space="preserve">Civil Authority </v>
      </c>
      <c r="C40" s="395" t="str">
        <f>Input!C611</f>
        <v>72 hours</v>
      </c>
      <c r="D40" s="351" t="str">
        <f>Input!D611</f>
        <v>72 hours</v>
      </c>
      <c r="F40" s="396">
        <f>Input!E611</f>
        <v>0</v>
      </c>
      <c r="J40" s="218"/>
      <c r="K40" s="1030"/>
    </row>
    <row r="41" spans="2:12" x14ac:dyDescent="0.25">
      <c r="B41" s="361" t="str">
        <f>Input!B612</f>
        <v>Ingress / Egress</v>
      </c>
      <c r="C41" s="395" t="str">
        <f>Input!C612</f>
        <v xml:space="preserve">24 hours </v>
      </c>
      <c r="D41" s="351" t="str">
        <f>Input!D612</f>
        <v xml:space="preserve">24 hours </v>
      </c>
      <c r="F41" s="396">
        <f>Input!E612</f>
        <v>0</v>
      </c>
      <c r="J41" s="218"/>
      <c r="K41" s="1030"/>
    </row>
    <row r="42" spans="2:12" x14ac:dyDescent="0.25">
      <c r="B42" s="361" t="str">
        <f>Input!B613</f>
        <v>Flood</v>
      </c>
      <c r="C42" s="395" t="str">
        <f>Input!C613</f>
        <v>0 hours</v>
      </c>
      <c r="D42" s="351" t="str">
        <f>Input!D613</f>
        <v>0 hours</v>
      </c>
      <c r="F42" s="396">
        <f>Input!E613</f>
        <v>0</v>
      </c>
      <c r="J42" s="612"/>
      <c r="K42" s="1030"/>
    </row>
    <row r="43" spans="2:12" hidden="1" x14ac:dyDescent="0.25">
      <c r="B43" s="361" t="str">
        <f>Input!B614</f>
        <v>Earthquake</v>
      </c>
      <c r="C43" s="395">
        <f>Input!C614</f>
        <v>0</v>
      </c>
      <c r="D43" s="351">
        <f>Input!D614</f>
        <v>0</v>
      </c>
      <c r="F43" s="396">
        <f>Input!E614</f>
        <v>0</v>
      </c>
      <c r="J43" s="218"/>
      <c r="K43" s="1030"/>
    </row>
    <row r="44" spans="2:12" x14ac:dyDescent="0.25">
      <c r="B44" s="361" t="str">
        <f>Input!B615</f>
        <v>Windstorm</v>
      </c>
      <c r="C44" s="395" t="str">
        <f>Input!C615</f>
        <v>72 hours</v>
      </c>
      <c r="D44" s="351" t="str">
        <f>Input!D615</f>
        <v>72 hours</v>
      </c>
      <c r="F44" s="396">
        <f>Input!E615</f>
        <v>0</v>
      </c>
      <c r="J44" s="218"/>
      <c r="K44" s="1030"/>
    </row>
    <row r="45" spans="2:12" hidden="1" x14ac:dyDescent="0.25">
      <c r="B45" s="361" t="str">
        <f>Input!B616</f>
        <v>Named Storm</v>
      </c>
      <c r="C45" s="395">
        <f>Input!C616</f>
        <v>0</v>
      </c>
      <c r="D45" s="351">
        <f>Input!D616</f>
        <v>0</v>
      </c>
      <c r="F45" s="396">
        <f>Input!E616</f>
        <v>0</v>
      </c>
      <c r="J45" s="218"/>
      <c r="K45" s="1030"/>
    </row>
    <row r="46" spans="2:12" x14ac:dyDescent="0.25">
      <c r="B46" s="361" t="str">
        <f>Input!B617</f>
        <v>Service Interruption - Time Element</v>
      </c>
      <c r="C46" s="395" t="str">
        <f>Input!C617</f>
        <v xml:space="preserve">24 hours </v>
      </c>
      <c r="D46" s="351" t="str">
        <f>Input!D617</f>
        <v xml:space="preserve">24 hours </v>
      </c>
      <c r="F46" s="396">
        <f>Input!E617</f>
        <v>0</v>
      </c>
      <c r="J46" s="218"/>
      <c r="K46" s="1030"/>
    </row>
    <row r="47" spans="2:12" x14ac:dyDescent="0.25">
      <c r="B47" s="489" t="s">
        <v>302</v>
      </c>
      <c r="C47" s="443"/>
      <c r="D47" s="443"/>
      <c r="F47" s="494"/>
      <c r="J47" s="494"/>
      <c r="K47" s="494"/>
    </row>
    <row r="48" spans="2:12" x14ac:dyDescent="0.25">
      <c r="B48" s="361" t="s">
        <v>283</v>
      </c>
      <c r="C48" s="388">
        <f>Input!B557</f>
        <v>43147</v>
      </c>
      <c r="D48" s="385">
        <f>Input!D557</f>
        <v>0</v>
      </c>
      <c r="F48" s="387">
        <f>Input!E557</f>
        <v>0</v>
      </c>
      <c r="J48" s="1366" t="s">
        <v>1693</v>
      </c>
      <c r="K48" s="1030"/>
    </row>
    <row r="49" spans="2:11" x14ac:dyDescent="0.25">
      <c r="B49" s="361" t="s">
        <v>301</v>
      </c>
      <c r="C49" s="388">
        <f>Input!B563</f>
        <v>2.59</v>
      </c>
      <c r="D49" s="1050">
        <f>Input!D563</f>
        <v>0</v>
      </c>
      <c r="F49" s="387">
        <f>Input!E563</f>
        <v>0</v>
      </c>
      <c r="J49" s="1367"/>
      <c r="K49" s="1051"/>
    </row>
    <row r="50" spans="2:11" x14ac:dyDescent="0.25">
      <c r="B50" s="361" t="s">
        <v>300</v>
      </c>
      <c r="C50" s="389">
        <f>Input!B565</f>
        <v>0</v>
      </c>
      <c r="D50" s="391">
        <f>Input!D565</f>
        <v>0</v>
      </c>
      <c r="F50" s="390">
        <f>Input!E565</f>
        <v>0</v>
      </c>
      <c r="J50" s="1367"/>
      <c r="K50" s="1052"/>
    </row>
    <row r="51" spans="2:11" x14ac:dyDescent="0.25">
      <c r="B51" s="368" t="s">
        <v>303</v>
      </c>
      <c r="C51" s="388">
        <f>Input!B567</f>
        <v>43149.59</v>
      </c>
      <c r="D51" s="1050">
        <f>Input!D567</f>
        <v>0</v>
      </c>
      <c r="F51" s="387">
        <f>Input!E567</f>
        <v>0</v>
      </c>
      <c r="J51" s="1368"/>
      <c r="K51" s="1030"/>
    </row>
    <row r="52" spans="2:11" ht="7.5" customHeight="1" x14ac:dyDescent="0.25">
      <c r="B52" s="303"/>
      <c r="C52" s="216"/>
      <c r="D52" s="216"/>
      <c r="F52" s="263"/>
      <c r="J52" s="344"/>
    </row>
    <row r="53" spans="2:11" x14ac:dyDescent="0.25">
      <c r="B53" s="1362" t="s">
        <v>114</v>
      </c>
      <c r="C53" s="1362"/>
      <c r="D53" s="1362"/>
      <c r="F53" s="262"/>
      <c r="J53" s="344"/>
    </row>
    <row r="54" spans="2:11" ht="15" customHeight="1" x14ac:dyDescent="0.25">
      <c r="B54" s="1379" t="s">
        <v>1540</v>
      </c>
      <c r="C54" s="1379"/>
      <c r="D54" s="1379"/>
      <c r="E54" s="1379"/>
      <c r="F54" s="1379"/>
      <c r="G54" s="1379"/>
      <c r="H54" s="1379"/>
      <c r="I54" s="1379"/>
      <c r="J54" s="1379"/>
    </row>
    <row r="55" spans="2:11" ht="7.5" customHeight="1" x14ac:dyDescent="0.25">
      <c r="B55" s="343"/>
      <c r="C55" s="226"/>
      <c r="D55" s="226"/>
      <c r="F55" s="263"/>
      <c r="J55" s="344"/>
    </row>
    <row r="56" spans="2:11" x14ac:dyDescent="0.25">
      <c r="B56" s="1362" t="s">
        <v>115</v>
      </c>
      <c r="C56" s="1362"/>
      <c r="D56" s="1362"/>
      <c r="F56" s="263"/>
      <c r="J56" s="344"/>
    </row>
    <row r="57" spans="2:11" ht="45.75" customHeight="1" x14ac:dyDescent="0.25">
      <c r="B57" s="1379" t="s">
        <v>1641</v>
      </c>
      <c r="C57" s="1379"/>
      <c r="D57" s="1379"/>
      <c r="E57" s="1379"/>
      <c r="F57" s="1379"/>
      <c r="G57" s="1379"/>
      <c r="H57" s="1379"/>
      <c r="I57" s="1379"/>
      <c r="J57" s="1379"/>
    </row>
    <row r="58" spans="2:11" ht="7.5" customHeight="1" x14ac:dyDescent="0.25">
      <c r="B58" s="303"/>
      <c r="C58" s="216"/>
      <c r="D58" s="216"/>
      <c r="F58" s="263"/>
      <c r="J58" s="344"/>
    </row>
    <row r="59" spans="2:11" x14ac:dyDescent="0.25">
      <c r="B59" s="470" t="s">
        <v>73</v>
      </c>
      <c r="C59" s="471" t="s">
        <v>63</v>
      </c>
      <c r="D59" s="472" t="s">
        <v>64</v>
      </c>
      <c r="F59" s="473" t="s">
        <v>116</v>
      </c>
      <c r="J59" s="474" t="s">
        <v>728</v>
      </c>
      <c r="K59" s="1057" t="s">
        <v>298</v>
      </c>
    </row>
    <row r="60" spans="2:11" x14ac:dyDescent="0.25">
      <c r="B60" s="359" t="s">
        <v>74</v>
      </c>
      <c r="C60" s="603" t="s">
        <v>1181</v>
      </c>
      <c r="D60" s="603" t="s">
        <v>1181</v>
      </c>
      <c r="F60" s="373"/>
      <c r="G60" s="216" t="str">
        <f t="shared" ref="G60:G86" si="0">IF(OR(TRIM(D60)&lt;&gt;"",TRIM(F60)&lt;&gt;""),IF(AND(TRIM(D60)&lt;&gt;"",TRIM(F60)&lt;&gt;""),IF(OR(TRIM(C60)&lt;&gt;TRIM(D60),TRIM(C60)&lt;&gt;TRIM(F60)),"_",""),IF(TRIM(C60)&lt;&gt;TRIM(D60), "_", "")),"")</f>
        <v/>
      </c>
      <c r="H60" s="201"/>
      <c r="I60" s="201"/>
      <c r="J60" s="218"/>
      <c r="K60" s="1030"/>
    </row>
    <row r="61" spans="2:11" x14ac:dyDescent="0.25">
      <c r="B61" s="359" t="s">
        <v>75</v>
      </c>
      <c r="C61" s="603" t="s">
        <v>1182</v>
      </c>
      <c r="D61" s="603" t="s">
        <v>1182</v>
      </c>
      <c r="F61" s="373"/>
      <c r="G61" s="216" t="str">
        <f t="shared" si="0"/>
        <v/>
      </c>
      <c r="H61" s="201"/>
      <c r="I61" s="201"/>
      <c r="J61" s="218"/>
      <c r="K61" s="1030"/>
    </row>
    <row r="62" spans="2:11" x14ac:dyDescent="0.25">
      <c r="B62" s="359" t="s">
        <v>121</v>
      </c>
      <c r="C62" s="603" t="s">
        <v>1144</v>
      </c>
      <c r="D62" s="603" t="s">
        <v>1144</v>
      </c>
      <c r="F62" s="373"/>
      <c r="G62" s="216" t="str">
        <f t="shared" si="0"/>
        <v/>
      </c>
      <c r="H62" s="201"/>
      <c r="I62" s="201"/>
      <c r="J62" s="218"/>
      <c r="K62" s="1030"/>
    </row>
    <row r="63" spans="2:11" x14ac:dyDescent="0.25">
      <c r="B63" s="359" t="s">
        <v>77</v>
      </c>
      <c r="C63" s="603" t="s">
        <v>1012</v>
      </c>
      <c r="D63" s="603" t="s">
        <v>1012</v>
      </c>
      <c r="F63" s="373"/>
      <c r="G63" s="216" t="str">
        <f t="shared" si="0"/>
        <v/>
      </c>
      <c r="H63" s="201"/>
      <c r="I63" s="201"/>
      <c r="J63" s="218"/>
      <c r="K63" s="1030"/>
    </row>
    <row r="64" spans="2:11" x14ac:dyDescent="0.25">
      <c r="B64" s="359" t="s">
        <v>78</v>
      </c>
      <c r="C64" s="603" t="s">
        <v>1145</v>
      </c>
      <c r="D64" s="603" t="s">
        <v>1145</v>
      </c>
      <c r="F64" s="373"/>
      <c r="G64" s="216" t="str">
        <f t="shared" si="0"/>
        <v/>
      </c>
      <c r="H64" s="201"/>
      <c r="I64" s="201"/>
      <c r="J64" s="218"/>
      <c r="K64" s="1030"/>
    </row>
    <row r="65" spans="2:15" x14ac:dyDescent="0.25">
      <c r="B65" s="359" t="s">
        <v>330</v>
      </c>
      <c r="C65" s="417" t="s">
        <v>124</v>
      </c>
      <c r="D65" s="417" t="s">
        <v>124</v>
      </c>
      <c r="F65" s="373"/>
      <c r="G65" s="216" t="str">
        <f t="shared" si="0"/>
        <v/>
      </c>
      <c r="H65" s="201"/>
      <c r="I65" s="201"/>
      <c r="J65" s="218"/>
      <c r="K65" s="1030"/>
    </row>
    <row r="66" spans="2:15" x14ac:dyDescent="0.25">
      <c r="B66" s="340" t="s">
        <v>526</v>
      </c>
      <c r="C66" s="395"/>
      <c r="D66" s="351"/>
      <c r="F66" s="396"/>
      <c r="G66" s="216" t="str">
        <f t="shared" si="0"/>
        <v/>
      </c>
      <c r="H66" s="201"/>
      <c r="I66" s="201"/>
      <c r="J66" s="219"/>
      <c r="K66" s="1034"/>
    </row>
    <row r="67" spans="2:15" ht="25.5" x14ac:dyDescent="0.25">
      <c r="B67" s="400" t="s">
        <v>603</v>
      </c>
      <c r="C67" s="571" t="s">
        <v>1176</v>
      </c>
      <c r="D67" s="572" t="s">
        <v>1176</v>
      </c>
      <c r="F67" s="399"/>
      <c r="G67" s="216" t="str">
        <f t="shared" si="0"/>
        <v/>
      </c>
      <c r="H67" s="201"/>
      <c r="I67" s="201"/>
      <c r="J67" s="407"/>
    </row>
    <row r="68" spans="2:15" ht="120" customHeight="1" x14ac:dyDescent="0.25">
      <c r="B68" s="400" t="s">
        <v>601</v>
      </c>
      <c r="C68" s="571" t="s">
        <v>621</v>
      </c>
      <c r="D68" s="572" t="s">
        <v>621</v>
      </c>
      <c r="F68" s="399"/>
      <c r="G68" s="216" t="str">
        <f t="shared" si="0"/>
        <v/>
      </c>
      <c r="H68" s="201"/>
      <c r="I68" s="201"/>
      <c r="J68" s="407"/>
    </row>
    <row r="69" spans="2:15" x14ac:dyDescent="0.25">
      <c r="B69" s="359" t="s">
        <v>151</v>
      </c>
      <c r="C69" s="604" t="s">
        <v>237</v>
      </c>
      <c r="D69" s="604" t="s">
        <v>237</v>
      </c>
      <c r="F69" s="373"/>
      <c r="G69" s="216" t="str">
        <f t="shared" si="0"/>
        <v/>
      </c>
      <c r="H69" s="201"/>
      <c r="I69" s="201"/>
      <c r="J69" s="218"/>
      <c r="K69" s="1030"/>
    </row>
    <row r="70" spans="2:15" ht="15" customHeight="1" x14ac:dyDescent="0.25">
      <c r="B70" s="668" t="s">
        <v>841</v>
      </c>
      <c r="C70" s="1042" t="s">
        <v>1541</v>
      </c>
      <c r="D70" s="1042" t="s">
        <v>1541</v>
      </c>
      <c r="F70" s="396"/>
      <c r="G70" s="216" t="str">
        <f t="shared" si="0"/>
        <v/>
      </c>
      <c r="H70" s="201"/>
      <c r="I70" s="201"/>
      <c r="J70" s="659"/>
      <c r="K70" s="1034"/>
      <c r="L70" s="1370"/>
      <c r="M70" s="1370"/>
      <c r="N70" s="1370"/>
      <c r="O70" s="1370"/>
    </row>
    <row r="71" spans="2:15" hidden="1" x14ac:dyDescent="0.25">
      <c r="B71" s="401" t="s">
        <v>842</v>
      </c>
      <c r="C71" s="384"/>
      <c r="D71" s="384"/>
      <c r="F71" s="402"/>
      <c r="G71" s="216" t="str">
        <f t="shared" si="0"/>
        <v/>
      </c>
      <c r="H71" s="201"/>
      <c r="I71" s="201"/>
      <c r="J71" s="404"/>
      <c r="K71" s="492"/>
      <c r="L71" s="1370"/>
      <c r="M71" s="1370"/>
      <c r="N71" s="1370"/>
      <c r="O71" s="1370"/>
    </row>
    <row r="72" spans="2:15" x14ac:dyDescent="0.25">
      <c r="B72" s="359" t="s">
        <v>606</v>
      </c>
      <c r="C72" s="849" t="s">
        <v>973</v>
      </c>
      <c r="D72" s="849" t="s">
        <v>973</v>
      </c>
      <c r="E72" s="864"/>
      <c r="F72" s="373"/>
      <c r="G72" s="216" t="str">
        <f t="shared" si="0"/>
        <v/>
      </c>
      <c r="H72" s="1043"/>
      <c r="I72" s="1043"/>
      <c r="J72" s="218"/>
      <c r="K72" s="1034"/>
    </row>
    <row r="73" spans="2:15" hidden="1" x14ac:dyDescent="0.25">
      <c r="B73" s="401" t="s">
        <v>835</v>
      </c>
      <c r="C73" s="355"/>
      <c r="D73" s="384"/>
      <c r="F73" s="402"/>
      <c r="G73" s="216" t="str">
        <f t="shared" si="0"/>
        <v/>
      </c>
      <c r="H73" s="201"/>
      <c r="I73" s="201"/>
      <c r="J73" s="404"/>
      <c r="K73" s="492"/>
    </row>
    <row r="74" spans="2:15" x14ac:dyDescent="0.25">
      <c r="B74" s="695" t="s">
        <v>836</v>
      </c>
      <c r="C74" s="414" t="s">
        <v>331</v>
      </c>
      <c r="D74" s="414" t="s">
        <v>331</v>
      </c>
      <c r="F74" s="402"/>
      <c r="G74" s="216" t="str">
        <f t="shared" si="0"/>
        <v/>
      </c>
      <c r="H74" s="201"/>
      <c r="I74" s="201"/>
      <c r="J74" s="404"/>
      <c r="K74" s="492"/>
    </row>
    <row r="75" spans="2:15" ht="54.75" customHeight="1" x14ac:dyDescent="0.25">
      <c r="B75" s="630" t="s">
        <v>527</v>
      </c>
      <c r="C75" s="414" t="s">
        <v>331</v>
      </c>
      <c r="D75" s="414" t="s">
        <v>331</v>
      </c>
      <c r="F75" s="399"/>
      <c r="G75" s="216" t="str">
        <f t="shared" si="0"/>
        <v/>
      </c>
      <c r="H75" s="201"/>
      <c r="I75" s="201"/>
      <c r="J75" s="1056" t="s">
        <v>1562</v>
      </c>
    </row>
    <row r="76" spans="2:15" x14ac:dyDescent="0.25">
      <c r="B76" s="611" t="s">
        <v>497</v>
      </c>
      <c r="C76" s="395"/>
      <c r="D76" s="351"/>
      <c r="F76" s="396"/>
      <c r="G76" s="216" t="str">
        <f t="shared" si="0"/>
        <v/>
      </c>
      <c r="H76" s="201"/>
      <c r="I76" s="201"/>
      <c r="J76" s="219"/>
      <c r="K76" s="1034"/>
    </row>
    <row r="77" spans="2:15" x14ac:dyDescent="0.25">
      <c r="B77" s="400" t="s">
        <v>494</v>
      </c>
      <c r="C77" s="796" t="s">
        <v>331</v>
      </c>
      <c r="D77" s="796" t="s">
        <v>331</v>
      </c>
      <c r="F77" s="399"/>
      <c r="G77" s="216" t="str">
        <f t="shared" si="0"/>
        <v/>
      </c>
      <c r="H77" s="201"/>
      <c r="I77" s="201"/>
      <c r="J77" s="407"/>
    </row>
    <row r="78" spans="2:15" x14ac:dyDescent="0.25">
      <c r="B78" s="400" t="s">
        <v>495</v>
      </c>
      <c r="C78" s="796" t="s">
        <v>331</v>
      </c>
      <c r="D78" s="796" t="s">
        <v>331</v>
      </c>
      <c r="F78" s="399"/>
      <c r="G78" s="216" t="str">
        <f t="shared" si="0"/>
        <v/>
      </c>
      <c r="H78" s="201"/>
      <c r="I78" s="201"/>
      <c r="J78" s="407"/>
    </row>
    <row r="79" spans="2:15" x14ac:dyDescent="0.25">
      <c r="B79" s="696" t="s">
        <v>496</v>
      </c>
      <c r="C79" s="797" t="s">
        <v>331</v>
      </c>
      <c r="D79" s="797" t="s">
        <v>331</v>
      </c>
      <c r="F79" s="402"/>
      <c r="G79" s="216" t="str">
        <f t="shared" si="0"/>
        <v/>
      </c>
      <c r="H79" s="201"/>
      <c r="I79" s="201"/>
      <c r="J79" s="404"/>
      <c r="K79" s="492"/>
    </row>
    <row r="80" spans="2:15" ht="15" customHeight="1" x14ac:dyDescent="0.25">
      <c r="B80" s="359" t="s">
        <v>489</v>
      </c>
      <c r="C80" s="417" t="s">
        <v>124</v>
      </c>
      <c r="D80" s="417" t="s">
        <v>124</v>
      </c>
      <c r="F80" s="373"/>
      <c r="G80" s="216" t="str">
        <f t="shared" si="0"/>
        <v/>
      </c>
      <c r="H80" s="201"/>
      <c r="I80" s="201"/>
      <c r="J80" s="218"/>
      <c r="K80" s="1052" t="s">
        <v>1188</v>
      </c>
    </row>
    <row r="81" spans="2:11" ht="7.5" customHeight="1" x14ac:dyDescent="0.25">
      <c r="B81" s="303"/>
      <c r="C81" s="216"/>
      <c r="D81" s="216"/>
      <c r="F81" s="263"/>
      <c r="G81" s="216" t="str">
        <f t="shared" si="0"/>
        <v/>
      </c>
      <c r="H81" s="201"/>
      <c r="I81" s="201"/>
      <c r="J81" s="344"/>
    </row>
    <row r="82" spans="2:11" x14ac:dyDescent="0.25">
      <c r="B82" s="470" t="s">
        <v>90</v>
      </c>
      <c r="C82" s="471" t="s">
        <v>63</v>
      </c>
      <c r="D82" s="472" t="s">
        <v>64</v>
      </c>
      <c r="F82" s="473" t="s">
        <v>116</v>
      </c>
      <c r="G82" s="216" t="str">
        <f t="shared" si="0"/>
        <v>_</v>
      </c>
      <c r="H82" s="201"/>
      <c r="I82" s="201"/>
      <c r="J82" s="474" t="s">
        <v>728</v>
      </c>
      <c r="K82" s="1057" t="s">
        <v>298</v>
      </c>
    </row>
    <row r="83" spans="2:11" x14ac:dyDescent="0.25">
      <c r="B83" s="353" t="s">
        <v>837</v>
      </c>
      <c r="C83" s="838" t="s">
        <v>729</v>
      </c>
      <c r="D83" s="848" t="s">
        <v>1189</v>
      </c>
      <c r="F83" s="402"/>
      <c r="G83" s="216" t="str">
        <f t="shared" si="0"/>
        <v/>
      </c>
      <c r="H83" s="201"/>
      <c r="I83" s="201"/>
      <c r="J83" s="218"/>
      <c r="K83" s="1030"/>
    </row>
    <row r="84" spans="2:11" x14ac:dyDescent="0.25">
      <c r="B84" s="359" t="s">
        <v>838</v>
      </c>
      <c r="C84" s="602" t="s">
        <v>729</v>
      </c>
      <c r="D84" s="849" t="s">
        <v>729</v>
      </c>
      <c r="F84" s="373"/>
      <c r="G84" s="216" t="str">
        <f t="shared" si="0"/>
        <v/>
      </c>
      <c r="H84" s="201"/>
      <c r="I84" s="201"/>
      <c r="J84" s="218"/>
      <c r="K84" s="1030"/>
    </row>
    <row r="85" spans="2:11" x14ac:dyDescent="0.25">
      <c r="B85" s="359" t="s">
        <v>214</v>
      </c>
      <c r="C85" s="602" t="s">
        <v>729</v>
      </c>
      <c r="D85" s="849" t="s">
        <v>729</v>
      </c>
      <c r="F85" s="373"/>
      <c r="G85" s="216" t="str">
        <f t="shared" si="0"/>
        <v/>
      </c>
      <c r="H85" s="201"/>
      <c r="I85" s="201"/>
      <c r="J85" s="218"/>
      <c r="K85" s="1030"/>
    </row>
    <row r="86" spans="2:11" ht="6.75" customHeight="1" x14ac:dyDescent="0.25">
      <c r="B86" s="201"/>
      <c r="C86" s="216"/>
      <c r="D86" s="216"/>
      <c r="F86" s="216"/>
      <c r="G86" s="216" t="str">
        <f t="shared" si="0"/>
        <v/>
      </c>
      <c r="H86" s="201"/>
      <c r="I86" s="201"/>
      <c r="J86" s="344"/>
    </row>
    <row r="87" spans="2:11" x14ac:dyDescent="0.25">
      <c r="E87" s="15"/>
    </row>
    <row r="88" spans="2:11" x14ac:dyDescent="0.25">
      <c r="E88" s="15"/>
    </row>
    <row r="89" spans="2:11" x14ac:dyDescent="0.25">
      <c r="E89" s="15"/>
    </row>
    <row r="90" spans="2:11" x14ac:dyDescent="0.25">
      <c r="E90" s="15"/>
    </row>
    <row r="91" spans="2:11" x14ac:dyDescent="0.25">
      <c r="E91" s="15"/>
    </row>
    <row r="92" spans="2:11" x14ac:dyDescent="0.25">
      <c r="E92" s="15"/>
    </row>
    <row r="93" spans="2:11" x14ac:dyDescent="0.25">
      <c r="E93" s="15"/>
    </row>
    <row r="94" spans="2:11" x14ac:dyDescent="0.25">
      <c r="E94" s="15"/>
    </row>
    <row r="95" spans="2:11" x14ac:dyDescent="0.25">
      <c r="E95" s="15"/>
    </row>
    <row r="96" spans="2:11"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row r="108" spans="5:5" x14ac:dyDescent="0.25">
      <c r="E108" s="15"/>
    </row>
    <row r="126" spans="11:13" x14ac:dyDescent="0.25">
      <c r="L126" s="614"/>
      <c r="M126" s="614"/>
    </row>
    <row r="127" spans="11:13" ht="96.75" customHeight="1" x14ac:dyDescent="0.2">
      <c r="K127" s="868"/>
    </row>
  </sheetData>
  <mergeCells count="6">
    <mergeCell ref="J48:J51"/>
    <mergeCell ref="B53:D53"/>
    <mergeCell ref="B56:D56"/>
    <mergeCell ref="L70:O71"/>
    <mergeCell ref="B57:J57"/>
    <mergeCell ref="B54:J54"/>
  </mergeCells>
  <conditionalFormatting sqref="G38:G53 G55:G56 G58:G1048576 G1:G36">
    <cfRule type="cellIs" dxfId="89" priority="5" operator="equal">
      <formula>"_"</formula>
    </cfRule>
  </conditionalFormatting>
  <conditionalFormatting sqref="G37">
    <cfRule type="cellIs" dxfId="88" priority="3" operator="equal">
      <formula>"_"</formula>
    </cfRule>
  </conditionalFormatting>
  <hyperlinks>
    <hyperlink ref="B7" r:id="rId1" xr:uid="{00000000-0004-0000-1600-000000000000}"/>
  </hyperlinks>
  <printOptions horizontalCentered="1"/>
  <pageMargins left="0.19685039370078741" right="0.19685039370078741" top="1.1811023622047245" bottom="1.2598425196850394" header="0.31496062992125984" footer="0.31496062992125984"/>
  <pageSetup scale="92" fitToWidth="0" fitToHeight="0" orientation="portrait" r:id="rId2"/>
  <headerFooter scaleWithDoc="0">
    <oddHeader>&amp;L&amp;"Calibri,Bold"&amp;14 Property</oddHeader>
    <oddFooter>&amp;L&amp;G&amp;CPage &amp;P of &amp;N</oddFooter>
  </headerFooter>
  <rowBreaks count="2" manualBreakCount="2">
    <brk id="29" min="1" max="9" man="1"/>
    <brk id="58" min="1" max="9" man="1"/>
  </rowBreaks>
  <drawing r:id="rId3"/>
  <legacyDrawingHF r:id="rId4"/>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11">
    <pageSetUpPr fitToPage="1"/>
  </sheetPr>
  <dimension ref="B1:M209"/>
  <sheetViews>
    <sheetView showGridLines="0" topLeftCell="N95" zoomScaleNormal="100" zoomScaleSheetLayoutView="115" workbookViewId="0">
      <selection activeCell="B19" sqref="B19:D19"/>
    </sheetView>
  </sheetViews>
  <sheetFormatPr defaultColWidth="9.140625" defaultRowHeight="15" x14ac:dyDescent="0.25"/>
  <cols>
    <col min="1" max="1" width="2.28515625" style="15" customWidth="1"/>
    <col min="2" max="2" width="46.5703125" style="15" customWidth="1"/>
    <col min="3" max="4" width="16.42578125" style="408" customWidth="1"/>
    <col min="5" max="5" width="5.7109375" style="216" hidden="1" customWidth="1"/>
    <col min="6" max="6" width="16.42578125" style="409" hidden="1" customWidth="1"/>
    <col min="7" max="7" width="9.140625" style="410" hidden="1" customWidth="1"/>
    <col min="8" max="9" width="3.5703125" style="410" hidden="1" customWidth="1"/>
    <col min="10" max="10" width="32.140625" style="410" customWidth="1"/>
    <col min="11" max="11" width="32.140625" style="344" customWidth="1"/>
    <col min="12" max="12" width="9.140625" style="15" customWidth="1"/>
    <col min="13" max="13" width="20.140625" style="15" customWidth="1"/>
    <col min="14" max="53" width="9.140625" style="15" customWidth="1"/>
    <col min="54" max="16384" width="9.140625" style="15"/>
  </cols>
  <sheetData>
    <row r="1" spans="2:13" ht="7.5" customHeight="1" x14ac:dyDescent="0.25">
      <c r="E1" s="408"/>
    </row>
    <row r="2" spans="2:13" ht="15.75" x14ac:dyDescent="0.25">
      <c r="B2" s="411" t="str">
        <f>Input!B619</f>
        <v xml:space="preserve">Inland Marine </v>
      </c>
      <c r="E2" s="408"/>
      <c r="H2" s="412"/>
      <c r="I2" s="413"/>
      <c r="J2" s="413"/>
      <c r="L2" s="414" t="s">
        <v>331</v>
      </c>
      <c r="M2" s="344" t="s">
        <v>296</v>
      </c>
    </row>
    <row r="3" spans="2:13" x14ac:dyDescent="0.25">
      <c r="D3" s="413" t="str">
        <f xml:space="preserve"> IF(Input!D623=Input!G623,CHAR(254), "")</f>
        <v/>
      </c>
      <c r="E3" s="415"/>
      <c r="F3" s="416" t="str">
        <f xml:space="preserve"> IF(Input!E623=Input!G623,CHAR(254), "")</f>
        <v/>
      </c>
      <c r="L3" s="417" t="s">
        <v>124</v>
      </c>
      <c r="M3" s="201" t="s">
        <v>297</v>
      </c>
    </row>
    <row r="4" spans="2:13" x14ac:dyDescent="0.25">
      <c r="B4" s="470" t="s">
        <v>67</v>
      </c>
      <c r="C4" s="471" t="s">
        <v>63</v>
      </c>
      <c r="D4" s="472" t="s">
        <v>64</v>
      </c>
      <c r="E4" s="386"/>
      <c r="F4" s="473" t="s">
        <v>116</v>
      </c>
      <c r="G4" s="201"/>
      <c r="H4" s="201"/>
      <c r="I4" s="201"/>
      <c r="J4" s="474" t="s">
        <v>728</v>
      </c>
      <c r="K4" s="1057" t="s">
        <v>298</v>
      </c>
      <c r="L4" s="418"/>
      <c r="M4" s="201"/>
    </row>
    <row r="5" spans="2:13" x14ac:dyDescent="0.25">
      <c r="B5" s="368" t="s">
        <v>61</v>
      </c>
      <c r="C5" s="372" t="str">
        <f>Input!B624</f>
        <v>Argo</v>
      </c>
      <c r="D5" s="350" t="str">
        <f>Input!D624</f>
        <v>Argo</v>
      </c>
      <c r="F5" s="373" t="str">
        <f>Input!E624</f>
        <v>Hartford</v>
      </c>
      <c r="G5" s="201"/>
      <c r="H5" s="201"/>
      <c r="I5" s="201"/>
      <c r="J5" s="218"/>
      <c r="K5" s="1030"/>
    </row>
    <row r="6" spans="2:13" ht="30" customHeight="1" x14ac:dyDescent="0.25">
      <c r="B6" s="684" t="s">
        <v>822</v>
      </c>
      <c r="C6" s="372" t="str">
        <f>Input!B626</f>
        <v xml:space="preserve">Colony Specialty Insurance Company </v>
      </c>
      <c r="D6" s="372" t="str">
        <f>Input!D626</f>
        <v>Colony Specialty Insurance Company</v>
      </c>
      <c r="F6" s="373">
        <f>Input!E626</f>
        <v>0</v>
      </c>
      <c r="G6" s="201"/>
      <c r="H6" s="201"/>
      <c r="I6" s="201"/>
      <c r="J6" s="218"/>
      <c r="K6" s="1030"/>
    </row>
    <row r="7" spans="2:13" x14ac:dyDescent="0.25">
      <c r="B7" s="368" t="s">
        <v>70</v>
      </c>
      <c r="C7" s="372" t="str">
        <f>Input!B628</f>
        <v>A-: XIV</v>
      </c>
      <c r="D7" s="350" t="str">
        <f>Input!D628</f>
        <v>A-:XII</v>
      </c>
      <c r="F7" s="373">
        <f>Input!E628</f>
        <v>0</v>
      </c>
      <c r="G7" s="201"/>
      <c r="H7" s="201"/>
      <c r="I7" s="201"/>
      <c r="J7" s="218"/>
      <c r="K7" s="1030"/>
    </row>
    <row r="8" spans="2:13" x14ac:dyDescent="0.25">
      <c r="B8" s="368" t="str">
        <f>Input!B622</f>
        <v>Renewal Policy Number</v>
      </c>
      <c r="C8" s="372" t="str">
        <f>Input!C621</f>
        <v>IM257301‐0</v>
      </c>
      <c r="D8" s="350" t="str">
        <f>Input!C622</f>
        <v>TBD</v>
      </c>
      <c r="F8" s="373" t="str">
        <f>Input!C622</f>
        <v>TBD</v>
      </c>
      <c r="G8" s="201"/>
      <c r="H8" s="201"/>
      <c r="I8" s="201"/>
      <c r="J8" s="218"/>
      <c r="K8" s="1030"/>
    </row>
    <row r="9" spans="2:13" x14ac:dyDescent="0.25">
      <c r="B9" s="368"/>
      <c r="C9" s="372"/>
      <c r="D9" s="350"/>
      <c r="F9" s="373"/>
      <c r="G9" s="201"/>
      <c r="H9" s="201"/>
      <c r="I9" s="201"/>
      <c r="J9" s="218"/>
      <c r="K9" s="1030"/>
    </row>
    <row r="10" spans="2:13" ht="15" customHeight="1" x14ac:dyDescent="0.25">
      <c r="B10" s="368" t="str">
        <f>Input!B6</f>
        <v>Renewal Policy Period</v>
      </c>
      <c r="C10" s="372" t="str">
        <f>Input!C5</f>
        <v>9/1/2022-8/1/2023</v>
      </c>
      <c r="D10" s="350" t="str">
        <f>Input!C6</f>
        <v>8/1/2023-8/1/2024</v>
      </c>
      <c r="F10" s="373" t="str">
        <f>Input!C6</f>
        <v>8/1/2023-8/1/2024</v>
      </c>
      <c r="G10" s="201"/>
      <c r="H10" s="201"/>
      <c r="I10" s="201"/>
      <c r="J10" s="626"/>
      <c r="K10" s="1030"/>
    </row>
    <row r="11" spans="2:13" hidden="1" x14ac:dyDescent="0.25">
      <c r="B11" s="436" t="s">
        <v>17</v>
      </c>
      <c r="C11" s="437"/>
      <c r="D11" s="437"/>
      <c r="E11" s="374"/>
      <c r="F11" s="424"/>
      <c r="G11" s="201"/>
      <c r="H11" s="201"/>
      <c r="I11" s="201"/>
      <c r="J11" s="494"/>
      <c r="K11" s="494"/>
    </row>
    <row r="12" spans="2:13" hidden="1" x14ac:dyDescent="0.25">
      <c r="B12" s="368" t="str">
        <f>Input!B656</f>
        <v>Each Occurrence Limit</v>
      </c>
      <c r="C12" s="357" t="str">
        <f>Input!C656</f>
        <v>HIDE</v>
      </c>
      <c r="D12" s="385" t="str">
        <f>Input!D656</f>
        <v>HIDE</v>
      </c>
      <c r="E12" s="374"/>
      <c r="F12" s="387">
        <f>Input!E656</f>
        <v>0</v>
      </c>
      <c r="G12" s="201"/>
      <c r="H12" s="201"/>
      <c r="I12" s="201"/>
      <c r="J12" s="218"/>
      <c r="K12" s="1030"/>
    </row>
    <row r="13" spans="2:13" hidden="1" x14ac:dyDescent="0.25">
      <c r="B13" s="368" t="str">
        <f>Input!B657</f>
        <v>Products / Completed Operations Aggregate Limit</v>
      </c>
      <c r="C13" s="357" t="str">
        <f>Input!C657</f>
        <v>HIDE</v>
      </c>
      <c r="D13" s="385" t="str">
        <f>Input!D657</f>
        <v>HIDE</v>
      </c>
      <c r="E13" s="374"/>
      <c r="F13" s="387">
        <f>Input!E657</f>
        <v>0</v>
      </c>
      <c r="G13" s="201"/>
      <c r="H13" s="201"/>
      <c r="I13" s="201"/>
      <c r="J13" s="218"/>
      <c r="K13" s="1030"/>
    </row>
    <row r="14" spans="2:13" ht="25.5" hidden="1" x14ac:dyDescent="0.25">
      <c r="B14" s="368" t="str">
        <f>Input!B658</f>
        <v>Personal and Advertising Injury Limit</v>
      </c>
      <c r="C14" s="357" t="str">
        <f>Input!C658</f>
        <v>HIDE</v>
      </c>
      <c r="D14" s="385" t="s">
        <v>1372</v>
      </c>
      <c r="E14" s="374"/>
      <c r="F14" s="387">
        <f>Input!E658</f>
        <v>0</v>
      </c>
      <c r="G14" s="201"/>
      <c r="H14" s="201"/>
      <c r="I14" s="201"/>
      <c r="J14" s="218"/>
      <c r="K14" s="1030"/>
    </row>
    <row r="15" spans="2:13" hidden="1" x14ac:dyDescent="0.25">
      <c r="B15" s="368" t="str">
        <f>Input!B659</f>
        <v>General Aggregate Limit</v>
      </c>
      <c r="C15" s="357" t="str">
        <f>Input!C659</f>
        <v>HIDE</v>
      </c>
      <c r="D15" s="385" t="str">
        <f>Input!D659</f>
        <v>HIDE</v>
      </c>
      <c r="E15" s="374"/>
      <c r="F15" s="387">
        <f>Input!E659</f>
        <v>0</v>
      </c>
      <c r="G15" s="201"/>
      <c r="H15" s="201"/>
      <c r="I15" s="201"/>
      <c r="J15" s="218"/>
      <c r="K15" s="1030"/>
    </row>
    <row r="16" spans="2:13" hidden="1" x14ac:dyDescent="0.25">
      <c r="B16" s="368" t="str">
        <f>Input!B660</f>
        <v>Damage to Premises Rented to You Limit</v>
      </c>
      <c r="C16" s="357" t="str">
        <f>Input!C660</f>
        <v>HIDE</v>
      </c>
      <c r="D16" s="385" t="str">
        <f>Input!D660</f>
        <v>HIDE</v>
      </c>
      <c r="E16" s="374"/>
      <c r="F16" s="387">
        <f>Input!E660</f>
        <v>0</v>
      </c>
      <c r="G16" s="201"/>
      <c r="H16" s="201"/>
      <c r="I16" s="201"/>
      <c r="J16" s="218"/>
      <c r="K16" s="1030"/>
    </row>
    <row r="17" spans="2:11" hidden="1" x14ac:dyDescent="0.25">
      <c r="B17" s="368" t="str">
        <f>Input!B661</f>
        <v>Medical Payments Limit</v>
      </c>
      <c r="C17" s="357" t="str">
        <f>Input!C661</f>
        <v>HIDE</v>
      </c>
      <c r="D17" s="385" t="s">
        <v>1686</v>
      </c>
      <c r="F17" s="387">
        <f>Input!E661</f>
        <v>0</v>
      </c>
      <c r="G17" s="201"/>
      <c r="H17" s="201"/>
      <c r="I17" s="201"/>
      <c r="J17" s="218"/>
      <c r="K17" s="1030"/>
    </row>
    <row r="18" spans="2:11" hidden="1" x14ac:dyDescent="0.25">
      <c r="B18" s="368" t="str">
        <f>Input!B662</f>
        <v>Deductible (per occurrence)</v>
      </c>
      <c r="C18" s="357" t="str">
        <f>Input!C662</f>
        <v>HIDE</v>
      </c>
      <c r="D18" s="385" t="s">
        <v>1764</v>
      </c>
      <c r="E18" s="226"/>
      <c r="F18" s="387">
        <f>Input!E662</f>
        <v>0</v>
      </c>
      <c r="G18" s="201"/>
      <c r="H18" s="201"/>
      <c r="I18" s="201"/>
      <c r="J18" s="218"/>
      <c r="K18" s="1030"/>
    </row>
    <row r="19" spans="2:11" hidden="1" x14ac:dyDescent="0.25">
      <c r="B19" s="383" t="s">
        <v>223</v>
      </c>
      <c r="C19" s="438"/>
      <c r="D19" s="438" t="s">
        <v>1684</v>
      </c>
      <c r="E19" s="392"/>
      <c r="F19" s="424"/>
      <c r="G19" s="201"/>
      <c r="H19" s="201"/>
      <c r="I19" s="201"/>
      <c r="J19" s="494"/>
      <c r="K19" s="494"/>
    </row>
    <row r="20" spans="2:11" ht="25.5" hidden="1" x14ac:dyDescent="0.25">
      <c r="B20" s="368" t="str">
        <f>Input!B666</f>
        <v>Each Employee Limit</v>
      </c>
      <c r="C20" s="357" t="str">
        <f>Input!C666</f>
        <v>HIDE</v>
      </c>
      <c r="D20" s="385" t="s">
        <v>1763</v>
      </c>
      <c r="E20" s="393"/>
      <c r="F20" s="387">
        <f>Input!E666</f>
        <v>0</v>
      </c>
      <c r="G20" s="201"/>
      <c r="H20" s="201"/>
      <c r="I20" s="201"/>
      <c r="J20" s="218"/>
      <c r="K20" s="1030"/>
    </row>
    <row r="21" spans="2:11" hidden="1" x14ac:dyDescent="0.25">
      <c r="B21" s="368" t="str">
        <f>Input!B667</f>
        <v>Aggregate Limit</v>
      </c>
      <c r="C21" s="357" t="str">
        <f>Input!C667</f>
        <v>HIDE</v>
      </c>
      <c r="D21" s="385" t="str">
        <f>Input!D667</f>
        <v>HIDE</v>
      </c>
      <c r="E21" s="394"/>
      <c r="F21" s="387">
        <f>Input!E667</f>
        <v>0</v>
      </c>
      <c r="G21" s="201"/>
      <c r="H21" s="201"/>
      <c r="I21" s="201"/>
      <c r="J21" s="218"/>
      <c r="K21" s="1030"/>
    </row>
    <row r="22" spans="2:11" hidden="1" x14ac:dyDescent="0.25">
      <c r="B22" s="368" t="str">
        <f>Input!B668</f>
        <v>Deductible (Each Employee)</v>
      </c>
      <c r="C22" s="357" t="str">
        <f>Input!C668</f>
        <v>HIDE</v>
      </c>
      <c r="D22" s="385" t="str">
        <f>Input!D668</f>
        <v>HIDE</v>
      </c>
      <c r="F22" s="387">
        <f>Input!E668</f>
        <v>0</v>
      </c>
      <c r="G22" s="201"/>
      <c r="H22" s="201"/>
      <c r="I22" s="201"/>
      <c r="J22" s="218"/>
      <c r="K22" s="1030"/>
    </row>
    <row r="23" spans="2:11" ht="25.5" hidden="1" x14ac:dyDescent="0.25">
      <c r="B23" s="366" t="s">
        <v>1760</v>
      </c>
      <c r="C23" s="439" t="str">
        <f>B6</f>
        <v>Writing Company</v>
      </c>
      <c r="D23" s="439" t="s">
        <v>1372</v>
      </c>
      <c r="F23" s="424"/>
      <c r="G23" s="201"/>
      <c r="H23" s="201"/>
      <c r="I23" s="201"/>
      <c r="J23" s="494"/>
      <c r="K23" s="494"/>
    </row>
    <row r="24" spans="2:11" ht="25.5" hidden="1" x14ac:dyDescent="0.25">
      <c r="B24" s="359" t="s">
        <v>1343</v>
      </c>
      <c r="C24" s="357" t="str">
        <f>B5</f>
        <v>Insurer</v>
      </c>
      <c r="D24" s="385" t="s">
        <v>1708</v>
      </c>
      <c r="E24" s="386"/>
      <c r="F24" s="387">
        <f>Input!E672</f>
        <v>0</v>
      </c>
      <c r="G24" s="201"/>
      <c r="H24" s="201"/>
      <c r="I24" s="201"/>
      <c r="J24" s="218"/>
      <c r="K24" s="1030"/>
    </row>
    <row r="25" spans="2:11" ht="38.25" hidden="1" x14ac:dyDescent="0.25">
      <c r="B25" s="359" t="s">
        <v>1683</v>
      </c>
      <c r="C25" s="357" t="s">
        <v>1761</v>
      </c>
      <c r="D25" s="385" t="s">
        <v>1762</v>
      </c>
      <c r="F25" s="390">
        <f>Input!E673</f>
        <v>0</v>
      </c>
      <c r="G25" s="201"/>
      <c r="H25" s="201"/>
      <c r="I25" s="201"/>
      <c r="J25" s="218"/>
      <c r="K25" s="1030"/>
    </row>
    <row r="26" spans="2:11" hidden="1" x14ac:dyDescent="0.25">
      <c r="B26" s="359" t="str">
        <f>Input!B674</f>
        <v>Hired Auto Physical Damage Limit</v>
      </c>
      <c r="C26" s="357" t="str">
        <f>Input!C674</f>
        <v>HIDE</v>
      </c>
      <c r="D26" s="385" t="str">
        <f>Input!D674</f>
        <v>HIDE</v>
      </c>
      <c r="E26" s="386"/>
      <c r="F26" s="387">
        <f>Input!E674</f>
        <v>0</v>
      </c>
      <c r="G26" s="201"/>
      <c r="H26" s="201"/>
      <c r="I26" s="201"/>
      <c r="J26" s="218"/>
      <c r="K26" s="1030"/>
    </row>
    <row r="27" spans="2:11" hidden="1" x14ac:dyDescent="0.25">
      <c r="B27" s="359" t="str">
        <f>Input!B675</f>
        <v xml:space="preserve">Hired Auto Physical Damage Deductible </v>
      </c>
      <c r="C27" s="357" t="str">
        <f>Input!C675</f>
        <v>HIDE</v>
      </c>
      <c r="D27" s="385" t="str">
        <f>Input!D675</f>
        <v>HIDE</v>
      </c>
      <c r="F27" s="390">
        <f>Input!E675</f>
        <v>0</v>
      </c>
      <c r="G27" s="201"/>
      <c r="H27" s="201"/>
      <c r="I27" s="201"/>
      <c r="J27" s="218"/>
      <c r="K27" s="1030"/>
    </row>
    <row r="28" spans="2:11" hidden="1" x14ac:dyDescent="0.25">
      <c r="B28" s="366" t="str">
        <f>Input!B677</f>
        <v>Umbrella/Excess Liability</v>
      </c>
      <c r="C28" s="376"/>
      <c r="D28" s="376"/>
      <c r="F28" s="491"/>
      <c r="G28" s="201"/>
      <c r="H28" s="201"/>
      <c r="I28" s="201"/>
      <c r="J28" s="494"/>
      <c r="K28" s="494"/>
    </row>
    <row r="29" spans="2:11" hidden="1" x14ac:dyDescent="0.25">
      <c r="B29" s="359" t="str">
        <f>Input!B679</f>
        <v>Each Occurrence Limit</v>
      </c>
      <c r="C29" s="357" t="str">
        <f>Input!C679</f>
        <v>HIDE</v>
      </c>
      <c r="D29" s="385" t="str">
        <f>Input!D679</f>
        <v>HIDE</v>
      </c>
      <c r="F29" s="387">
        <f>Input!E679</f>
        <v>0</v>
      </c>
      <c r="G29" s="201"/>
      <c r="H29" s="201"/>
      <c r="I29" s="201"/>
      <c r="J29" s="218"/>
      <c r="K29" s="1030"/>
    </row>
    <row r="30" spans="2:11" hidden="1" x14ac:dyDescent="0.25">
      <c r="B30" s="359" t="str">
        <f>Input!B680</f>
        <v>General Aggregate Limit</v>
      </c>
      <c r="C30" s="357" t="str">
        <f>Input!C680</f>
        <v>HIDE</v>
      </c>
      <c r="D30" s="385" t="str">
        <f>Input!D680</f>
        <v>HIDE</v>
      </c>
      <c r="F30" s="387">
        <f>Input!E680</f>
        <v>0</v>
      </c>
      <c r="G30" s="201"/>
      <c r="H30" s="201"/>
      <c r="I30" s="201"/>
      <c r="J30" s="218"/>
      <c r="K30" s="1030"/>
    </row>
    <row r="31" spans="2:11" hidden="1" x14ac:dyDescent="0.25">
      <c r="B31" s="359" t="str">
        <f>Input!B681</f>
        <v>Products / Completed Operations Aggregate Limit</v>
      </c>
      <c r="C31" s="357" t="str">
        <f>Input!C681</f>
        <v>HIDE</v>
      </c>
      <c r="D31" s="385" t="str">
        <f>Input!D681</f>
        <v>HIDE</v>
      </c>
      <c r="F31" s="387">
        <f>Input!E681</f>
        <v>0</v>
      </c>
      <c r="G31" s="201"/>
      <c r="H31" s="201"/>
      <c r="I31" s="201"/>
      <c r="J31" s="218"/>
      <c r="K31" s="1030"/>
    </row>
    <row r="32" spans="2:11" hidden="1" x14ac:dyDescent="0.25">
      <c r="B32" s="359" t="str">
        <f>Input!B682</f>
        <v>Self Insured Retention (each occurrence)</v>
      </c>
      <c r="C32" s="357" t="str">
        <f>Input!C682</f>
        <v>HIDE</v>
      </c>
      <c r="D32" s="385" t="str">
        <f>Input!D682</f>
        <v>HIDE</v>
      </c>
      <c r="F32" s="387">
        <f>Input!E682</f>
        <v>0</v>
      </c>
      <c r="G32" s="201"/>
      <c r="H32" s="201"/>
      <c r="I32" s="201"/>
      <c r="J32" s="218"/>
      <c r="K32" s="1030"/>
    </row>
    <row r="33" spans="2:11" hidden="1" x14ac:dyDescent="0.25">
      <c r="B33" s="383" t="s">
        <v>222</v>
      </c>
      <c r="C33" s="440"/>
      <c r="D33" s="440"/>
      <c r="F33" s="424"/>
      <c r="G33" s="201"/>
      <c r="H33" s="201"/>
      <c r="I33" s="201"/>
      <c r="J33" s="494"/>
      <c r="K33" s="494"/>
    </row>
    <row r="34" spans="2:11" hidden="1" x14ac:dyDescent="0.25">
      <c r="B34" s="359" t="str">
        <f>Input!B686</f>
        <v>Building</v>
      </c>
      <c r="C34" s="357" t="str">
        <f>Input!C686</f>
        <v>HIDE</v>
      </c>
      <c r="D34" s="385" t="str">
        <f>Input!D686</f>
        <v>HIDE</v>
      </c>
      <c r="F34" s="390">
        <f>Input!E686</f>
        <v>0</v>
      </c>
      <c r="G34" s="201"/>
      <c r="H34" s="201"/>
      <c r="I34" s="201"/>
      <c r="J34" s="218"/>
      <c r="K34" s="1030"/>
    </row>
    <row r="35" spans="2:11" hidden="1" x14ac:dyDescent="0.25">
      <c r="B35" s="359" t="str">
        <f>Input!B687</f>
        <v>Business Personal Property</v>
      </c>
      <c r="C35" s="357" t="str">
        <f>Input!C687</f>
        <v>HIDE</v>
      </c>
      <c r="D35" s="385" t="str">
        <f>Input!D687</f>
        <v>HIDE</v>
      </c>
      <c r="F35" s="390">
        <f>Input!E687</f>
        <v>0</v>
      </c>
      <c r="G35" s="201"/>
      <c r="H35" s="201"/>
      <c r="I35" s="201"/>
      <c r="J35" s="218"/>
      <c r="K35" s="1030"/>
    </row>
    <row r="36" spans="2:11" hidden="1" x14ac:dyDescent="0.25">
      <c r="B36" s="359" t="str">
        <f>Input!B688</f>
        <v>Business Income &amp; Extra Expense</v>
      </c>
      <c r="C36" s="357" t="str">
        <f>Input!C688</f>
        <v>HIDE</v>
      </c>
      <c r="D36" s="385" t="str">
        <f>Input!D688</f>
        <v>HIDE</v>
      </c>
      <c r="F36" s="390">
        <f>Input!E688</f>
        <v>0</v>
      </c>
      <c r="G36" s="201"/>
      <c r="H36" s="201"/>
      <c r="I36" s="201"/>
      <c r="J36" s="218"/>
      <c r="K36" s="1030"/>
    </row>
    <row r="37" spans="2:11" hidden="1" x14ac:dyDescent="0.25">
      <c r="B37" s="359" t="str">
        <f>Input!B689</f>
        <v>Valuable Papers</v>
      </c>
      <c r="C37" s="357" t="str">
        <f>Input!C689</f>
        <v>HIDE</v>
      </c>
      <c r="D37" s="385" t="str">
        <f>Input!D689</f>
        <v>HIDE</v>
      </c>
      <c r="F37" s="390">
        <f>Input!E689</f>
        <v>0</v>
      </c>
      <c r="G37" s="201"/>
      <c r="H37" s="201"/>
      <c r="I37" s="201"/>
      <c r="J37" s="218"/>
      <c r="K37" s="1030"/>
    </row>
    <row r="38" spans="2:11" hidden="1" x14ac:dyDescent="0.25">
      <c r="B38" s="359" t="str">
        <f>Input!B690</f>
        <v>Accounts Receivable</v>
      </c>
      <c r="C38" s="357" t="str">
        <f>Input!C690</f>
        <v>HIDE</v>
      </c>
      <c r="D38" s="385" t="str">
        <f>Input!D690</f>
        <v>HIDE</v>
      </c>
      <c r="F38" s="390">
        <f>Input!E690</f>
        <v>0</v>
      </c>
      <c r="G38" s="201"/>
      <c r="H38" s="201"/>
      <c r="I38" s="201"/>
      <c r="J38" s="218"/>
      <c r="K38" s="1030"/>
    </row>
    <row r="39" spans="2:11" hidden="1" x14ac:dyDescent="0.25">
      <c r="B39" s="359" t="str">
        <f>Input!B691</f>
        <v>Utility Service - Direct Damage</v>
      </c>
      <c r="C39" s="357" t="str">
        <f>Input!C691</f>
        <v>HIDE</v>
      </c>
      <c r="D39" s="385" t="str">
        <f>Input!D691</f>
        <v>HIDE</v>
      </c>
      <c r="F39" s="390">
        <f>Input!E691</f>
        <v>0</v>
      </c>
      <c r="G39" s="201"/>
      <c r="H39" s="201"/>
      <c r="I39" s="201"/>
      <c r="J39" s="218"/>
      <c r="K39" s="1030"/>
    </row>
    <row r="40" spans="2:11" hidden="1" x14ac:dyDescent="0.25">
      <c r="B40" s="359" t="str">
        <f>Input!B692</f>
        <v>Utility Service - Time Element</v>
      </c>
      <c r="C40" s="357" t="str">
        <f>Input!C692</f>
        <v>HIDE</v>
      </c>
      <c r="D40" s="385" t="str">
        <f>Input!D692</f>
        <v>HIDE</v>
      </c>
      <c r="F40" s="390">
        <f>Input!E692</f>
        <v>0</v>
      </c>
      <c r="G40" s="201"/>
      <c r="H40" s="201"/>
      <c r="I40" s="201"/>
      <c r="J40" s="218"/>
      <c r="K40" s="1030"/>
    </row>
    <row r="41" spans="2:11" hidden="1" x14ac:dyDescent="0.25">
      <c r="B41" s="359" t="str">
        <f>Input!B693</f>
        <v>Overhead Transmission Lines</v>
      </c>
      <c r="C41" s="357" t="str">
        <f>Input!C693</f>
        <v>HIDE</v>
      </c>
      <c r="D41" s="385" t="str">
        <f>Input!D693</f>
        <v>HIDE</v>
      </c>
      <c r="F41" s="390">
        <f>Input!E693</f>
        <v>0</v>
      </c>
      <c r="G41" s="201"/>
      <c r="H41" s="201"/>
      <c r="I41" s="201"/>
      <c r="J41" s="218"/>
      <c r="K41" s="1030"/>
    </row>
    <row r="42" spans="2:11" hidden="1" x14ac:dyDescent="0.25">
      <c r="B42" s="359" t="str">
        <f>Input!B694</f>
        <v xml:space="preserve">Civil Authority </v>
      </c>
      <c r="C42" s="357" t="str">
        <f>Input!C694</f>
        <v>HIDE</v>
      </c>
      <c r="D42" s="385" t="str">
        <f>Input!D694</f>
        <v>HIDE</v>
      </c>
      <c r="F42" s="396">
        <f>Input!E694</f>
        <v>0</v>
      </c>
      <c r="G42" s="201"/>
      <c r="H42" s="201"/>
      <c r="I42" s="201"/>
      <c r="J42" s="218"/>
      <c r="K42" s="1030"/>
    </row>
    <row r="43" spans="2:11" hidden="1" x14ac:dyDescent="0.25">
      <c r="B43" s="359" t="str">
        <f>Input!B695</f>
        <v>Ingress / Egress</v>
      </c>
      <c r="C43" s="357" t="str">
        <f>Input!C695</f>
        <v>HIDE</v>
      </c>
      <c r="D43" s="385" t="str">
        <f>Input!D695</f>
        <v>HIDE</v>
      </c>
      <c r="F43" s="396">
        <f>Input!E695</f>
        <v>0</v>
      </c>
      <c r="G43" s="201"/>
      <c r="H43" s="201"/>
      <c r="I43" s="201"/>
      <c r="J43" s="218"/>
      <c r="K43" s="1030"/>
    </row>
    <row r="44" spans="2:11" hidden="1" x14ac:dyDescent="0.25">
      <c r="B44" s="359" t="str">
        <f>Input!B696</f>
        <v>Ordinance or Law</v>
      </c>
      <c r="C44" s="357" t="str">
        <f>Input!C696</f>
        <v>HIDE</v>
      </c>
      <c r="D44" s="385" t="str">
        <f>Input!D696</f>
        <v>HIDE</v>
      </c>
      <c r="F44" s="390">
        <f>Input!E696</f>
        <v>0</v>
      </c>
      <c r="G44" s="201"/>
      <c r="H44" s="201"/>
      <c r="I44" s="201"/>
      <c r="J44" s="218"/>
      <c r="K44" s="1030"/>
    </row>
    <row r="45" spans="2:11" hidden="1" x14ac:dyDescent="0.25">
      <c r="B45" s="359" t="str">
        <f>Input!B697</f>
        <v>Newly Acquired Building</v>
      </c>
      <c r="C45" s="357" t="str">
        <f>Input!C697</f>
        <v>HIDE</v>
      </c>
      <c r="D45" s="385" t="str">
        <f>Input!D697</f>
        <v>HIDE</v>
      </c>
      <c r="F45" s="390">
        <f>Input!E697</f>
        <v>0</v>
      </c>
      <c r="G45" s="201"/>
      <c r="H45" s="201"/>
      <c r="I45" s="201"/>
      <c r="J45" s="218"/>
      <c r="K45" s="1030"/>
    </row>
    <row r="46" spans="2:11" hidden="1" x14ac:dyDescent="0.25">
      <c r="B46" s="359" t="str">
        <f>Input!B698</f>
        <v>Newly Acquired Business Personal Property</v>
      </c>
      <c r="C46" s="357" t="str">
        <f>Input!C698</f>
        <v>HIDE</v>
      </c>
      <c r="D46" s="385" t="str">
        <f>Input!D698</f>
        <v>HIDE</v>
      </c>
      <c r="F46" s="390">
        <f>Input!E698</f>
        <v>0</v>
      </c>
      <c r="G46" s="201"/>
      <c r="H46" s="201"/>
      <c r="I46" s="201"/>
      <c r="J46" s="218"/>
      <c r="K46" s="1030"/>
    </row>
    <row r="47" spans="2:11" hidden="1" x14ac:dyDescent="0.25">
      <c r="B47" s="359" t="str">
        <f>Input!B699</f>
        <v>Flood</v>
      </c>
      <c r="C47" s="357" t="str">
        <f>Input!C699</f>
        <v>HIDE</v>
      </c>
      <c r="D47" s="385" t="str">
        <f>Input!D699</f>
        <v>HIDE</v>
      </c>
      <c r="F47" s="390">
        <f>Input!E699</f>
        <v>0</v>
      </c>
      <c r="G47" s="201"/>
      <c r="H47" s="201"/>
      <c r="I47" s="201"/>
      <c r="J47" s="218"/>
      <c r="K47" s="1030"/>
    </row>
    <row r="48" spans="2:11" hidden="1" x14ac:dyDescent="0.25">
      <c r="B48" s="359" t="str">
        <f>Input!B700</f>
        <v>Earthquake</v>
      </c>
      <c r="C48" s="357" t="str">
        <f>Input!C700</f>
        <v>HIDE</v>
      </c>
      <c r="D48" s="385" t="str">
        <f>Input!D700</f>
        <v>HIDE</v>
      </c>
      <c r="F48" s="390">
        <f>Input!E700</f>
        <v>0</v>
      </c>
      <c r="G48" s="201"/>
      <c r="H48" s="201"/>
      <c r="I48" s="201"/>
      <c r="J48" s="218"/>
      <c r="K48" s="1030"/>
    </row>
    <row r="49" spans="2:11" hidden="1" x14ac:dyDescent="0.25">
      <c r="B49" s="359" t="str">
        <f>Input!B701</f>
        <v>Windstorm</v>
      </c>
      <c r="C49" s="357" t="str">
        <f>Input!C701</f>
        <v>HIDE</v>
      </c>
      <c r="D49" s="385" t="str">
        <f>Input!D701</f>
        <v>HIDE</v>
      </c>
      <c r="F49" s="390">
        <f>Input!E701</f>
        <v>0</v>
      </c>
      <c r="G49" s="201"/>
      <c r="H49" s="201"/>
      <c r="I49" s="201"/>
      <c r="J49" s="218"/>
      <c r="K49" s="1030"/>
    </row>
    <row r="50" spans="2:11" hidden="1" x14ac:dyDescent="0.25">
      <c r="B50" s="359" t="str">
        <f>Input!B702</f>
        <v>Named Storm</v>
      </c>
      <c r="C50" s="357" t="str">
        <f>Input!C702</f>
        <v>HIDE</v>
      </c>
      <c r="D50" s="385" t="str">
        <f>Input!D702</f>
        <v>HIDE</v>
      </c>
      <c r="F50" s="390">
        <f>Input!E702</f>
        <v>0</v>
      </c>
      <c r="G50" s="201"/>
      <c r="H50" s="201"/>
      <c r="I50" s="201"/>
      <c r="J50" s="218"/>
      <c r="K50" s="1030"/>
    </row>
    <row r="51" spans="2:11" hidden="1" x14ac:dyDescent="0.25">
      <c r="B51" s="441" t="s">
        <v>138</v>
      </c>
      <c r="C51" s="442"/>
      <c r="D51" s="442"/>
      <c r="F51" s="430"/>
      <c r="G51" s="201"/>
      <c r="H51" s="201"/>
      <c r="I51" s="201"/>
      <c r="J51" s="494"/>
      <c r="K51" s="494"/>
    </row>
    <row r="52" spans="2:11" hidden="1" x14ac:dyDescent="0.25">
      <c r="B52" s="359" t="str">
        <f>Input!B704</f>
        <v>All Other</v>
      </c>
      <c r="C52" s="357" t="str">
        <f>Input!C704</f>
        <v>HIDE</v>
      </c>
      <c r="D52" s="385" t="str">
        <f>Input!D704</f>
        <v>HIDE</v>
      </c>
      <c r="F52" s="390">
        <f>Input!E704</f>
        <v>0</v>
      </c>
      <c r="G52" s="201"/>
      <c r="H52" s="201"/>
      <c r="I52" s="201"/>
      <c r="J52" s="218"/>
      <c r="K52" s="1030"/>
    </row>
    <row r="53" spans="2:11" hidden="1" x14ac:dyDescent="0.25">
      <c r="B53" s="359" t="str">
        <f>Input!B705</f>
        <v>Flood</v>
      </c>
      <c r="C53" s="357" t="str">
        <f>Input!C705</f>
        <v>HIDE</v>
      </c>
      <c r="D53" s="385" t="str">
        <f>Input!D705</f>
        <v>HIDE</v>
      </c>
      <c r="F53" s="390">
        <f>Input!E705</f>
        <v>0</v>
      </c>
      <c r="G53" s="201"/>
      <c r="H53" s="201"/>
      <c r="I53" s="201"/>
      <c r="J53" s="218"/>
      <c r="K53" s="1030"/>
    </row>
    <row r="54" spans="2:11" hidden="1" x14ac:dyDescent="0.25">
      <c r="B54" s="359" t="str">
        <f>Input!B706</f>
        <v>Earthquake</v>
      </c>
      <c r="C54" s="357" t="str">
        <f>Input!C706</f>
        <v>HIDE</v>
      </c>
      <c r="D54" s="385" t="str">
        <f>Input!D706</f>
        <v>HIDE</v>
      </c>
      <c r="F54" s="390">
        <f>Input!E706</f>
        <v>0</v>
      </c>
      <c r="G54" s="201"/>
      <c r="H54" s="201"/>
      <c r="I54" s="201"/>
      <c r="J54" s="218"/>
      <c r="K54" s="1030"/>
    </row>
    <row r="55" spans="2:11" hidden="1" x14ac:dyDescent="0.25">
      <c r="B55" s="359" t="str">
        <f>Input!B707</f>
        <v>Windstorm</v>
      </c>
      <c r="C55" s="357" t="str">
        <f>Input!C707</f>
        <v>HIDE</v>
      </c>
      <c r="D55" s="385" t="str">
        <f>Input!D707</f>
        <v>HIDE</v>
      </c>
      <c r="F55" s="390">
        <f>Input!E707</f>
        <v>0</v>
      </c>
      <c r="G55" s="201"/>
      <c r="H55" s="201"/>
      <c r="I55" s="201"/>
      <c r="J55" s="218"/>
      <c r="K55" s="1030"/>
    </row>
    <row r="56" spans="2:11" hidden="1" x14ac:dyDescent="0.25">
      <c r="B56" s="359" t="str">
        <f>Input!B708</f>
        <v>Named Storm</v>
      </c>
      <c r="C56" s="357" t="str">
        <f>Input!C708</f>
        <v>HIDE</v>
      </c>
      <c r="D56" s="385" t="str">
        <f>Input!D708</f>
        <v>HIDE</v>
      </c>
      <c r="F56" s="390">
        <f>Input!E708</f>
        <v>0</v>
      </c>
      <c r="G56" s="201"/>
      <c r="H56" s="201"/>
      <c r="I56" s="201"/>
      <c r="J56" s="218"/>
      <c r="K56" s="1030"/>
    </row>
    <row r="57" spans="2:11" hidden="1" x14ac:dyDescent="0.25">
      <c r="B57" s="436" t="s">
        <v>530</v>
      </c>
      <c r="C57" s="436"/>
      <c r="D57" s="436"/>
      <c r="F57" s="494"/>
      <c r="J57" s="494"/>
      <c r="K57" s="494"/>
    </row>
    <row r="58" spans="2:11" hidden="1" x14ac:dyDescent="0.25">
      <c r="B58" s="359" t="str">
        <f>Input!B710</f>
        <v>All Other</v>
      </c>
      <c r="C58" s="357" t="str">
        <f>Input!C710</f>
        <v>HIDE</v>
      </c>
      <c r="D58" s="385" t="str">
        <f>Input!D710</f>
        <v>HIDE</v>
      </c>
      <c r="F58" s="396">
        <f>Input!E710</f>
        <v>0</v>
      </c>
      <c r="G58" s="201"/>
      <c r="H58" s="201"/>
      <c r="I58" s="201"/>
      <c r="J58" s="218"/>
      <c r="K58" s="1030"/>
    </row>
    <row r="59" spans="2:11" hidden="1" x14ac:dyDescent="0.25">
      <c r="B59" s="359" t="str">
        <f>Input!B711</f>
        <v xml:space="preserve">Civil Authority </v>
      </c>
      <c r="C59" s="357" t="str">
        <f>Input!C711</f>
        <v>HIDE</v>
      </c>
      <c r="D59" s="385" t="str">
        <f>Input!D711</f>
        <v>HIDE</v>
      </c>
      <c r="F59" s="396">
        <f>Input!E711</f>
        <v>0</v>
      </c>
      <c r="G59" s="201"/>
      <c r="H59" s="201"/>
      <c r="I59" s="201"/>
      <c r="J59" s="218"/>
      <c r="K59" s="1030"/>
    </row>
    <row r="60" spans="2:11" hidden="1" x14ac:dyDescent="0.25">
      <c r="B60" s="359" t="str">
        <f>Input!B712</f>
        <v>Ingress / Egress</v>
      </c>
      <c r="C60" s="357" t="str">
        <f>Input!C712</f>
        <v>HIDE</v>
      </c>
      <c r="D60" s="385" t="str">
        <f>Input!D712</f>
        <v>HIDE</v>
      </c>
      <c r="F60" s="396">
        <f>Input!E712</f>
        <v>0</v>
      </c>
      <c r="G60" s="201"/>
      <c r="H60" s="201"/>
      <c r="I60" s="201"/>
      <c r="J60" s="218"/>
      <c r="K60" s="1030"/>
    </row>
    <row r="61" spans="2:11" hidden="1" x14ac:dyDescent="0.25">
      <c r="B61" s="359" t="str">
        <f>Input!B713</f>
        <v>Flood</v>
      </c>
      <c r="C61" s="357" t="str">
        <f>Input!C713</f>
        <v>HIDE</v>
      </c>
      <c r="D61" s="385" t="str">
        <f>Input!D713</f>
        <v>HIDE</v>
      </c>
      <c r="F61" s="396">
        <f>Input!E713</f>
        <v>0</v>
      </c>
      <c r="G61" s="201"/>
      <c r="H61" s="201"/>
      <c r="I61" s="201"/>
      <c r="J61" s="218"/>
      <c r="K61" s="1030"/>
    </row>
    <row r="62" spans="2:11" hidden="1" x14ac:dyDescent="0.25">
      <c r="B62" s="359" t="str">
        <f>Input!B714</f>
        <v>Earthquake</v>
      </c>
      <c r="C62" s="357" t="str">
        <f>Input!C714</f>
        <v>HIDE</v>
      </c>
      <c r="D62" s="385" t="str">
        <f>Input!D714</f>
        <v>HIDE</v>
      </c>
      <c r="F62" s="396">
        <f>Input!E714</f>
        <v>0</v>
      </c>
      <c r="G62" s="201"/>
      <c r="H62" s="201"/>
      <c r="I62" s="201"/>
      <c r="J62" s="218"/>
      <c r="K62" s="1030"/>
    </row>
    <row r="63" spans="2:11" hidden="1" x14ac:dyDescent="0.25">
      <c r="B63" s="359" t="str">
        <f>Input!B715</f>
        <v>Windstorm</v>
      </c>
      <c r="C63" s="357" t="str">
        <f>Input!C715</f>
        <v>HIDE</v>
      </c>
      <c r="D63" s="385" t="str">
        <f>Input!D715</f>
        <v>HIDE</v>
      </c>
      <c r="F63" s="396">
        <f>Input!E715</f>
        <v>0</v>
      </c>
      <c r="G63" s="201"/>
      <c r="H63" s="201"/>
      <c r="I63" s="201"/>
      <c r="J63" s="218"/>
      <c r="K63" s="1030"/>
    </row>
    <row r="64" spans="2:11" hidden="1" x14ac:dyDescent="0.25">
      <c r="B64" s="359" t="str">
        <f>Input!B716</f>
        <v>Named Storm</v>
      </c>
      <c r="C64" s="357" t="str">
        <f>Input!C716</f>
        <v>HIDE</v>
      </c>
      <c r="D64" s="385" t="str">
        <f>Input!D716</f>
        <v>HIDE</v>
      </c>
      <c r="F64" s="396">
        <f>Input!E716</f>
        <v>0</v>
      </c>
      <c r="G64" s="201"/>
      <c r="H64" s="201"/>
      <c r="I64" s="201"/>
      <c r="J64" s="218"/>
      <c r="K64" s="1030"/>
    </row>
    <row r="65" spans="2:11" x14ac:dyDescent="0.25">
      <c r="B65" s="882" t="s">
        <v>1329</v>
      </c>
      <c r="C65" s="421"/>
      <c r="D65" s="421"/>
      <c r="F65" s="437"/>
      <c r="G65" s="201"/>
      <c r="H65" s="201"/>
      <c r="I65" s="201"/>
      <c r="J65" s="494"/>
      <c r="K65" s="494"/>
    </row>
    <row r="66" spans="2:11" x14ac:dyDescent="0.25">
      <c r="B66" s="359" t="str">
        <f>Input!F686</f>
        <v>Scheduled Equipment</v>
      </c>
      <c r="C66" s="357">
        <f>Input!G686</f>
        <v>4744985</v>
      </c>
      <c r="D66" s="385">
        <f>Input!H686</f>
        <v>5401323</v>
      </c>
      <c r="F66" s="387">
        <f>Input!I686</f>
        <v>5401323</v>
      </c>
      <c r="G66" s="201"/>
      <c r="H66" s="201"/>
      <c r="I66" s="201"/>
      <c r="J66" s="218"/>
      <c r="K66" s="1030"/>
    </row>
    <row r="67" spans="2:11" x14ac:dyDescent="0.25">
      <c r="B67" s="359" t="str">
        <f>Input!F687</f>
        <v>Unscheduled Equipment - Max Per Occurrence</v>
      </c>
      <c r="C67" s="357">
        <f>Input!G687</f>
        <v>250000</v>
      </c>
      <c r="D67" s="385">
        <f>Input!H687</f>
        <v>250000</v>
      </c>
      <c r="F67" s="387">
        <f>Input!I687</f>
        <v>0</v>
      </c>
      <c r="G67" s="201"/>
      <c r="H67" s="201"/>
      <c r="I67" s="201"/>
      <c r="J67" s="218"/>
      <c r="K67" s="1030"/>
    </row>
    <row r="68" spans="2:11" x14ac:dyDescent="0.25">
      <c r="B68" s="359" t="str">
        <f>Input!F688</f>
        <v>Unscheduled Equipment - Max Per Item</v>
      </c>
      <c r="C68" s="357">
        <f>Input!G688</f>
        <v>5000</v>
      </c>
      <c r="D68" s="385">
        <f>Input!H688</f>
        <v>15000</v>
      </c>
      <c r="F68" s="387">
        <f>Input!I688</f>
        <v>0</v>
      </c>
      <c r="G68" s="201"/>
      <c r="H68" s="201"/>
      <c r="I68" s="201"/>
      <c r="J68" s="218"/>
      <c r="K68" s="1030"/>
    </row>
    <row r="69" spans="2:11" x14ac:dyDescent="0.25">
      <c r="B69" s="359" t="str">
        <f>Input!F689</f>
        <v>Leased or Rented Equipment - Max Per Occurrence</v>
      </c>
      <c r="C69" s="357">
        <f>Input!G689</f>
        <v>1000000</v>
      </c>
      <c r="D69" s="385">
        <f>Input!H689</f>
        <v>1000000</v>
      </c>
      <c r="F69" s="387">
        <f>Input!I689</f>
        <v>0</v>
      </c>
      <c r="G69" s="201"/>
      <c r="H69" s="201"/>
      <c r="I69" s="201"/>
      <c r="J69" s="218"/>
      <c r="K69" s="1030"/>
    </row>
    <row r="70" spans="2:11" x14ac:dyDescent="0.25">
      <c r="B70" s="359" t="str">
        <f>Input!F690</f>
        <v>Leased or Rented Equipment - Max Per Item</v>
      </c>
      <c r="C70" s="357">
        <f>Input!G690</f>
        <v>750000</v>
      </c>
      <c r="D70" s="385">
        <f>Input!H690</f>
        <v>750000</v>
      </c>
      <c r="F70" s="387">
        <f>Input!I690</f>
        <v>0</v>
      </c>
      <c r="G70" s="201"/>
      <c r="H70" s="201"/>
      <c r="I70" s="201"/>
      <c r="J70" s="218"/>
      <c r="K70" s="1030"/>
    </row>
    <row r="71" spans="2:11" hidden="1" x14ac:dyDescent="0.25">
      <c r="B71" s="359" t="str">
        <f>Input!F691</f>
        <v>Contractor’s Employees Property</v>
      </c>
      <c r="C71" s="357">
        <f>Input!G691</f>
        <v>0</v>
      </c>
      <c r="D71" s="385">
        <f>Input!H691</f>
        <v>0</v>
      </c>
      <c r="F71" s="387">
        <f>Input!I691</f>
        <v>0</v>
      </c>
      <c r="G71" s="201"/>
      <c r="H71" s="201"/>
      <c r="I71" s="201"/>
      <c r="J71" s="218"/>
      <c r="K71" s="1030"/>
    </row>
    <row r="72" spans="2:11" hidden="1" x14ac:dyDescent="0.25">
      <c r="B72" s="359" t="str">
        <f>Input!F692</f>
        <v>Continuing Lease or Rental Payments</v>
      </c>
      <c r="C72" s="357">
        <f>Input!G692</f>
        <v>0</v>
      </c>
      <c r="D72" s="385">
        <f>Input!H692</f>
        <v>0</v>
      </c>
      <c r="F72" s="387">
        <f>Input!I692</f>
        <v>0</v>
      </c>
      <c r="G72" s="201"/>
      <c r="H72" s="201"/>
      <c r="I72" s="201"/>
      <c r="J72" s="218"/>
      <c r="K72" s="1030"/>
    </row>
    <row r="73" spans="2:11" hidden="1" x14ac:dyDescent="0.25">
      <c r="B73" s="359" t="str">
        <f>Input!F693</f>
        <v>Expediting Expense</v>
      </c>
      <c r="C73" s="357">
        <f>Input!G693</f>
        <v>0</v>
      </c>
      <c r="D73" s="385">
        <f>Input!H693</f>
        <v>0</v>
      </c>
      <c r="F73" s="387">
        <f>Input!I693</f>
        <v>0</v>
      </c>
      <c r="G73" s="201"/>
      <c r="H73" s="201"/>
      <c r="I73" s="201"/>
      <c r="J73" s="218"/>
      <c r="K73" s="1030"/>
    </row>
    <row r="74" spans="2:11" hidden="1" x14ac:dyDescent="0.25">
      <c r="B74" s="359" t="str">
        <f>Input!F694</f>
        <v xml:space="preserve">Pollutant Clean Up </v>
      </c>
      <c r="C74" s="357">
        <f>Input!G694</f>
        <v>0</v>
      </c>
      <c r="D74" s="385">
        <f>Input!H694</f>
        <v>0</v>
      </c>
      <c r="F74" s="387">
        <f>Input!I694</f>
        <v>0</v>
      </c>
      <c r="G74" s="201"/>
      <c r="H74" s="201"/>
      <c r="I74" s="201"/>
      <c r="J74" s="218"/>
      <c r="K74" s="1030"/>
    </row>
    <row r="75" spans="2:11" hidden="1" x14ac:dyDescent="0.25">
      <c r="B75" s="359" t="str">
        <f>Input!F695</f>
        <v xml:space="preserve">Rental Reimbursement </v>
      </c>
      <c r="C75" s="357">
        <f>Input!G695</f>
        <v>0</v>
      </c>
      <c r="D75" s="385">
        <f>Input!H695</f>
        <v>0</v>
      </c>
      <c r="F75" s="387">
        <f>Input!I695</f>
        <v>0</v>
      </c>
      <c r="G75" s="201"/>
      <c r="H75" s="201"/>
      <c r="I75" s="201"/>
      <c r="J75" s="218"/>
      <c r="K75" s="1030"/>
    </row>
    <row r="76" spans="2:11" hidden="1" x14ac:dyDescent="0.25">
      <c r="B76" s="359" t="str">
        <f>Input!F696</f>
        <v>Newly Acquired Equipment</v>
      </c>
      <c r="C76" s="357">
        <f>Input!G696</f>
        <v>0</v>
      </c>
      <c r="D76" s="385">
        <f>Input!H696</f>
        <v>0</v>
      </c>
      <c r="F76" s="387">
        <f>Input!I696</f>
        <v>0</v>
      </c>
      <c r="G76" s="201"/>
      <c r="H76" s="201"/>
      <c r="I76" s="201"/>
      <c r="J76" s="218"/>
      <c r="K76" s="1030"/>
    </row>
    <row r="77" spans="2:11" x14ac:dyDescent="0.25">
      <c r="B77" s="359" t="str">
        <f>Input!F697</f>
        <v>Waterborne Equipment</v>
      </c>
      <c r="C77" s="357">
        <f>Input!G697</f>
        <v>25000</v>
      </c>
      <c r="D77" s="385">
        <f>Input!H697</f>
        <v>25000</v>
      </c>
      <c r="F77" s="387">
        <f>Input!I697</f>
        <v>0</v>
      </c>
      <c r="G77" s="201"/>
      <c r="H77" s="201"/>
      <c r="I77" s="201"/>
      <c r="J77" s="218"/>
      <c r="K77" s="1041"/>
    </row>
    <row r="78" spans="2:11" hidden="1" x14ac:dyDescent="0.25">
      <c r="B78" s="359" t="str">
        <f>Input!F698</f>
        <v>Flood</v>
      </c>
      <c r="C78" s="357">
        <f>Input!G698</f>
        <v>0</v>
      </c>
      <c r="D78" s="385">
        <f>Input!H698</f>
        <v>0</v>
      </c>
      <c r="F78" s="387">
        <f>Input!I698</f>
        <v>0</v>
      </c>
      <c r="G78" s="201"/>
      <c r="H78" s="201"/>
      <c r="I78" s="201"/>
      <c r="J78" s="218"/>
      <c r="K78" s="1030"/>
    </row>
    <row r="79" spans="2:11" hidden="1" x14ac:dyDescent="0.25">
      <c r="B79" s="359" t="str">
        <f>Input!F699</f>
        <v>Earthquake</v>
      </c>
      <c r="C79" s="357">
        <f>Input!G699</f>
        <v>0</v>
      </c>
      <c r="D79" s="385">
        <f>Input!H699</f>
        <v>0</v>
      </c>
      <c r="F79" s="387">
        <f>Input!I699</f>
        <v>0</v>
      </c>
      <c r="G79" s="201"/>
      <c r="H79" s="201"/>
      <c r="I79" s="201"/>
      <c r="J79" s="218"/>
      <c r="K79" s="1030"/>
    </row>
    <row r="80" spans="2:11" hidden="1" x14ac:dyDescent="0.25">
      <c r="B80" s="359" t="str">
        <f>Input!F700</f>
        <v>Windstorm</v>
      </c>
      <c r="C80" s="357">
        <f>Input!G700</f>
        <v>0</v>
      </c>
      <c r="D80" s="385">
        <f>Input!H700</f>
        <v>0</v>
      </c>
      <c r="F80" s="387">
        <f>Input!I700</f>
        <v>0</v>
      </c>
      <c r="G80" s="201"/>
      <c r="H80" s="201"/>
      <c r="I80" s="201"/>
      <c r="J80" s="218"/>
      <c r="K80" s="1030"/>
    </row>
    <row r="81" spans="2:11" hidden="1" x14ac:dyDescent="0.25">
      <c r="B81" s="359" t="str">
        <f>Input!F701</f>
        <v>Named Storm</v>
      </c>
      <c r="C81" s="357">
        <f>Input!G701</f>
        <v>0</v>
      </c>
      <c r="D81" s="385">
        <f>Input!H701</f>
        <v>0</v>
      </c>
      <c r="F81" s="387">
        <f>Input!I701</f>
        <v>0</v>
      </c>
      <c r="G81" s="201"/>
      <c r="H81" s="201"/>
      <c r="I81" s="201"/>
      <c r="J81" s="218"/>
      <c r="K81" s="1030"/>
    </row>
    <row r="82" spans="2:11" x14ac:dyDescent="0.25">
      <c r="B82" s="883" t="s">
        <v>1330</v>
      </c>
      <c r="C82" s="444"/>
      <c r="D82" s="444"/>
      <c r="F82" s="437"/>
      <c r="G82" s="201"/>
      <c r="H82" s="201"/>
      <c r="I82" s="201"/>
      <c r="J82" s="494"/>
      <c r="K82" s="494"/>
    </row>
    <row r="83" spans="2:11" x14ac:dyDescent="0.25">
      <c r="B83" s="359" t="str">
        <f>Input!F704</f>
        <v>All Other</v>
      </c>
      <c r="C83" s="357">
        <f>Input!G704</f>
        <v>5000</v>
      </c>
      <c r="D83" s="385">
        <f>Input!H704</f>
        <v>5000</v>
      </c>
      <c r="F83" s="387">
        <f>Input!I704</f>
        <v>0</v>
      </c>
      <c r="G83" s="201"/>
      <c r="H83" s="201"/>
      <c r="I83" s="201"/>
      <c r="J83" s="218"/>
      <c r="K83" s="1030"/>
    </row>
    <row r="84" spans="2:11" hidden="1" x14ac:dyDescent="0.25">
      <c r="B84" s="359" t="str">
        <f>Input!F705</f>
        <v>Flood</v>
      </c>
      <c r="C84" s="357">
        <f>Input!G705</f>
        <v>0</v>
      </c>
      <c r="D84" s="385">
        <f>Input!H705</f>
        <v>0</v>
      </c>
      <c r="E84" s="15"/>
      <c r="F84" s="387">
        <f>Input!I705</f>
        <v>0</v>
      </c>
      <c r="G84" s="201"/>
      <c r="H84" s="201"/>
      <c r="I84" s="201"/>
      <c r="J84" s="218"/>
      <c r="K84" s="1030"/>
    </row>
    <row r="85" spans="2:11" hidden="1" x14ac:dyDescent="0.25">
      <c r="B85" s="359" t="str">
        <f>Input!F706</f>
        <v>Earthquake</v>
      </c>
      <c r="C85" s="357">
        <f>Input!G706</f>
        <v>0</v>
      </c>
      <c r="D85" s="385">
        <f>Input!H706</f>
        <v>0</v>
      </c>
      <c r="E85" s="15"/>
      <c r="F85" s="387">
        <f>Input!I706</f>
        <v>0</v>
      </c>
      <c r="G85" s="201"/>
      <c r="H85" s="201"/>
      <c r="I85" s="201"/>
      <c r="J85" s="218"/>
      <c r="K85" s="1030"/>
    </row>
    <row r="86" spans="2:11" hidden="1" x14ac:dyDescent="0.25">
      <c r="B86" s="359" t="str">
        <f>Input!F707</f>
        <v>Windstorm</v>
      </c>
      <c r="C86" s="357">
        <f>Input!G707</f>
        <v>0</v>
      </c>
      <c r="D86" s="385">
        <f>Input!H707</f>
        <v>0</v>
      </c>
      <c r="E86" s="15"/>
      <c r="F86" s="387">
        <f>Input!I707</f>
        <v>0</v>
      </c>
      <c r="G86" s="201"/>
      <c r="H86" s="201"/>
      <c r="I86" s="201"/>
      <c r="J86" s="218"/>
      <c r="K86" s="1030"/>
    </row>
    <row r="87" spans="2:11" x14ac:dyDescent="0.25">
      <c r="B87" s="340" t="str">
        <f>Input!F708</f>
        <v xml:space="preserve">Theft </v>
      </c>
      <c r="C87" s="362">
        <f>Input!G708</f>
        <v>15000</v>
      </c>
      <c r="D87" s="391">
        <f>Input!H708</f>
        <v>15000</v>
      </c>
      <c r="E87" s="15"/>
      <c r="F87" s="390">
        <f>Input!I708</f>
        <v>0</v>
      </c>
      <c r="G87" s="201"/>
      <c r="H87" s="201"/>
      <c r="I87" s="201"/>
      <c r="J87" s="218"/>
      <c r="K87" s="1030"/>
    </row>
    <row r="88" spans="2:11" x14ac:dyDescent="0.25">
      <c r="B88" s="443" t="s">
        <v>302</v>
      </c>
      <c r="C88" s="443"/>
      <c r="D88" s="443"/>
      <c r="E88" s="15"/>
      <c r="F88" s="949"/>
      <c r="G88" s="201"/>
      <c r="H88" s="201"/>
      <c r="I88" s="201"/>
      <c r="J88" s="494"/>
      <c r="K88" s="494"/>
    </row>
    <row r="89" spans="2:11" x14ac:dyDescent="0.25">
      <c r="B89" s="361" t="s">
        <v>283</v>
      </c>
      <c r="C89" s="388">
        <f>Input!B630</f>
        <v>31190</v>
      </c>
      <c r="D89" s="385">
        <f>Input!D630</f>
        <v>37094</v>
      </c>
      <c r="E89" s="15"/>
      <c r="F89" s="387">
        <f>Input!E630</f>
        <v>0</v>
      </c>
      <c r="G89" s="201"/>
      <c r="H89" s="201"/>
      <c r="I89" s="201"/>
      <c r="J89" s="1366" t="s">
        <v>1692</v>
      </c>
      <c r="K89" s="1030"/>
    </row>
    <row r="90" spans="2:11" x14ac:dyDescent="0.25">
      <c r="B90" s="361" t="s">
        <v>301</v>
      </c>
      <c r="C90" s="388">
        <f>Input!B636</f>
        <v>0</v>
      </c>
      <c r="D90" s="385">
        <f>Input!D636</f>
        <v>0</v>
      </c>
      <c r="E90" s="15"/>
      <c r="F90" s="387">
        <f>Input!E636</f>
        <v>0</v>
      </c>
      <c r="G90" s="201"/>
      <c r="H90" s="201"/>
      <c r="I90" s="201"/>
      <c r="J90" s="1367"/>
      <c r="K90" s="1030"/>
    </row>
    <row r="91" spans="2:11" x14ac:dyDescent="0.25">
      <c r="B91" s="361" t="s">
        <v>300</v>
      </c>
      <c r="C91" s="389">
        <f>Input!B638</f>
        <v>0</v>
      </c>
      <c r="D91" s="391">
        <f>Input!D638</f>
        <v>0</v>
      </c>
      <c r="E91" s="15"/>
      <c r="F91" s="390">
        <f>Input!E638</f>
        <v>0</v>
      </c>
      <c r="G91" s="201"/>
      <c r="H91" s="201"/>
      <c r="I91" s="201"/>
      <c r="J91" s="1367"/>
      <c r="K91" s="1030"/>
    </row>
    <row r="92" spans="2:11" x14ac:dyDescent="0.25">
      <c r="B92" s="368" t="s">
        <v>303</v>
      </c>
      <c r="C92" s="388">
        <f>Input!B640</f>
        <v>31190</v>
      </c>
      <c r="D92" s="385">
        <f>Input!D640</f>
        <v>37094</v>
      </c>
      <c r="E92" s="15"/>
      <c r="F92" s="387">
        <f>Input!E640</f>
        <v>0</v>
      </c>
      <c r="G92" s="201"/>
      <c r="H92" s="201"/>
      <c r="I92" s="201"/>
      <c r="J92" s="1368"/>
      <c r="K92" s="1030"/>
    </row>
    <row r="93" spans="2:11" ht="7.5" customHeight="1" x14ac:dyDescent="0.25">
      <c r="B93" s="201"/>
      <c r="C93" s="374"/>
      <c r="D93" s="216"/>
      <c r="E93" s="15"/>
      <c r="F93" s="263"/>
      <c r="G93" s="201"/>
      <c r="H93" s="201"/>
      <c r="I93" s="201"/>
      <c r="J93" s="344"/>
    </row>
    <row r="94" spans="2:11" x14ac:dyDescent="0.25">
      <c r="B94" s="1362" t="s">
        <v>114</v>
      </c>
      <c r="C94" s="1362"/>
      <c r="D94" s="1362"/>
      <c r="E94" s="15"/>
      <c r="F94" s="262"/>
      <c r="G94" s="201"/>
      <c r="H94" s="201"/>
      <c r="I94" s="201"/>
      <c r="J94" s="344"/>
    </row>
    <row r="95" spans="2:11" ht="15" customHeight="1" x14ac:dyDescent="0.25">
      <c r="B95" s="1363" t="s">
        <v>1125</v>
      </c>
      <c r="C95" s="1363"/>
      <c r="D95" s="1363"/>
      <c r="E95" s="1363"/>
      <c r="F95" s="1364"/>
      <c r="G95" s="201"/>
      <c r="H95" s="201"/>
      <c r="I95" s="201"/>
      <c r="J95" s="344"/>
    </row>
    <row r="96" spans="2:11" ht="7.5" customHeight="1" x14ac:dyDescent="0.25">
      <c r="B96" s="343"/>
      <c r="C96" s="226"/>
      <c r="D96" s="226"/>
      <c r="E96" s="15"/>
      <c r="F96" s="263"/>
      <c r="G96" s="201"/>
      <c r="H96" s="201"/>
      <c r="I96" s="201"/>
      <c r="J96" s="344"/>
    </row>
    <row r="97" spans="2:11" x14ac:dyDescent="0.25">
      <c r="B97" s="1362" t="s">
        <v>115</v>
      </c>
      <c r="C97" s="1362"/>
      <c r="D97" s="1362"/>
      <c r="E97" s="15"/>
      <c r="F97" s="263"/>
      <c r="G97" s="201"/>
      <c r="H97" s="201"/>
      <c r="I97" s="201"/>
      <c r="J97" s="344"/>
    </row>
    <row r="98" spans="2:11" x14ac:dyDescent="0.25">
      <c r="B98" s="1365" t="s">
        <v>1125</v>
      </c>
      <c r="C98" s="1373"/>
      <c r="D98" s="1373"/>
      <c r="E98" s="1373"/>
      <c r="F98" s="1374"/>
      <c r="G98" s="201"/>
      <c r="H98" s="201"/>
      <c r="I98" s="201"/>
      <c r="J98" s="344"/>
    </row>
    <row r="99" spans="2:11" ht="7.5" customHeight="1" x14ac:dyDescent="0.25">
      <c r="B99" s="303"/>
      <c r="C99" s="216"/>
      <c r="D99" s="216"/>
      <c r="E99" s="15"/>
      <c r="F99" s="263"/>
      <c r="G99" s="201"/>
      <c r="H99" s="201"/>
      <c r="I99" s="201"/>
      <c r="J99" s="344"/>
    </row>
    <row r="100" spans="2:11" x14ac:dyDescent="0.25">
      <c r="B100" s="470" t="s">
        <v>73</v>
      </c>
      <c r="C100" s="471" t="s">
        <v>63</v>
      </c>
      <c r="D100" s="472" t="s">
        <v>64</v>
      </c>
      <c r="E100" s="15"/>
      <c r="F100" s="473" t="s">
        <v>116</v>
      </c>
      <c r="G100" s="201"/>
      <c r="H100" s="201"/>
      <c r="I100" s="201"/>
      <c r="J100" s="474" t="s">
        <v>728</v>
      </c>
      <c r="K100" s="1057" t="s">
        <v>298</v>
      </c>
    </row>
    <row r="101" spans="2:11" x14ac:dyDescent="0.25">
      <c r="B101" s="359" t="s">
        <v>74</v>
      </c>
      <c r="C101" s="605" t="s">
        <v>1181</v>
      </c>
      <c r="D101" s="605" t="s">
        <v>1181</v>
      </c>
      <c r="F101" s="605"/>
      <c r="G101" s="216" t="str">
        <f t="shared" ref="G101:G174" si="0">IF(OR(TRIM(D101)&lt;&gt;"",TRIM(F101)&lt;&gt;""),IF(AND(TRIM(D101)&lt;&gt;"",TRIM(F101)&lt;&gt;""),IF(OR(TRIM(C101)&lt;&gt;TRIM(D101),TRIM(C101)&lt;&gt;TRIM(F101)),"_",""),IF(TRIM(C101)&lt;&gt;TRIM(D101), "_", "")),"")</f>
        <v/>
      </c>
      <c r="H101" s="201"/>
      <c r="I101" s="201"/>
      <c r="J101" s="218"/>
      <c r="K101" s="1030"/>
    </row>
    <row r="102" spans="2:11" s="410" customFormat="1" x14ac:dyDescent="0.25">
      <c r="B102" s="359" t="s">
        <v>77</v>
      </c>
      <c r="C102" s="387">
        <v>9000</v>
      </c>
      <c r="D102" s="387">
        <v>9000</v>
      </c>
      <c r="E102" s="15"/>
      <c r="F102" s="387"/>
      <c r="G102" s="408" t="str">
        <f>IF(OR(TRIM(D102)&lt;&gt;"",TRIM(F102)&lt;&gt;""),IF(AND(TRIM(D102)&lt;&gt;"",TRIM(F102)&lt;&gt;""),IF(OR(TRIM(C102)&lt;&gt;TRIM(D102),TRIM(C102)&lt;&gt;TRIM(F102)),"_",""),IF(TRIM(C102)&lt;&gt;TRIM(D102), "_", "")),"")</f>
        <v/>
      </c>
      <c r="J102" s="218"/>
      <c r="K102" s="1030"/>
    </row>
    <row r="103" spans="2:11" s="410" customFormat="1" x14ac:dyDescent="0.25">
      <c r="B103" s="359" t="s">
        <v>78</v>
      </c>
      <c r="C103" s="605" t="s">
        <v>977</v>
      </c>
      <c r="D103" s="605" t="s">
        <v>977</v>
      </c>
      <c r="E103" s="15"/>
      <c r="F103" s="605"/>
      <c r="G103" s="408" t="str">
        <f>IF(OR(TRIM(D103)&lt;&gt;"",TRIM(F103)&lt;&gt;""),IF(AND(TRIM(D103)&lt;&gt;"",TRIM(F103)&lt;&gt;""),IF(OR(TRIM(C103)&lt;&gt;TRIM(D103),TRIM(C103)&lt;&gt;TRIM(F103)),"_",""),IF(TRIM(C103)&lt;&gt;TRIM(D103), "_", "")),"")</f>
        <v/>
      </c>
      <c r="J103" s="218"/>
      <c r="K103" s="1030"/>
    </row>
    <row r="104" spans="2:11" s="410" customFormat="1" x14ac:dyDescent="0.2">
      <c r="B104" s="532" t="s">
        <v>400</v>
      </c>
      <c r="C104" s="396"/>
      <c r="D104" s="396"/>
      <c r="E104" s="15"/>
      <c r="F104" s="396"/>
      <c r="G104" s="408"/>
      <c r="J104" s="219"/>
      <c r="K104" s="1034"/>
    </row>
    <row r="105" spans="2:11" s="410" customFormat="1" hidden="1" x14ac:dyDescent="0.2">
      <c r="B105" s="533" t="s">
        <v>317</v>
      </c>
      <c r="C105" s="399"/>
      <c r="D105" s="399"/>
      <c r="E105" s="15"/>
      <c r="F105" s="399"/>
      <c r="G105" s="408"/>
      <c r="J105" s="407"/>
      <c r="K105" s="344"/>
    </row>
    <row r="106" spans="2:11" s="410" customFormat="1" hidden="1" x14ac:dyDescent="0.2">
      <c r="B106" s="534" t="s">
        <v>533</v>
      </c>
      <c r="C106" s="399"/>
      <c r="D106" s="399"/>
      <c r="E106" s="15"/>
      <c r="F106" s="399"/>
      <c r="G106" s="408"/>
      <c r="J106" s="407"/>
      <c r="K106" s="344"/>
    </row>
    <row r="107" spans="2:11" s="410" customFormat="1" x14ac:dyDescent="0.2">
      <c r="B107" s="533" t="s">
        <v>534</v>
      </c>
      <c r="C107" s="399"/>
      <c r="D107" s="399"/>
      <c r="E107" s="15"/>
      <c r="F107" s="399"/>
      <c r="G107" s="408"/>
      <c r="J107" s="407"/>
      <c r="K107" s="344"/>
    </row>
    <row r="108" spans="2:11" s="410" customFormat="1" x14ac:dyDescent="0.2">
      <c r="B108" s="534" t="s">
        <v>535</v>
      </c>
      <c r="C108" s="1013">
        <v>1.5</v>
      </c>
      <c r="D108" s="1013">
        <v>1.73</v>
      </c>
      <c r="E108" s="15"/>
      <c r="F108" s="1013"/>
      <c r="G108" s="408"/>
      <c r="J108" s="404"/>
      <c r="K108" s="492"/>
    </row>
    <row r="109" spans="2:11" s="410" customFormat="1" hidden="1" x14ac:dyDescent="0.2">
      <c r="B109" s="533" t="s">
        <v>536</v>
      </c>
      <c r="C109" s="373"/>
      <c r="D109" s="373"/>
      <c r="E109" s="15"/>
      <c r="F109" s="373"/>
      <c r="G109" s="408"/>
      <c r="J109" s="218"/>
      <c r="K109" s="1030"/>
    </row>
    <row r="110" spans="2:11" s="410" customFormat="1" hidden="1" x14ac:dyDescent="0.2">
      <c r="B110" s="534" t="s">
        <v>537</v>
      </c>
      <c r="C110" s="373"/>
      <c r="D110" s="373"/>
      <c r="E110" s="15"/>
      <c r="F110" s="373"/>
      <c r="G110" s="408"/>
      <c r="J110" s="218"/>
      <c r="K110" s="1030"/>
    </row>
    <row r="111" spans="2:11" s="410" customFormat="1" ht="34.5" customHeight="1" x14ac:dyDescent="0.25">
      <c r="B111" s="359" t="s">
        <v>330</v>
      </c>
      <c r="C111" s="594" t="s">
        <v>124</v>
      </c>
      <c r="D111" s="594" t="s">
        <v>124</v>
      </c>
      <c r="E111" s="15"/>
      <c r="F111" s="594"/>
      <c r="G111" s="408" t="str">
        <f>IF(OR(TRIM(D111)&lt;&gt;"",TRIM(F111)&lt;&gt;""),IF(AND(TRIM(D111)&lt;&gt;"",TRIM(F111)&lt;&gt;""),IF(OR(TRIM(C111)&lt;&gt;TRIM(D111),TRIM(C111)&lt;&gt;TRIM(F111)),"_",""),IF(TRIM(C111)&lt;&gt;TRIM(D111), "_", "")),"")</f>
        <v/>
      </c>
      <c r="J111" s="896" t="s">
        <v>1507</v>
      </c>
      <c r="K111" s="1052"/>
    </row>
    <row r="112" spans="2:11" x14ac:dyDescent="0.25">
      <c r="B112" s="340" t="s">
        <v>497</v>
      </c>
      <c r="C112" s="351"/>
      <c r="D112" s="351"/>
      <c r="F112" s="351"/>
      <c r="G112" s="216" t="str">
        <f>IF(OR(TRIM(D112)&lt;&gt;"",TRIM(F112)&lt;&gt;""),IF(AND(TRIM(D112)&lt;&gt;"",TRIM(F112)&lt;&gt;""),IF(OR(TRIM(C112)&lt;&gt;TRIM(D112),TRIM(C112)&lt;&gt;TRIM(F112)),"_",""),IF(TRIM(C112)&lt;&gt;TRIM(D112), "_", "")),"")</f>
        <v/>
      </c>
      <c r="H112" s="201"/>
      <c r="I112" s="201"/>
      <c r="J112" s="219"/>
      <c r="K112" s="1034"/>
    </row>
    <row r="113" spans="2:11" x14ac:dyDescent="0.25">
      <c r="B113" s="400" t="s">
        <v>494</v>
      </c>
      <c r="C113" s="900" t="s">
        <v>331</v>
      </c>
      <c r="D113" s="900" t="s">
        <v>331</v>
      </c>
      <c r="F113" s="900"/>
      <c r="G113" s="216"/>
      <c r="H113" s="201"/>
      <c r="I113" s="201"/>
      <c r="J113" s="407"/>
    </row>
    <row r="114" spans="2:11" x14ac:dyDescent="0.25">
      <c r="B114" s="400" t="s">
        <v>495</v>
      </c>
      <c r="C114" s="900" t="s">
        <v>331</v>
      </c>
      <c r="D114" s="900" t="s">
        <v>331</v>
      </c>
      <c r="F114" s="900"/>
      <c r="G114" s="216"/>
      <c r="H114" s="201"/>
      <c r="I114" s="201"/>
      <c r="J114" s="407"/>
    </row>
    <row r="115" spans="2:11" x14ac:dyDescent="0.25">
      <c r="B115" s="401" t="s">
        <v>496</v>
      </c>
      <c r="C115" s="901" t="s">
        <v>331</v>
      </c>
      <c r="D115" s="901" t="s">
        <v>331</v>
      </c>
      <c r="F115" s="901"/>
      <c r="G115" s="216"/>
      <c r="H115" s="201"/>
      <c r="I115" s="201"/>
      <c r="J115" s="404"/>
      <c r="K115" s="492"/>
    </row>
    <row r="116" spans="2:11" hidden="1" x14ac:dyDescent="0.25">
      <c r="B116" s="884" t="s">
        <v>17</v>
      </c>
      <c r="C116" s="1014"/>
      <c r="D116" s="1014"/>
      <c r="E116" s="15"/>
      <c r="F116" s="1014"/>
      <c r="G116" s="216" t="str">
        <f t="shared" si="0"/>
        <v/>
      </c>
      <c r="H116" s="201"/>
      <c r="I116" s="201"/>
      <c r="J116" s="1067"/>
      <c r="K116" s="529"/>
    </row>
    <row r="117" spans="2:11" hidden="1" x14ac:dyDescent="0.25">
      <c r="B117" s="511" t="s">
        <v>75</v>
      </c>
      <c r="C117" s="351"/>
      <c r="D117" s="351"/>
      <c r="F117" s="351"/>
      <c r="G117" s="216" t="str">
        <f t="shared" si="0"/>
        <v/>
      </c>
      <c r="H117" s="201"/>
      <c r="I117" s="201"/>
      <c r="J117" s="219"/>
      <c r="K117" s="1034"/>
    </row>
    <row r="118" spans="2:11" hidden="1" x14ac:dyDescent="0.25">
      <c r="B118" s="512" t="s">
        <v>17</v>
      </c>
      <c r="C118" s="398"/>
      <c r="D118" s="398"/>
      <c r="F118" s="398"/>
      <c r="G118" s="216"/>
      <c r="H118" s="201"/>
      <c r="I118" s="201"/>
      <c r="J118" s="407"/>
    </row>
    <row r="119" spans="2:11" hidden="1" x14ac:dyDescent="0.25">
      <c r="B119" s="513" t="s">
        <v>219</v>
      </c>
      <c r="C119" s="384"/>
      <c r="D119" s="384"/>
      <c r="F119" s="384"/>
      <c r="G119" s="216"/>
      <c r="H119" s="201"/>
      <c r="I119" s="201"/>
      <c r="J119" s="404"/>
      <c r="K119" s="492"/>
    </row>
    <row r="120" spans="2:11" hidden="1" x14ac:dyDescent="0.25">
      <c r="B120" s="511" t="s">
        <v>121</v>
      </c>
      <c r="C120" s="351"/>
      <c r="D120" s="351"/>
      <c r="F120" s="351"/>
      <c r="G120" s="216" t="str">
        <f t="shared" si="0"/>
        <v/>
      </c>
      <c r="H120" s="201"/>
      <c r="I120" s="201"/>
      <c r="J120" s="219"/>
      <c r="K120" s="1034"/>
    </row>
    <row r="121" spans="2:11" hidden="1" x14ac:dyDescent="0.25">
      <c r="B121" s="512" t="s">
        <v>17</v>
      </c>
      <c r="C121" s="398"/>
      <c r="D121" s="398"/>
      <c r="F121" s="398"/>
      <c r="G121" s="216"/>
      <c r="H121" s="201"/>
      <c r="I121" s="201"/>
      <c r="J121" s="407"/>
    </row>
    <row r="122" spans="2:11" hidden="1" x14ac:dyDescent="0.25">
      <c r="B122" s="513" t="s">
        <v>219</v>
      </c>
      <c r="C122" s="384"/>
      <c r="D122" s="384"/>
      <c r="F122" s="384"/>
      <c r="G122" s="216"/>
      <c r="H122" s="201"/>
      <c r="I122" s="201"/>
      <c r="J122" s="404"/>
      <c r="K122" s="492"/>
    </row>
    <row r="123" spans="2:11" hidden="1" x14ac:dyDescent="0.25">
      <c r="B123" s="514" t="s">
        <v>76</v>
      </c>
      <c r="C123" s="351"/>
      <c r="D123" s="351"/>
      <c r="F123" s="351"/>
      <c r="G123" s="216" t="str">
        <f t="shared" si="0"/>
        <v/>
      </c>
      <c r="H123" s="201"/>
      <c r="I123" s="201"/>
      <c r="J123" s="219"/>
      <c r="K123" s="1034"/>
    </row>
    <row r="124" spans="2:11" hidden="1" x14ac:dyDescent="0.25">
      <c r="B124" s="512" t="s">
        <v>17</v>
      </c>
      <c r="C124" s="398"/>
      <c r="D124" s="398"/>
      <c r="F124" s="398"/>
      <c r="G124" s="216"/>
      <c r="H124" s="201"/>
      <c r="I124" s="201"/>
      <c r="J124" s="407"/>
    </row>
    <row r="125" spans="2:11" hidden="1" x14ac:dyDescent="0.25">
      <c r="B125" s="513" t="s">
        <v>219</v>
      </c>
      <c r="C125" s="384"/>
      <c r="D125" s="384"/>
      <c r="F125" s="384"/>
      <c r="G125" s="216"/>
      <c r="H125" s="201"/>
      <c r="I125" s="201"/>
      <c r="J125" s="404"/>
      <c r="K125" s="492"/>
    </row>
    <row r="126" spans="2:11" ht="15" hidden="1" customHeight="1" x14ac:dyDescent="0.25">
      <c r="B126" s="340" t="s">
        <v>490</v>
      </c>
      <c r="C126" s="351"/>
      <c r="D126" s="351"/>
      <c r="F126" s="351"/>
      <c r="G126" s="216" t="str">
        <f t="shared" si="0"/>
        <v/>
      </c>
      <c r="H126" s="201"/>
      <c r="I126" s="201"/>
      <c r="J126" s="219"/>
      <c r="K126" s="1034"/>
    </row>
    <row r="127" spans="2:11" hidden="1" x14ac:dyDescent="0.25">
      <c r="B127" s="400" t="s">
        <v>487</v>
      </c>
      <c r="C127" s="398"/>
      <c r="D127" s="398"/>
      <c r="F127" s="398"/>
      <c r="G127" s="216" t="str">
        <f t="shared" si="0"/>
        <v/>
      </c>
      <c r="H127" s="201"/>
      <c r="I127" s="201"/>
      <c r="J127" s="407"/>
    </row>
    <row r="128" spans="2:11" hidden="1" x14ac:dyDescent="0.25">
      <c r="B128" s="401" t="s">
        <v>488</v>
      </c>
      <c r="C128" s="384"/>
      <c r="D128" s="384"/>
      <c r="F128" s="384"/>
      <c r="G128" s="216"/>
      <c r="H128" s="201"/>
      <c r="I128" s="201"/>
      <c r="J128" s="404"/>
      <c r="K128" s="492"/>
    </row>
    <row r="129" spans="2:11" hidden="1" x14ac:dyDescent="0.25">
      <c r="B129" s="359" t="s">
        <v>491</v>
      </c>
      <c r="C129" s="350"/>
      <c r="D129" s="350"/>
      <c r="F129" s="350"/>
      <c r="G129" s="216" t="str">
        <f t="shared" si="0"/>
        <v/>
      </c>
      <c r="H129" s="201"/>
      <c r="I129" s="201"/>
      <c r="J129" s="218"/>
      <c r="K129" s="1030"/>
    </row>
    <row r="130" spans="2:11" ht="15" hidden="1" customHeight="1" x14ac:dyDescent="0.25">
      <c r="B130" s="359" t="s">
        <v>489</v>
      </c>
      <c r="C130" s="350"/>
      <c r="D130" s="350"/>
      <c r="F130" s="350"/>
      <c r="G130" s="216" t="str">
        <f t="shared" si="0"/>
        <v/>
      </c>
      <c r="H130" s="201"/>
      <c r="I130" s="201"/>
      <c r="J130" s="218"/>
      <c r="K130" s="1030"/>
    </row>
    <row r="131" spans="2:11" hidden="1" x14ac:dyDescent="0.25">
      <c r="B131" s="359" t="s">
        <v>492</v>
      </c>
      <c r="C131" s="350"/>
      <c r="D131" s="350"/>
      <c r="F131" s="350"/>
      <c r="G131" s="216" t="str">
        <f t="shared" si="0"/>
        <v/>
      </c>
      <c r="H131" s="201"/>
      <c r="I131" s="201"/>
      <c r="J131" s="218"/>
      <c r="K131" s="1030"/>
    </row>
    <row r="132" spans="2:11" hidden="1" x14ac:dyDescent="0.25">
      <c r="B132" s="359" t="s">
        <v>493</v>
      </c>
      <c r="C132" s="350"/>
      <c r="D132" s="350"/>
      <c r="F132" s="350"/>
      <c r="G132" s="216" t="str">
        <f t="shared" si="0"/>
        <v/>
      </c>
      <c r="H132" s="201"/>
      <c r="I132" s="201"/>
      <c r="J132" s="218"/>
      <c r="K132" s="1030"/>
    </row>
    <row r="133" spans="2:11" hidden="1" x14ac:dyDescent="0.25">
      <c r="B133" s="359" t="s">
        <v>351</v>
      </c>
      <c r="C133" s="350"/>
      <c r="D133" s="350"/>
      <c r="F133" s="350"/>
      <c r="G133" s="216" t="str">
        <f t="shared" si="0"/>
        <v/>
      </c>
      <c r="H133" s="201"/>
      <c r="I133" s="201"/>
      <c r="J133" s="218"/>
      <c r="K133" s="1030"/>
    </row>
    <row r="134" spans="2:11" hidden="1" x14ac:dyDescent="0.25">
      <c r="B134" s="359" t="s">
        <v>129</v>
      </c>
      <c r="C134" s="350"/>
      <c r="D134" s="350"/>
      <c r="F134" s="350"/>
      <c r="G134" s="216" t="str">
        <f t="shared" si="0"/>
        <v/>
      </c>
      <c r="H134" s="201"/>
      <c r="I134" s="201"/>
      <c r="J134" s="218"/>
      <c r="K134" s="1030"/>
    </row>
    <row r="135" spans="2:11" hidden="1" x14ac:dyDescent="0.25">
      <c r="B135" s="359" t="s">
        <v>122</v>
      </c>
      <c r="C135" s="350"/>
      <c r="D135" s="350"/>
      <c r="F135" s="350"/>
      <c r="G135" s="216" t="str">
        <f t="shared" si="0"/>
        <v/>
      </c>
      <c r="H135" s="201"/>
      <c r="I135" s="201"/>
      <c r="J135" s="218"/>
      <c r="K135" s="1030"/>
    </row>
    <row r="136" spans="2:11" ht="25.5" hidden="1" x14ac:dyDescent="0.25">
      <c r="B136" s="359" t="s">
        <v>123</v>
      </c>
      <c r="C136" s="350"/>
      <c r="D136" s="350"/>
      <c r="F136" s="350"/>
      <c r="G136" s="216" t="str">
        <f t="shared" si="0"/>
        <v/>
      </c>
      <c r="H136" s="201"/>
      <c r="I136" s="201"/>
      <c r="J136" s="218"/>
      <c r="K136" s="1030"/>
    </row>
    <row r="137" spans="2:11" hidden="1" x14ac:dyDescent="0.25">
      <c r="B137" s="340" t="s">
        <v>498</v>
      </c>
      <c r="C137" s="351"/>
      <c r="D137" s="351"/>
      <c r="F137" s="351"/>
      <c r="G137" s="216" t="str">
        <f t="shared" si="0"/>
        <v/>
      </c>
      <c r="H137" s="201"/>
      <c r="I137" s="201"/>
      <c r="J137" s="219"/>
      <c r="K137" s="1034"/>
    </row>
    <row r="138" spans="2:11" hidden="1" x14ac:dyDescent="0.25">
      <c r="B138" s="403" t="s">
        <v>481</v>
      </c>
      <c r="C138" s="384"/>
      <c r="D138" s="384"/>
      <c r="F138" s="384"/>
      <c r="G138" s="15" t="str">
        <f t="shared" si="0"/>
        <v/>
      </c>
      <c r="H138" s="201"/>
      <c r="I138" s="201"/>
      <c r="J138" s="404"/>
      <c r="K138" s="492"/>
    </row>
    <row r="139" spans="2:11" hidden="1" x14ac:dyDescent="0.25">
      <c r="B139" s="885" t="str">
        <f>Input!B677</f>
        <v>Umbrella/Excess Liability</v>
      </c>
      <c r="C139" s="650"/>
      <c r="D139" s="650"/>
      <c r="E139" s="15"/>
      <c r="F139" s="650"/>
      <c r="G139" s="216" t="str">
        <f t="shared" si="0"/>
        <v/>
      </c>
      <c r="H139" s="201"/>
      <c r="I139" s="201"/>
      <c r="J139" s="1067"/>
      <c r="K139" s="529"/>
    </row>
    <row r="140" spans="2:11" s="410" customFormat="1" hidden="1" x14ac:dyDescent="0.25">
      <c r="B140" s="359" t="s">
        <v>75</v>
      </c>
      <c r="C140" s="350"/>
      <c r="D140" s="350"/>
      <c r="E140" s="15"/>
      <c r="F140" s="350"/>
      <c r="G140" s="408" t="str">
        <f t="shared" si="0"/>
        <v/>
      </c>
      <c r="J140" s="218"/>
      <c r="K140" s="1030"/>
    </row>
    <row r="141" spans="2:11" s="410" customFormat="1" hidden="1" x14ac:dyDescent="0.25">
      <c r="B141" s="359" t="s">
        <v>121</v>
      </c>
      <c r="C141" s="350"/>
      <c r="D141" s="350"/>
      <c r="E141" s="15"/>
      <c r="F141" s="350"/>
      <c r="G141" s="408" t="str">
        <f t="shared" si="0"/>
        <v/>
      </c>
      <c r="J141" s="218"/>
      <c r="K141" s="1030"/>
    </row>
    <row r="142" spans="2:11" s="410" customFormat="1" hidden="1" x14ac:dyDescent="0.25">
      <c r="B142" s="359" t="s">
        <v>519</v>
      </c>
      <c r="C142" s="350"/>
      <c r="D142" s="350"/>
      <c r="E142" s="15"/>
      <c r="F142" s="350"/>
      <c r="G142" s="408" t="str">
        <f t="shared" si="0"/>
        <v/>
      </c>
      <c r="J142" s="218"/>
      <c r="K142" s="1030"/>
    </row>
    <row r="143" spans="2:11" s="410" customFormat="1" hidden="1" x14ac:dyDescent="0.25">
      <c r="B143" s="359" t="s">
        <v>133</v>
      </c>
      <c r="C143" s="350"/>
      <c r="D143" s="350"/>
      <c r="E143" s="15"/>
      <c r="F143" s="350"/>
      <c r="G143" s="408" t="str">
        <f t="shared" si="0"/>
        <v/>
      </c>
      <c r="J143" s="218"/>
      <c r="K143" s="1030"/>
    </row>
    <row r="144" spans="2:11" s="410" customFormat="1" hidden="1" x14ac:dyDescent="0.25">
      <c r="B144" s="359" t="s">
        <v>134</v>
      </c>
      <c r="C144" s="350"/>
      <c r="D144" s="350"/>
      <c r="E144" s="15"/>
      <c r="F144" s="350"/>
      <c r="G144" s="408" t="str">
        <f t="shared" si="0"/>
        <v/>
      </c>
      <c r="J144" s="218"/>
      <c r="K144" s="1030"/>
    </row>
    <row r="145" spans="2:11" s="410" customFormat="1" hidden="1" x14ac:dyDescent="0.25">
      <c r="B145" s="359" t="s">
        <v>135</v>
      </c>
      <c r="C145" s="350"/>
      <c r="D145" s="350"/>
      <c r="E145" s="15"/>
      <c r="F145" s="350"/>
      <c r="G145" s="408" t="str">
        <f t="shared" si="0"/>
        <v/>
      </c>
      <c r="J145" s="218"/>
      <c r="K145" s="1030"/>
    </row>
    <row r="146" spans="2:11" ht="15" hidden="1" customHeight="1" x14ac:dyDescent="0.25">
      <c r="B146" s="340" t="s">
        <v>490</v>
      </c>
      <c r="C146" s="351"/>
      <c r="D146" s="351"/>
      <c r="F146" s="351"/>
      <c r="G146" s="216" t="str">
        <f t="shared" si="0"/>
        <v/>
      </c>
      <c r="H146" s="201"/>
      <c r="I146" s="201"/>
      <c r="J146" s="219"/>
      <c r="K146" s="1034"/>
    </row>
    <row r="147" spans="2:11" hidden="1" x14ac:dyDescent="0.25">
      <c r="B147" s="400" t="s">
        <v>487</v>
      </c>
      <c r="C147" s="398"/>
      <c r="D147" s="398"/>
      <c r="F147" s="398"/>
      <c r="G147" s="216" t="str">
        <f t="shared" si="0"/>
        <v/>
      </c>
      <c r="H147" s="201"/>
      <c r="I147" s="201"/>
      <c r="J147" s="407"/>
    </row>
    <row r="148" spans="2:11" hidden="1" x14ac:dyDescent="0.25">
      <c r="B148" s="401" t="s">
        <v>488</v>
      </c>
      <c r="C148" s="384"/>
      <c r="D148" s="384"/>
      <c r="F148" s="384"/>
      <c r="G148" s="216"/>
      <c r="H148" s="201"/>
      <c r="I148" s="201"/>
      <c r="J148" s="404"/>
      <c r="K148" s="492"/>
    </row>
    <row r="149" spans="2:11" hidden="1" x14ac:dyDescent="0.25">
      <c r="B149" s="359" t="s">
        <v>491</v>
      </c>
      <c r="C149" s="350"/>
      <c r="D149" s="350"/>
      <c r="F149" s="350"/>
      <c r="G149" s="216" t="str">
        <f t="shared" si="0"/>
        <v/>
      </c>
      <c r="H149" s="201"/>
      <c r="I149" s="201"/>
      <c r="J149" s="218"/>
      <c r="K149" s="1030"/>
    </row>
    <row r="150" spans="2:11" ht="15" hidden="1" customHeight="1" x14ac:dyDescent="0.25">
      <c r="B150" s="359" t="s">
        <v>489</v>
      </c>
      <c r="C150" s="350"/>
      <c r="D150" s="350"/>
      <c r="F150" s="350"/>
      <c r="G150" s="216" t="str">
        <f t="shared" si="0"/>
        <v/>
      </c>
      <c r="H150" s="201"/>
      <c r="I150" s="201"/>
      <c r="J150" s="218"/>
      <c r="K150" s="1030"/>
    </row>
    <row r="151" spans="2:11" hidden="1" x14ac:dyDescent="0.25">
      <c r="B151" s="359" t="s">
        <v>492</v>
      </c>
      <c r="C151" s="350"/>
      <c r="D151" s="350"/>
      <c r="F151" s="350"/>
      <c r="G151" s="216" t="str">
        <f t="shared" si="0"/>
        <v/>
      </c>
      <c r="H151" s="201"/>
      <c r="I151" s="201"/>
      <c r="J151" s="218"/>
      <c r="K151" s="1030"/>
    </row>
    <row r="152" spans="2:11" hidden="1" x14ac:dyDescent="0.25">
      <c r="B152" s="359" t="s">
        <v>493</v>
      </c>
      <c r="C152" s="350"/>
      <c r="D152" s="350"/>
      <c r="F152" s="350"/>
      <c r="G152" s="216" t="str">
        <f t="shared" si="0"/>
        <v/>
      </c>
      <c r="H152" s="201"/>
      <c r="I152" s="201"/>
      <c r="J152" s="218"/>
      <c r="K152" s="1030"/>
    </row>
    <row r="153" spans="2:11" hidden="1" x14ac:dyDescent="0.25">
      <c r="B153" s="359" t="s">
        <v>351</v>
      </c>
      <c r="C153" s="350"/>
      <c r="D153" s="350"/>
      <c r="F153" s="350"/>
      <c r="G153" s="216" t="str">
        <f t="shared" si="0"/>
        <v/>
      </c>
      <c r="H153" s="201"/>
      <c r="I153" s="201"/>
      <c r="J153" s="218"/>
      <c r="K153" s="1030"/>
    </row>
    <row r="154" spans="2:11" hidden="1" x14ac:dyDescent="0.25">
      <c r="B154" s="359" t="s">
        <v>122</v>
      </c>
      <c r="C154" s="350"/>
      <c r="D154" s="350"/>
      <c r="F154" s="350"/>
      <c r="G154" s="216" t="str">
        <f t="shared" si="0"/>
        <v/>
      </c>
      <c r="H154" s="201"/>
      <c r="I154" s="201"/>
      <c r="J154" s="218"/>
      <c r="K154" s="1030"/>
    </row>
    <row r="155" spans="2:11" ht="25.5" hidden="1" x14ac:dyDescent="0.25">
      <c r="B155" s="359" t="s">
        <v>123</v>
      </c>
      <c r="C155" s="350"/>
      <c r="D155" s="350"/>
      <c r="F155" s="350"/>
      <c r="G155" s="216" t="str">
        <f t="shared" si="0"/>
        <v/>
      </c>
      <c r="H155" s="201"/>
      <c r="I155" s="201"/>
      <c r="J155" s="218"/>
      <c r="K155" s="1030"/>
    </row>
    <row r="156" spans="2:11" hidden="1" x14ac:dyDescent="0.25">
      <c r="B156" s="359" t="s">
        <v>129</v>
      </c>
      <c r="C156" s="350"/>
      <c r="D156" s="350"/>
      <c r="F156" s="350"/>
      <c r="G156" s="216" t="str">
        <f t="shared" si="0"/>
        <v/>
      </c>
      <c r="H156" s="201"/>
      <c r="I156" s="201"/>
      <c r="J156" s="218"/>
      <c r="K156" s="1030"/>
    </row>
    <row r="157" spans="2:11" hidden="1" x14ac:dyDescent="0.25">
      <c r="B157" s="340" t="s">
        <v>498</v>
      </c>
      <c r="C157" s="351"/>
      <c r="D157" s="351"/>
      <c r="F157" s="351"/>
      <c r="G157" s="216" t="str">
        <f t="shared" si="0"/>
        <v/>
      </c>
      <c r="H157" s="201"/>
      <c r="I157" s="201"/>
      <c r="J157" s="219"/>
      <c r="K157" s="1034"/>
    </row>
    <row r="158" spans="2:11" hidden="1" x14ac:dyDescent="0.25">
      <c r="B158" s="403" t="s">
        <v>481</v>
      </c>
      <c r="C158" s="384"/>
      <c r="D158" s="384"/>
      <c r="F158" s="384"/>
      <c r="G158" s="15" t="str">
        <f t="shared" si="0"/>
        <v/>
      </c>
      <c r="H158" s="201"/>
      <c r="I158" s="201"/>
      <c r="J158" s="404"/>
      <c r="K158" s="492"/>
    </row>
    <row r="159" spans="2:11" hidden="1" x14ac:dyDescent="0.25">
      <c r="B159" s="885" t="s">
        <v>152</v>
      </c>
      <c r="C159" s="650"/>
      <c r="D159" s="650"/>
      <c r="F159" s="650"/>
      <c r="G159" s="216" t="str">
        <f t="shared" si="0"/>
        <v/>
      </c>
      <c r="H159" s="201"/>
      <c r="I159" s="201"/>
      <c r="J159" s="1067"/>
      <c r="K159" s="529"/>
    </row>
    <row r="160" spans="2:11" hidden="1" x14ac:dyDescent="0.25">
      <c r="B160" s="359" t="s">
        <v>75</v>
      </c>
      <c r="C160" s="350"/>
      <c r="D160" s="350"/>
      <c r="F160" s="350"/>
      <c r="G160" s="216" t="str">
        <f t="shared" si="0"/>
        <v/>
      </c>
      <c r="H160" s="201"/>
      <c r="I160" s="201"/>
      <c r="J160" s="218"/>
      <c r="K160" s="1030"/>
    </row>
    <row r="161" spans="2:11" hidden="1" x14ac:dyDescent="0.25">
      <c r="B161" s="359" t="s">
        <v>121</v>
      </c>
      <c r="C161" s="350"/>
      <c r="D161" s="350"/>
      <c r="F161" s="350"/>
      <c r="G161" s="216" t="str">
        <f t="shared" si="0"/>
        <v/>
      </c>
      <c r="H161" s="201"/>
      <c r="I161" s="201"/>
      <c r="J161" s="218"/>
      <c r="K161" s="1030"/>
    </row>
    <row r="162" spans="2:11" hidden="1" x14ac:dyDescent="0.25">
      <c r="B162" s="340" t="s">
        <v>526</v>
      </c>
      <c r="C162" s="351"/>
      <c r="D162" s="351"/>
      <c r="F162" s="351"/>
      <c r="G162" s="216" t="str">
        <f t="shared" si="0"/>
        <v/>
      </c>
      <c r="H162" s="201"/>
      <c r="I162" s="201"/>
      <c r="J162" s="219"/>
      <c r="K162" s="1034"/>
    </row>
    <row r="163" spans="2:11" hidden="1" x14ac:dyDescent="0.25">
      <c r="B163" s="400" t="s">
        <v>528</v>
      </c>
      <c r="C163" s="398"/>
      <c r="D163" s="398"/>
      <c r="F163" s="398"/>
      <c r="G163" s="216"/>
      <c r="H163" s="201"/>
      <c r="I163" s="201"/>
      <c r="J163" s="407"/>
    </row>
    <row r="164" spans="2:11" hidden="1" x14ac:dyDescent="0.25">
      <c r="B164" s="401" t="s">
        <v>529</v>
      </c>
      <c r="C164" s="384"/>
      <c r="D164" s="384"/>
      <c r="F164" s="384"/>
      <c r="G164" s="216"/>
      <c r="H164" s="201"/>
      <c r="I164" s="201"/>
      <c r="J164" s="404"/>
      <c r="K164" s="492"/>
    </row>
    <row r="165" spans="2:11" hidden="1" x14ac:dyDescent="0.25">
      <c r="B165" s="359" t="s">
        <v>151</v>
      </c>
      <c r="C165" s="350"/>
      <c r="D165" s="350"/>
      <c r="F165" s="350"/>
      <c r="G165" s="216" t="str">
        <f t="shared" si="0"/>
        <v/>
      </c>
      <c r="H165" s="201"/>
      <c r="I165" s="201"/>
      <c r="J165" s="218"/>
      <c r="K165" s="1030"/>
    </row>
    <row r="166" spans="2:11" hidden="1" x14ac:dyDescent="0.25">
      <c r="B166" s="359" t="s">
        <v>525</v>
      </c>
      <c r="C166" s="350"/>
      <c r="D166" s="350"/>
      <c r="F166" s="350"/>
      <c r="G166" s="216" t="str">
        <f t="shared" si="0"/>
        <v/>
      </c>
      <c r="H166" s="201"/>
      <c r="I166" s="201"/>
      <c r="J166" s="218"/>
      <c r="K166" s="1030"/>
    </row>
    <row r="167" spans="2:11" ht="15" hidden="1" customHeight="1" x14ac:dyDescent="0.25">
      <c r="B167" s="359" t="s">
        <v>489</v>
      </c>
      <c r="C167" s="350"/>
      <c r="D167" s="350"/>
      <c r="F167" s="350"/>
      <c r="G167" s="216" t="str">
        <f t="shared" si="0"/>
        <v/>
      </c>
      <c r="H167" s="201"/>
      <c r="I167" s="201"/>
      <c r="J167" s="218"/>
      <c r="K167" s="1030"/>
    </row>
    <row r="168" spans="2:11" hidden="1" x14ac:dyDescent="0.25">
      <c r="B168" s="359" t="s">
        <v>527</v>
      </c>
      <c r="C168" s="350"/>
      <c r="D168" s="350"/>
      <c r="F168" s="350"/>
      <c r="G168" s="216" t="str">
        <f t="shared" si="0"/>
        <v/>
      </c>
      <c r="H168" s="201"/>
      <c r="I168" s="201"/>
      <c r="J168" s="218"/>
      <c r="K168" s="1030"/>
    </row>
    <row r="169" spans="2:11" hidden="1" x14ac:dyDescent="0.25">
      <c r="B169" s="885" t="s">
        <v>136</v>
      </c>
      <c r="C169" s="650"/>
      <c r="D169" s="650"/>
      <c r="F169" s="650"/>
      <c r="G169" s="216" t="str">
        <f t="shared" si="0"/>
        <v/>
      </c>
      <c r="H169" s="201"/>
      <c r="I169" s="201"/>
      <c r="J169" s="1067"/>
      <c r="K169" s="529"/>
    </row>
    <row r="170" spans="2:11" x14ac:dyDescent="0.25">
      <c r="B170" s="359" t="s">
        <v>75</v>
      </c>
      <c r="C170" s="604" t="s">
        <v>1563</v>
      </c>
      <c r="D170" s="604" t="s">
        <v>1563</v>
      </c>
      <c r="F170" s="604"/>
      <c r="G170" s="216" t="str">
        <f t="shared" si="0"/>
        <v/>
      </c>
      <c r="H170" s="201"/>
      <c r="I170" s="201"/>
      <c r="J170" s="218"/>
      <c r="K170" s="1030"/>
    </row>
    <row r="171" spans="2:11" x14ac:dyDescent="0.25">
      <c r="B171" s="359" t="s">
        <v>121</v>
      </c>
      <c r="C171" s="604" t="s">
        <v>972</v>
      </c>
      <c r="D171" s="604" t="s">
        <v>972</v>
      </c>
      <c r="F171" s="604"/>
      <c r="G171" s="216" t="str">
        <f t="shared" si="0"/>
        <v/>
      </c>
      <c r="H171" s="201"/>
      <c r="I171" s="201"/>
      <c r="J171" s="218"/>
      <c r="K171" s="1030"/>
    </row>
    <row r="172" spans="2:11" ht="57" customHeight="1" x14ac:dyDescent="0.25">
      <c r="B172" s="576" t="s">
        <v>1509</v>
      </c>
      <c r="C172" s="604" t="s">
        <v>1508</v>
      </c>
      <c r="D172" s="604" t="s">
        <v>1508</v>
      </c>
      <c r="F172" s="604"/>
      <c r="G172" s="216" t="str">
        <f t="shared" si="0"/>
        <v/>
      </c>
      <c r="H172" s="201"/>
      <c r="I172" s="201"/>
      <c r="J172" s="218"/>
      <c r="K172" s="1030"/>
    </row>
    <row r="173" spans="2:11" x14ac:dyDescent="0.25">
      <c r="B173" s="359" t="s">
        <v>151</v>
      </c>
      <c r="C173" s="636">
        <v>0.8</v>
      </c>
      <c r="D173" s="636">
        <v>0.8</v>
      </c>
      <c r="F173" s="636"/>
      <c r="G173" s="216" t="str">
        <f t="shared" si="0"/>
        <v/>
      </c>
      <c r="H173" s="201"/>
      <c r="I173" s="201"/>
      <c r="J173" s="218"/>
      <c r="K173" s="1030"/>
    </row>
    <row r="174" spans="2:11" ht="15" customHeight="1" x14ac:dyDescent="0.25">
      <c r="B174" s="359" t="s">
        <v>489</v>
      </c>
      <c r="C174" s="414" t="s">
        <v>331</v>
      </c>
      <c r="D174" s="414" t="s">
        <v>331</v>
      </c>
      <c r="F174" s="414"/>
      <c r="G174" s="216" t="str">
        <f t="shared" si="0"/>
        <v/>
      </c>
      <c r="H174" s="201"/>
      <c r="I174" s="201"/>
      <c r="J174" s="218"/>
      <c r="K174" s="1030"/>
    </row>
    <row r="175" spans="2:11" x14ac:dyDescent="0.25">
      <c r="B175" s="359" t="s">
        <v>527</v>
      </c>
      <c r="C175" s="417" t="s">
        <v>124</v>
      </c>
      <c r="D175" s="417" t="s">
        <v>124</v>
      </c>
      <c r="F175" s="417"/>
      <c r="G175" s="216" t="str">
        <f t="shared" ref="G175" si="1">IF(OR(TRIM(D175)&lt;&gt;"",TRIM(F175)&lt;&gt;""),IF(AND(TRIM(D175)&lt;&gt;"",TRIM(F175)&lt;&gt;""),IF(OR(TRIM(C175)&lt;&gt;TRIM(D175),TRIM(C175)&lt;&gt;TRIM(F175)),"_",""),IF(TRIM(C175)&lt;&gt;TRIM(D175), "_", "")),"")</f>
        <v/>
      </c>
      <c r="H175" s="201"/>
      <c r="I175" s="201"/>
      <c r="J175" s="218"/>
      <c r="K175" s="1030"/>
    </row>
    <row r="176" spans="2:11" ht="7.5" customHeight="1" x14ac:dyDescent="0.25">
      <c r="B176" s="201"/>
      <c r="C176" s="216"/>
      <c r="D176" s="216"/>
      <c r="F176" s="263"/>
      <c r="G176" s="201"/>
      <c r="H176" s="201"/>
      <c r="I176" s="201"/>
      <c r="J176" s="344"/>
    </row>
    <row r="177" spans="2:11" x14ac:dyDescent="0.25">
      <c r="B177" s="470" t="s">
        <v>90</v>
      </c>
      <c r="C177" s="471" t="s">
        <v>63</v>
      </c>
      <c r="D177" s="472" t="s">
        <v>64</v>
      </c>
      <c r="F177" s="473" t="s">
        <v>116</v>
      </c>
      <c r="G177" s="201"/>
      <c r="H177" s="201"/>
      <c r="I177" s="201"/>
      <c r="J177" s="474" t="s">
        <v>728</v>
      </c>
      <c r="K177" s="1057" t="s">
        <v>298</v>
      </c>
    </row>
    <row r="178" spans="2:11" x14ac:dyDescent="0.25">
      <c r="B178" s="570" t="s">
        <v>1510</v>
      </c>
      <c r="C178" s="1015" t="s">
        <v>729</v>
      </c>
      <c r="D178" s="1015" t="s">
        <v>729</v>
      </c>
      <c r="F178" s="1015"/>
      <c r="G178" s="216"/>
      <c r="H178" s="201"/>
      <c r="I178" s="201"/>
      <c r="J178" s="612"/>
      <c r="K178" s="1030"/>
    </row>
    <row r="179" spans="2:11" x14ac:dyDescent="0.25">
      <c r="B179" s="576" t="s">
        <v>1511</v>
      </c>
      <c r="C179" s="1015" t="s">
        <v>729</v>
      </c>
      <c r="D179" s="1015" t="s">
        <v>729</v>
      </c>
      <c r="F179" s="1015"/>
      <c r="G179" s="216" t="str">
        <f t="shared" ref="G179:G187" si="2">IF(OR(TRIM(D179)&lt;&gt;"",TRIM(F179)&lt;&gt;""),IF(AND(TRIM(D179)&lt;&gt;"",TRIM(F179)&lt;&gt;""),IF(OR(TRIM(C179)&lt;&gt;TRIM(D179),TRIM(C179)&lt;&gt;TRIM(F179)),"_",""),IF(TRIM(C179)&lt;&gt;TRIM(D179), "_", "")),"")</f>
        <v/>
      </c>
      <c r="H179" s="201"/>
      <c r="I179" s="201"/>
      <c r="J179" s="218"/>
      <c r="K179" s="1030"/>
    </row>
    <row r="180" spans="2:11" x14ac:dyDescent="0.25">
      <c r="B180" s="576" t="s">
        <v>1512</v>
      </c>
      <c r="C180" s="1015" t="s">
        <v>729</v>
      </c>
      <c r="D180" s="1015" t="s">
        <v>729</v>
      </c>
      <c r="F180" s="1015"/>
      <c r="G180" s="216" t="str">
        <f t="shared" si="2"/>
        <v/>
      </c>
      <c r="H180" s="201"/>
      <c r="I180" s="201"/>
      <c r="J180" s="218"/>
      <c r="K180" s="1030"/>
    </row>
    <row r="181" spans="2:11" hidden="1" x14ac:dyDescent="0.25">
      <c r="B181" s="359"/>
      <c r="C181" s="372"/>
      <c r="D181" s="350"/>
      <c r="F181" s="373"/>
      <c r="G181" s="216" t="str">
        <f t="shared" si="2"/>
        <v/>
      </c>
      <c r="H181" s="201"/>
      <c r="I181" s="201"/>
      <c r="J181" s="218"/>
      <c r="K181" s="218"/>
    </row>
    <row r="182" spans="2:11" hidden="1" x14ac:dyDescent="0.25">
      <c r="B182" s="359"/>
      <c r="C182" s="372"/>
      <c r="D182" s="350"/>
      <c r="F182" s="373"/>
      <c r="G182" s="216" t="str">
        <f t="shared" si="2"/>
        <v/>
      </c>
      <c r="H182" s="201"/>
      <c r="I182" s="201"/>
      <c r="J182" s="218"/>
      <c r="K182" s="218"/>
    </row>
    <row r="183" spans="2:11" hidden="1" x14ac:dyDescent="0.25">
      <c r="B183" s="359"/>
      <c r="C183" s="372"/>
      <c r="D183" s="350"/>
      <c r="F183" s="373"/>
      <c r="G183" s="216" t="str">
        <f t="shared" si="2"/>
        <v/>
      </c>
      <c r="H183" s="201"/>
      <c r="I183" s="201"/>
      <c r="J183" s="218"/>
      <c r="K183" s="218"/>
    </row>
    <row r="184" spans="2:11" hidden="1" x14ac:dyDescent="0.25">
      <c r="B184" s="359"/>
      <c r="C184" s="372"/>
      <c r="D184" s="350"/>
      <c r="F184" s="373"/>
      <c r="G184" s="216" t="str">
        <f t="shared" si="2"/>
        <v/>
      </c>
      <c r="H184" s="201"/>
      <c r="I184" s="201"/>
      <c r="J184" s="218"/>
      <c r="K184" s="218"/>
    </row>
    <row r="185" spans="2:11" hidden="1" x14ac:dyDescent="0.25">
      <c r="B185" s="359"/>
      <c r="C185" s="372"/>
      <c r="D185" s="350"/>
      <c r="F185" s="373"/>
      <c r="G185" s="216" t="str">
        <f t="shared" si="2"/>
        <v/>
      </c>
      <c r="H185" s="201"/>
      <c r="I185" s="201"/>
      <c r="J185" s="218"/>
      <c r="K185" s="218"/>
    </row>
    <row r="186" spans="2:11" hidden="1" x14ac:dyDescent="0.25">
      <c r="B186" s="359"/>
      <c r="C186" s="372"/>
      <c r="D186" s="350"/>
      <c r="F186" s="373"/>
      <c r="G186" s="216" t="str">
        <f>IF(OR(TRIM(D186)&lt;&gt;"",TRIM(F186)&lt;&gt;""),IF(AND(TRIM(D186)&lt;&gt;"",TRIM(F186)&lt;&gt;""),IF(OR(TRIM(C186)&lt;&gt;TRIM(D186),TRIM(C186)&lt;&gt;TRIM(F186)),"_",""),IF(TRIM(C186)&lt;&gt;TRIM(D186), "_", "")),"")</f>
        <v/>
      </c>
      <c r="H186" s="201"/>
      <c r="I186" s="201"/>
      <c r="J186" s="218"/>
      <c r="K186" s="218"/>
    </row>
    <row r="187" spans="2:11" hidden="1" x14ac:dyDescent="0.25">
      <c r="B187" s="359"/>
      <c r="C187" s="372"/>
      <c r="D187" s="350"/>
      <c r="F187" s="373"/>
      <c r="G187" s="216" t="str">
        <f t="shared" si="2"/>
        <v/>
      </c>
      <c r="H187" s="201"/>
      <c r="I187" s="201"/>
      <c r="J187" s="218"/>
      <c r="K187" s="218"/>
    </row>
    <row r="188" spans="2:11" ht="7.5" customHeight="1" x14ac:dyDescent="0.25">
      <c r="J188" s="344"/>
    </row>
    <row r="189" spans="2:11" x14ac:dyDescent="0.25">
      <c r="B189" s="475" t="s">
        <v>295</v>
      </c>
      <c r="C189" s="471" t="s">
        <v>63</v>
      </c>
      <c r="D189" s="472" t="s">
        <v>64</v>
      </c>
      <c r="F189" s="473" t="s">
        <v>116</v>
      </c>
      <c r="G189" s="216"/>
      <c r="H189" s="201"/>
      <c r="I189" s="201"/>
      <c r="J189" s="474" t="s">
        <v>728</v>
      </c>
      <c r="K189" s="474" t="s">
        <v>298</v>
      </c>
    </row>
    <row r="190" spans="2:11" x14ac:dyDescent="0.25">
      <c r="B190" s="359"/>
      <c r="C190" s="372"/>
      <c r="D190" s="350"/>
      <c r="F190" s="373"/>
      <c r="G190" s="216" t="str">
        <f t="shared" ref="G190:G207" si="3">IF(OR(TRIM(D190)&lt;&gt;"",TRIM(F190)&lt;&gt;""),IF(AND(TRIM(D190)&lt;&gt;"",TRIM(F190)&lt;&gt;""),IF(OR(TRIM(C190)&lt;&gt;TRIM(D190),TRIM(C190)&lt;&gt;TRIM(F190)),"_",""),IF(TRIM(C190)&lt;&gt;TRIM(D190), "_", "")),"")</f>
        <v/>
      </c>
      <c r="H190" s="201"/>
      <c r="I190" s="201"/>
      <c r="J190" s="218"/>
      <c r="K190" s="218"/>
    </row>
    <row r="191" spans="2:11" x14ac:dyDescent="0.25">
      <c r="B191" s="340"/>
      <c r="C191" s="372"/>
      <c r="D191" s="350"/>
      <c r="F191" s="373"/>
      <c r="G191" s="216" t="str">
        <f t="shared" si="3"/>
        <v/>
      </c>
      <c r="H191" s="201"/>
      <c r="I191" s="201"/>
      <c r="J191" s="218"/>
      <c r="K191" s="218"/>
    </row>
    <row r="192" spans="2:11" x14ac:dyDescent="0.25">
      <c r="B192" s="340"/>
      <c r="C192" s="372"/>
      <c r="D192" s="350"/>
      <c r="F192" s="373"/>
      <c r="G192" s="216" t="str">
        <f t="shared" si="3"/>
        <v/>
      </c>
      <c r="H192" s="201"/>
      <c r="I192" s="201"/>
      <c r="J192" s="218"/>
      <c r="K192" s="218"/>
    </row>
    <row r="193" spans="2:11" x14ac:dyDescent="0.25">
      <c r="B193" s="340"/>
      <c r="C193" s="372"/>
      <c r="D193" s="350"/>
      <c r="F193" s="373"/>
      <c r="G193" s="216" t="str">
        <f t="shared" si="3"/>
        <v/>
      </c>
      <c r="H193" s="201"/>
      <c r="I193" s="201"/>
      <c r="J193" s="218"/>
      <c r="K193" s="218"/>
    </row>
    <row r="194" spans="2:11" x14ac:dyDescent="0.25">
      <c r="B194" s="345"/>
      <c r="C194" s="372"/>
      <c r="D194" s="350"/>
      <c r="F194" s="373"/>
      <c r="G194" s="216" t="str">
        <f t="shared" si="3"/>
        <v/>
      </c>
      <c r="H194" s="201"/>
      <c r="I194" s="201"/>
      <c r="J194" s="218"/>
      <c r="K194" s="218"/>
    </row>
    <row r="195" spans="2:11" x14ac:dyDescent="0.25">
      <c r="B195" s="359"/>
      <c r="C195" s="372"/>
      <c r="D195" s="350"/>
      <c r="F195" s="373"/>
      <c r="G195" s="216" t="str">
        <f t="shared" si="3"/>
        <v/>
      </c>
      <c r="H195" s="201"/>
      <c r="I195" s="201"/>
      <c r="J195" s="218"/>
      <c r="K195" s="218"/>
    </row>
    <row r="196" spans="2:11" x14ac:dyDescent="0.25">
      <c r="B196" s="359"/>
      <c r="C196" s="372"/>
      <c r="D196" s="350"/>
      <c r="F196" s="373"/>
      <c r="G196" s="216" t="str">
        <f t="shared" si="3"/>
        <v/>
      </c>
      <c r="H196" s="201"/>
      <c r="I196" s="201"/>
      <c r="J196" s="218"/>
      <c r="K196" s="218"/>
    </row>
    <row r="197" spans="2:11" x14ac:dyDescent="0.25">
      <c r="B197" s="340"/>
      <c r="C197" s="372"/>
      <c r="D197" s="350"/>
      <c r="F197" s="373"/>
      <c r="G197" s="216" t="str">
        <f t="shared" si="3"/>
        <v/>
      </c>
      <c r="H197" s="201"/>
      <c r="I197" s="201"/>
      <c r="J197" s="218"/>
      <c r="K197" s="218"/>
    </row>
    <row r="198" spans="2:11" x14ac:dyDescent="0.25">
      <c r="B198" s="359"/>
      <c r="C198" s="372"/>
      <c r="D198" s="350"/>
      <c r="F198" s="373"/>
      <c r="G198" s="216" t="str">
        <f t="shared" si="3"/>
        <v/>
      </c>
      <c r="H198" s="201"/>
      <c r="I198" s="201"/>
      <c r="J198" s="218"/>
      <c r="K198" s="218"/>
    </row>
    <row r="199" spans="2:11" x14ac:dyDescent="0.25">
      <c r="B199" s="359"/>
      <c r="C199" s="372"/>
      <c r="D199" s="350"/>
      <c r="F199" s="373"/>
      <c r="G199" s="216" t="str">
        <f t="shared" si="3"/>
        <v/>
      </c>
      <c r="H199" s="201"/>
      <c r="I199" s="201"/>
      <c r="J199" s="218"/>
      <c r="K199" s="218"/>
    </row>
    <row r="200" spans="2:11" x14ac:dyDescent="0.25">
      <c r="B200" s="359"/>
      <c r="C200" s="372"/>
      <c r="D200" s="350"/>
      <c r="F200" s="373"/>
      <c r="G200" s="216" t="str">
        <f t="shared" si="3"/>
        <v/>
      </c>
      <c r="H200" s="201"/>
      <c r="I200" s="201"/>
      <c r="J200" s="218"/>
      <c r="K200" s="218"/>
    </row>
    <row r="201" spans="2:11" x14ac:dyDescent="0.25">
      <c r="B201" s="340"/>
      <c r="C201" s="372"/>
      <c r="D201" s="350"/>
      <c r="F201" s="373"/>
      <c r="G201" s="216" t="str">
        <f t="shared" si="3"/>
        <v/>
      </c>
      <c r="H201" s="201"/>
      <c r="I201" s="201"/>
      <c r="J201" s="218"/>
      <c r="K201" s="218"/>
    </row>
    <row r="202" spans="2:11" x14ac:dyDescent="0.25">
      <c r="B202" s="340"/>
      <c r="C202" s="372"/>
      <c r="D202" s="350"/>
      <c r="F202" s="373"/>
      <c r="G202" s="216" t="str">
        <f t="shared" si="3"/>
        <v/>
      </c>
      <c r="H202" s="201"/>
      <c r="I202" s="201"/>
      <c r="J202" s="218"/>
      <c r="K202" s="218"/>
    </row>
    <row r="203" spans="2:11" x14ac:dyDescent="0.25">
      <c r="B203" s="359"/>
      <c r="C203" s="372"/>
      <c r="D203" s="350"/>
      <c r="F203" s="373"/>
      <c r="G203" s="216" t="str">
        <f t="shared" si="3"/>
        <v/>
      </c>
      <c r="H203" s="201"/>
      <c r="I203" s="201"/>
      <c r="J203" s="218"/>
      <c r="K203" s="218"/>
    </row>
    <row r="204" spans="2:11" x14ac:dyDescent="0.25">
      <c r="B204" s="340"/>
      <c r="C204" s="372"/>
      <c r="D204" s="350"/>
      <c r="F204" s="373"/>
      <c r="G204" s="216" t="str">
        <f t="shared" si="3"/>
        <v/>
      </c>
      <c r="H204" s="201"/>
      <c r="I204" s="201"/>
      <c r="J204" s="218"/>
      <c r="K204" s="218"/>
    </row>
    <row r="205" spans="2:11" x14ac:dyDescent="0.25">
      <c r="B205" s="340"/>
      <c r="C205" s="372"/>
      <c r="D205" s="350"/>
      <c r="F205" s="373"/>
      <c r="G205" s="216" t="str">
        <f t="shared" si="3"/>
        <v/>
      </c>
      <c r="H205" s="201"/>
      <c r="I205" s="201"/>
      <c r="J205" s="218"/>
      <c r="K205" s="218"/>
    </row>
    <row r="206" spans="2:11" x14ac:dyDescent="0.25">
      <c r="B206" s="340"/>
      <c r="C206" s="372"/>
      <c r="D206" s="350"/>
      <c r="F206" s="373"/>
      <c r="G206" s="216" t="str">
        <f t="shared" si="3"/>
        <v/>
      </c>
      <c r="H206" s="201"/>
      <c r="I206" s="201"/>
      <c r="J206" s="218"/>
      <c r="K206" s="218"/>
    </row>
    <row r="207" spans="2:11" x14ac:dyDescent="0.25">
      <c r="B207" s="359"/>
      <c r="C207" s="372"/>
      <c r="D207" s="350"/>
      <c r="F207" s="373"/>
      <c r="G207" s="216" t="str">
        <f t="shared" si="3"/>
        <v/>
      </c>
      <c r="H207" s="201"/>
      <c r="I207" s="201"/>
      <c r="J207" s="218"/>
      <c r="K207" s="218"/>
    </row>
    <row r="209" spans="2:2" x14ac:dyDescent="0.25">
      <c r="B209" s="15" t="s">
        <v>1730</v>
      </c>
    </row>
  </sheetData>
  <mergeCells count="5">
    <mergeCell ref="B94:D94"/>
    <mergeCell ref="B97:D97"/>
    <mergeCell ref="B95:F95"/>
    <mergeCell ref="B98:F98"/>
    <mergeCell ref="J89:J92"/>
  </mergeCells>
  <conditionalFormatting sqref="G208:G1048576 G126:G133 G135:G137 G28:G56 G139:G157 G159:G177 G188 G58:G116 G179:G185 G1:G25">
    <cfRule type="cellIs" dxfId="87" priority="31" operator="equal">
      <formula>"_"</formula>
    </cfRule>
  </conditionalFormatting>
  <conditionalFormatting sqref="G189:G207">
    <cfRule type="cellIs" dxfId="86" priority="24" operator="equal">
      <formula>"_"</formula>
    </cfRule>
  </conditionalFormatting>
  <conditionalFormatting sqref="G26:G27">
    <cfRule type="cellIs" dxfId="85" priority="23" operator="equal">
      <formula>"_"</formula>
    </cfRule>
  </conditionalFormatting>
  <conditionalFormatting sqref="G123 G117:G120">
    <cfRule type="cellIs" dxfId="84" priority="22" operator="equal">
      <formula>"_"</formula>
    </cfRule>
  </conditionalFormatting>
  <conditionalFormatting sqref="G121:G122">
    <cfRule type="cellIs" dxfId="83" priority="21" operator="equal">
      <formula>"_"</formula>
    </cfRule>
  </conditionalFormatting>
  <conditionalFormatting sqref="G124:G125">
    <cfRule type="cellIs" dxfId="82" priority="20" operator="equal">
      <formula>"_"</formula>
    </cfRule>
  </conditionalFormatting>
  <conditionalFormatting sqref="G138">
    <cfRule type="cellIs" dxfId="81" priority="19" operator="equal">
      <formula>"_"</formula>
    </cfRule>
  </conditionalFormatting>
  <conditionalFormatting sqref="G134">
    <cfRule type="cellIs" dxfId="80" priority="18" operator="equal">
      <formula>"_"</formula>
    </cfRule>
  </conditionalFormatting>
  <conditionalFormatting sqref="G158">
    <cfRule type="cellIs" dxfId="79" priority="10" operator="equal">
      <formula>"_"</formula>
    </cfRule>
  </conditionalFormatting>
  <conditionalFormatting sqref="G186">
    <cfRule type="cellIs" dxfId="78" priority="9" operator="equal">
      <formula>"_"</formula>
    </cfRule>
  </conditionalFormatting>
  <conditionalFormatting sqref="G187">
    <cfRule type="cellIs" dxfId="77" priority="8" operator="equal">
      <formula>"_"</formula>
    </cfRule>
  </conditionalFormatting>
  <conditionalFormatting sqref="G57">
    <cfRule type="cellIs" dxfId="76" priority="5" operator="equal">
      <formula>"_"</formula>
    </cfRule>
  </conditionalFormatting>
  <conditionalFormatting sqref="G178">
    <cfRule type="cellIs" dxfId="75" priority="1" operator="equal">
      <formula>"_"</formula>
    </cfRule>
  </conditionalFormatting>
  <printOptions horizontalCentered="1"/>
  <pageMargins left="0.19685039370078741" right="0.19685039370078741" top="1.1811023622047245" bottom="1.2598425196850394" header="0.31496062992125984" footer="0.31496062992125984"/>
  <pageSetup scale="93" fitToHeight="0" orientation="portrait" r:id="rId1"/>
  <headerFooter scaleWithDoc="0">
    <oddHeader xml:space="preserve">&amp;L&amp;"Calibri,Bold"&amp;14 Inland Marine </oddHeader>
    <oddFooter>&amp;L&amp;G&amp;CPage &amp;P of &amp;N</oddFooter>
  </headerFooter>
  <rowBreaks count="1" manualBreakCount="1">
    <brk id="169" min="1" max="9" man="1"/>
  </rowBreaks>
  <drawing r:id="rId2"/>
  <legacyDrawingHF r:id="rId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14">
    <pageSetUpPr fitToPage="1"/>
  </sheetPr>
  <dimension ref="B1:M75"/>
  <sheetViews>
    <sheetView showGridLines="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0" style="15" customWidth="1"/>
    <col min="14" max="53" width="9.140625" style="15" customWidth="1"/>
    <col min="54" max="16384" width="9.140625" style="15"/>
  </cols>
  <sheetData>
    <row r="1" spans="2:13" ht="7.5" customHeight="1" x14ac:dyDescent="0.25">
      <c r="E1" s="408"/>
    </row>
    <row r="2" spans="2:13" ht="15.75" x14ac:dyDescent="0.25">
      <c r="B2" s="411" t="s">
        <v>136</v>
      </c>
      <c r="E2" s="408"/>
      <c r="H2" s="412"/>
      <c r="I2" s="413"/>
      <c r="J2" s="413"/>
      <c r="L2" s="414" t="s">
        <v>331</v>
      </c>
      <c r="M2" s="344" t="s">
        <v>296</v>
      </c>
    </row>
    <row r="3" spans="2:13" x14ac:dyDescent="0.25">
      <c r="D3" s="413" t="str">
        <f xml:space="preserve"> IF(Input!D550=Input!G550,CHAR(254), "")</f>
        <v/>
      </c>
      <c r="E3" s="415"/>
      <c r="F3" s="416" t="str">
        <f xml:space="preserve"> IF(Input!E550=Input!G550,CHAR(254), "")</f>
        <v/>
      </c>
      <c r="L3" s="417" t="s">
        <v>124</v>
      </c>
      <c r="M3" s="201" t="s">
        <v>297</v>
      </c>
    </row>
    <row r="4" spans="2:13" x14ac:dyDescent="0.25">
      <c r="B4" s="470" t="s">
        <v>67</v>
      </c>
      <c r="C4" s="471" t="s">
        <v>63</v>
      </c>
      <c r="D4" s="472" t="s">
        <v>64</v>
      </c>
      <c r="E4" s="386"/>
      <c r="F4" s="473" t="s">
        <v>116</v>
      </c>
      <c r="G4" s="201"/>
      <c r="H4" s="201"/>
      <c r="I4" s="201"/>
      <c r="J4" s="474" t="s">
        <v>728</v>
      </c>
      <c r="K4" s="474" t="s">
        <v>298</v>
      </c>
      <c r="L4" s="418"/>
      <c r="M4" s="201"/>
    </row>
    <row r="5" spans="2:13" x14ac:dyDescent="0.25">
      <c r="B5" s="368" t="s">
        <v>61</v>
      </c>
      <c r="C5" s="372" t="str">
        <f>Input!B551</f>
        <v>Hartford</v>
      </c>
      <c r="D5" s="350">
        <f>Input!D551</f>
        <v>0</v>
      </c>
      <c r="F5" s="373">
        <f>Input!E551</f>
        <v>0</v>
      </c>
      <c r="G5" s="201"/>
      <c r="H5" s="201"/>
      <c r="I5" s="201"/>
      <c r="J5" s="218"/>
      <c r="K5" s="218"/>
    </row>
    <row r="6" spans="2:13" ht="38.25" x14ac:dyDescent="0.25">
      <c r="B6" s="368" t="s">
        <v>822</v>
      </c>
      <c r="C6" s="372" t="str">
        <f>Input!B553</f>
        <v>Hartford Fire Insurance Company</v>
      </c>
      <c r="D6" s="350">
        <f>Input!D553</f>
        <v>0</v>
      </c>
      <c r="F6" s="373">
        <f>Input!E553</f>
        <v>0</v>
      </c>
      <c r="G6" s="201"/>
      <c r="H6" s="201"/>
      <c r="I6" s="201"/>
      <c r="J6" s="218"/>
      <c r="K6" s="218"/>
    </row>
    <row r="7" spans="2:13" x14ac:dyDescent="0.25">
      <c r="B7" s="682" t="s">
        <v>70</v>
      </c>
      <c r="C7" s="372" t="str">
        <f>Input!B555</f>
        <v>A+: XV</v>
      </c>
      <c r="D7" s="350">
        <f>Input!D555</f>
        <v>0</v>
      </c>
      <c r="F7" s="373">
        <f>Input!E555</f>
        <v>0</v>
      </c>
      <c r="G7" s="201"/>
      <c r="H7" s="201"/>
      <c r="I7" s="201"/>
      <c r="J7" s="218"/>
      <c r="K7" s="218"/>
    </row>
    <row r="8" spans="2:13" x14ac:dyDescent="0.25">
      <c r="B8" s="368" t="str">
        <f>Input!B549</f>
        <v>Renewal Policy Number</v>
      </c>
      <c r="C8" s="372" t="str">
        <f>Input!C548</f>
        <v>20 UUN OZ0035</v>
      </c>
      <c r="D8" s="350" t="str">
        <f>Input!C549</f>
        <v>TBD</v>
      </c>
      <c r="F8" s="373" t="str">
        <f>Input!C549</f>
        <v>TBD</v>
      </c>
      <c r="G8" s="201"/>
      <c r="H8" s="201"/>
      <c r="I8" s="201"/>
      <c r="J8" s="626"/>
      <c r="K8" s="218"/>
    </row>
    <row r="9" spans="2:13" ht="20.25" customHeight="1" x14ac:dyDescent="0.25">
      <c r="B9" s="368" t="str">
        <f>Input!B6</f>
        <v>Renewal Policy Period</v>
      </c>
      <c r="C9" s="372" t="str">
        <f>Input!C5</f>
        <v>9/1/2022-8/1/2023</v>
      </c>
      <c r="D9" s="350" t="str">
        <f>Input!C6</f>
        <v>8/1/2023-8/1/2024</v>
      </c>
      <c r="F9" s="373" t="str">
        <f>Input!C6</f>
        <v>8/1/2023-8/1/2024</v>
      </c>
      <c r="G9" s="201"/>
      <c r="H9" s="201"/>
      <c r="I9" s="201"/>
      <c r="J9" s="218"/>
      <c r="K9" s="218"/>
    </row>
    <row r="10" spans="2:13" x14ac:dyDescent="0.25">
      <c r="B10" s="488" t="s">
        <v>10</v>
      </c>
      <c r="C10" s="436"/>
      <c r="D10" s="436"/>
      <c r="E10" s="374"/>
      <c r="F10" s="494"/>
      <c r="G10" s="201"/>
      <c r="H10" s="201"/>
      <c r="I10" s="201"/>
      <c r="J10" s="494"/>
      <c r="K10" s="494"/>
    </row>
    <row r="11" spans="2:13" x14ac:dyDescent="0.25">
      <c r="B11" s="446" t="str">
        <f>Input!F583</f>
        <v>Scheduled Equipment</v>
      </c>
      <c r="C11" s="357">
        <f>Input!G583</f>
        <v>0</v>
      </c>
      <c r="D11" s="385">
        <f>Input!H583</f>
        <v>0</v>
      </c>
      <c r="E11" s="374"/>
      <c r="F11" s="387">
        <f>Input!I583</f>
        <v>0</v>
      </c>
      <c r="G11" s="201"/>
      <c r="H11" s="201"/>
      <c r="I11" s="201"/>
      <c r="J11" s="218"/>
      <c r="K11" s="218"/>
    </row>
    <row r="12" spans="2:13" x14ac:dyDescent="0.25">
      <c r="B12" s="446" t="str">
        <f>Input!F584</f>
        <v>Unscheduled Equipment - Max Per Item</v>
      </c>
      <c r="C12" s="357">
        <f>Input!G584</f>
        <v>0</v>
      </c>
      <c r="D12" s="385">
        <f>Input!H584</f>
        <v>0</v>
      </c>
      <c r="E12" s="374"/>
      <c r="F12" s="387">
        <f>Input!I584</f>
        <v>0</v>
      </c>
      <c r="G12" s="201"/>
      <c r="H12" s="201"/>
      <c r="I12" s="201"/>
      <c r="J12" s="218"/>
      <c r="K12" s="218"/>
    </row>
    <row r="13" spans="2:13" x14ac:dyDescent="0.25">
      <c r="B13" s="446" t="str">
        <f>Input!F585</f>
        <v>Unscheduled Equipment - Max Per Occurrence</v>
      </c>
      <c r="C13" s="357">
        <f>Input!G585</f>
        <v>0</v>
      </c>
      <c r="D13" s="385">
        <f>Input!H585</f>
        <v>0</v>
      </c>
      <c r="E13" s="374"/>
      <c r="F13" s="387">
        <f>Input!I585</f>
        <v>0</v>
      </c>
      <c r="G13" s="201"/>
      <c r="H13" s="201"/>
      <c r="I13" s="201"/>
      <c r="J13" s="218"/>
      <c r="K13" s="218"/>
    </row>
    <row r="14" spans="2:13" x14ac:dyDescent="0.25">
      <c r="B14" s="446" t="str">
        <f>Input!F586</f>
        <v>Leased or Rented Equipment - Max Per Item</v>
      </c>
      <c r="C14" s="357">
        <f>Input!G586</f>
        <v>0</v>
      </c>
      <c r="D14" s="385">
        <f>Input!H586</f>
        <v>0</v>
      </c>
      <c r="E14" s="374"/>
      <c r="F14" s="387">
        <f>Input!I586</f>
        <v>0</v>
      </c>
      <c r="G14" s="201"/>
      <c r="H14" s="201"/>
      <c r="I14" s="201"/>
      <c r="J14" s="218"/>
      <c r="K14" s="218"/>
    </row>
    <row r="15" spans="2:13" x14ac:dyDescent="0.25">
      <c r="B15" s="446" t="str">
        <f>Input!F587</f>
        <v>Leased or Rented Equipment - Max Per Occurrence</v>
      </c>
      <c r="C15" s="357">
        <f>Input!G587</f>
        <v>0</v>
      </c>
      <c r="D15" s="385">
        <f>Input!H587</f>
        <v>0</v>
      </c>
      <c r="E15" s="374"/>
      <c r="F15" s="387">
        <f>Input!I587</f>
        <v>0</v>
      </c>
      <c r="G15" s="201"/>
      <c r="H15" s="201"/>
      <c r="I15" s="201"/>
      <c r="J15" s="218"/>
      <c r="K15" s="218"/>
    </row>
    <row r="16" spans="2:13" x14ac:dyDescent="0.25">
      <c r="B16" s="446" t="str">
        <f>Input!F588</f>
        <v>Contractor’s Employees Property</v>
      </c>
      <c r="C16" s="357">
        <f>Input!G588</f>
        <v>0</v>
      </c>
      <c r="D16" s="385">
        <f>Input!H588</f>
        <v>0</v>
      </c>
      <c r="F16" s="387">
        <f>Input!I588</f>
        <v>0</v>
      </c>
      <c r="G16" s="201"/>
      <c r="H16" s="201"/>
      <c r="I16" s="201"/>
      <c r="J16" s="218"/>
      <c r="K16" s="218"/>
    </row>
    <row r="17" spans="2:11" x14ac:dyDescent="0.25">
      <c r="B17" s="446" t="str">
        <f>Input!F589</f>
        <v>Continuing Lease or Rental Payments</v>
      </c>
      <c r="C17" s="357">
        <f>Input!G589</f>
        <v>0</v>
      </c>
      <c r="D17" s="385">
        <f>Input!H589</f>
        <v>0</v>
      </c>
      <c r="E17" s="226"/>
      <c r="F17" s="387">
        <f>Input!I589</f>
        <v>0</v>
      </c>
      <c r="G17" s="201"/>
      <c r="H17" s="201"/>
      <c r="I17" s="201"/>
      <c r="J17" s="218"/>
      <c r="K17" s="218"/>
    </row>
    <row r="18" spans="2:11" x14ac:dyDescent="0.25">
      <c r="B18" s="446" t="str">
        <f>Input!F590</f>
        <v>Expediting Expense</v>
      </c>
      <c r="C18" s="357">
        <f>Input!G590</f>
        <v>0</v>
      </c>
      <c r="D18" s="385">
        <f>Input!H590</f>
        <v>0</v>
      </c>
      <c r="E18" s="392"/>
      <c r="F18" s="387">
        <f>Input!I590</f>
        <v>0</v>
      </c>
      <c r="G18" s="201"/>
      <c r="H18" s="201"/>
      <c r="I18" s="201"/>
      <c r="J18" s="218"/>
      <c r="K18" s="218"/>
    </row>
    <row r="19" spans="2:11" x14ac:dyDescent="0.25">
      <c r="B19" s="446" t="str">
        <f>Input!F591</f>
        <v>Pollutant Clean Up (Aggregate)</v>
      </c>
      <c r="C19" s="357">
        <f>Input!G591</f>
        <v>0</v>
      </c>
      <c r="D19" s="385">
        <f>Input!H591</f>
        <v>0</v>
      </c>
      <c r="E19" s="393"/>
      <c r="F19" s="387">
        <f>Input!I591</f>
        <v>0</v>
      </c>
      <c r="G19" s="201"/>
      <c r="H19" s="201"/>
      <c r="I19" s="201"/>
      <c r="J19" s="218"/>
      <c r="K19" s="218"/>
    </row>
    <row r="20" spans="2:11" x14ac:dyDescent="0.25">
      <c r="B20" s="446" t="str">
        <f>Input!F592</f>
        <v xml:space="preserve">Rental Reimbursement </v>
      </c>
      <c r="C20" s="357">
        <f>Input!G592</f>
        <v>0</v>
      </c>
      <c r="D20" s="385">
        <f>Input!H592</f>
        <v>0</v>
      </c>
      <c r="E20" s="394"/>
      <c r="F20" s="387">
        <f>Input!I592</f>
        <v>0</v>
      </c>
      <c r="G20" s="201"/>
      <c r="H20" s="201"/>
      <c r="I20" s="201"/>
      <c r="J20" s="218"/>
      <c r="K20" s="218"/>
    </row>
    <row r="21" spans="2:11" x14ac:dyDescent="0.25">
      <c r="B21" s="446" t="str">
        <f>Input!F593</f>
        <v>Newly Acquired Equipment</v>
      </c>
      <c r="C21" s="357">
        <f>Input!G593</f>
        <v>0</v>
      </c>
      <c r="D21" s="385">
        <f>Input!H593</f>
        <v>0</v>
      </c>
      <c r="F21" s="387">
        <f>Input!I593</f>
        <v>0</v>
      </c>
      <c r="G21" s="201"/>
      <c r="H21" s="201"/>
      <c r="I21" s="201"/>
      <c r="J21" s="218"/>
      <c r="K21" s="218"/>
    </row>
    <row r="22" spans="2:11" x14ac:dyDescent="0.25">
      <c r="B22" s="446" t="str">
        <f>Input!F594</f>
        <v>Waterborne Equipment</v>
      </c>
      <c r="C22" s="357">
        <f>Input!G594</f>
        <v>0</v>
      </c>
      <c r="D22" s="385">
        <f>Input!H594</f>
        <v>0</v>
      </c>
      <c r="F22" s="387">
        <f>Input!I594</f>
        <v>0</v>
      </c>
      <c r="G22" s="201"/>
      <c r="H22" s="201"/>
      <c r="I22" s="201"/>
      <c r="J22" s="218"/>
      <c r="K22" s="218"/>
    </row>
    <row r="23" spans="2:11" x14ac:dyDescent="0.25">
      <c r="B23" s="446" t="str">
        <f>Input!F595</f>
        <v>Flood (Aggregate)</v>
      </c>
      <c r="C23" s="357">
        <f>Input!G595</f>
        <v>0</v>
      </c>
      <c r="D23" s="385">
        <f>Input!H595</f>
        <v>0</v>
      </c>
      <c r="E23" s="386"/>
      <c r="F23" s="387">
        <f>Input!I595</f>
        <v>0</v>
      </c>
      <c r="G23" s="201"/>
      <c r="H23" s="201"/>
      <c r="I23" s="201"/>
      <c r="J23" s="218"/>
      <c r="K23" s="218"/>
    </row>
    <row r="24" spans="2:11" x14ac:dyDescent="0.25">
      <c r="B24" s="446" t="str">
        <f>Input!F596</f>
        <v>Earthquake (Aggregate)</v>
      </c>
      <c r="C24" s="357">
        <f>Input!G596</f>
        <v>0</v>
      </c>
      <c r="D24" s="385">
        <f>Input!H596</f>
        <v>0</v>
      </c>
      <c r="F24" s="387">
        <f>Input!I596</f>
        <v>0</v>
      </c>
      <c r="G24" s="201"/>
      <c r="H24" s="201"/>
      <c r="I24" s="201"/>
      <c r="J24" s="218"/>
      <c r="K24" s="218"/>
    </row>
    <row r="25" spans="2:11" x14ac:dyDescent="0.25">
      <c r="B25" s="446" t="str">
        <f>Input!F597</f>
        <v>Windstorm</v>
      </c>
      <c r="C25" s="357">
        <f>Input!G597</f>
        <v>0</v>
      </c>
      <c r="D25" s="385">
        <f>Input!H597</f>
        <v>0</v>
      </c>
      <c r="F25" s="387">
        <f>Input!I597</f>
        <v>0</v>
      </c>
      <c r="G25" s="201"/>
      <c r="H25" s="201"/>
      <c r="I25" s="201"/>
      <c r="J25" s="218"/>
      <c r="K25" s="218"/>
    </row>
    <row r="26" spans="2:11" x14ac:dyDescent="0.25">
      <c r="B26" s="446" t="str">
        <f>Input!F598</f>
        <v>Named Storm</v>
      </c>
      <c r="C26" s="357">
        <f>Input!G598</f>
        <v>0</v>
      </c>
      <c r="D26" s="385">
        <f>Input!H598</f>
        <v>0</v>
      </c>
      <c r="F26" s="387">
        <f>Input!I598</f>
        <v>0</v>
      </c>
      <c r="G26" s="201"/>
      <c r="H26" s="201"/>
      <c r="I26" s="201"/>
      <c r="J26" s="218"/>
      <c r="K26" s="218"/>
    </row>
    <row r="27" spans="2:11" x14ac:dyDescent="0.25">
      <c r="B27" s="488" t="s">
        <v>38</v>
      </c>
      <c r="C27" s="436"/>
      <c r="D27" s="436"/>
      <c r="F27" s="494"/>
      <c r="G27" s="201"/>
      <c r="H27" s="201"/>
      <c r="I27" s="201"/>
      <c r="J27" s="494"/>
      <c r="K27" s="494"/>
    </row>
    <row r="28" spans="2:11" x14ac:dyDescent="0.25">
      <c r="B28" s="361" t="str">
        <f>Input!F603</f>
        <v>All Other</v>
      </c>
      <c r="C28" s="362">
        <f>Input!G603</f>
        <v>0</v>
      </c>
      <c r="D28" s="391">
        <f>Input!H603</f>
        <v>0</v>
      </c>
      <c r="F28" s="390">
        <f>Input!I603</f>
        <v>0</v>
      </c>
      <c r="G28" s="201"/>
      <c r="H28" s="201"/>
      <c r="I28" s="201"/>
      <c r="J28" s="218"/>
      <c r="K28" s="218"/>
    </row>
    <row r="29" spans="2:11" x14ac:dyDescent="0.25">
      <c r="B29" s="361" t="str">
        <f>Input!F604</f>
        <v>Flood</v>
      </c>
      <c r="C29" s="362">
        <f>Input!G604</f>
        <v>0</v>
      </c>
      <c r="D29" s="391">
        <f>Input!H604</f>
        <v>0</v>
      </c>
      <c r="F29" s="390">
        <f>Input!I604</f>
        <v>0</v>
      </c>
      <c r="G29" s="201"/>
      <c r="H29" s="201"/>
      <c r="I29" s="201"/>
      <c r="J29" s="218"/>
      <c r="K29" s="218"/>
    </row>
    <row r="30" spans="2:11" x14ac:dyDescent="0.25">
      <c r="B30" s="361" t="str">
        <f>Input!F605</f>
        <v>Earthquake</v>
      </c>
      <c r="C30" s="362">
        <f>Input!G605</f>
        <v>0</v>
      </c>
      <c r="D30" s="391">
        <f>Input!H605</f>
        <v>0</v>
      </c>
      <c r="F30" s="390">
        <f>Input!I605</f>
        <v>0</v>
      </c>
      <c r="G30" s="201"/>
      <c r="H30" s="201"/>
      <c r="I30" s="201"/>
      <c r="J30" s="218"/>
      <c r="K30" s="218"/>
    </row>
    <row r="31" spans="2:11" x14ac:dyDescent="0.25">
      <c r="B31" s="361" t="str">
        <f>Input!F606</f>
        <v>Windstorm</v>
      </c>
      <c r="C31" s="362">
        <f>Input!G606</f>
        <v>0</v>
      </c>
      <c r="D31" s="391">
        <f>Input!H606</f>
        <v>0</v>
      </c>
      <c r="F31" s="390">
        <f>Input!I606</f>
        <v>0</v>
      </c>
      <c r="G31" s="201"/>
      <c r="H31" s="201"/>
      <c r="I31" s="201"/>
      <c r="J31" s="218"/>
      <c r="K31" s="218"/>
    </row>
    <row r="32" spans="2:11" x14ac:dyDescent="0.25">
      <c r="B32" s="361" t="str">
        <f>Input!F607</f>
        <v>Named Storm</v>
      </c>
      <c r="C32" s="362">
        <f>Input!G607</f>
        <v>0</v>
      </c>
      <c r="D32" s="391">
        <f>Input!H607</f>
        <v>0</v>
      </c>
      <c r="F32" s="390">
        <f>Input!I607</f>
        <v>0</v>
      </c>
      <c r="G32" s="201"/>
      <c r="H32" s="201"/>
      <c r="I32" s="201"/>
      <c r="J32" s="218"/>
      <c r="K32" s="218"/>
    </row>
    <row r="33" spans="2:11" ht="30" customHeight="1" x14ac:dyDescent="0.25">
      <c r="B33" s="368" t="s">
        <v>283</v>
      </c>
      <c r="C33" s="699" t="s">
        <v>305</v>
      </c>
      <c r="D33" s="700" t="s">
        <v>305</v>
      </c>
      <c r="E33" s="701"/>
      <c r="F33" s="702" t="s">
        <v>305</v>
      </c>
      <c r="G33" s="201"/>
      <c r="H33" s="201"/>
      <c r="I33" s="201"/>
      <c r="J33" s="218"/>
      <c r="K33" s="218"/>
    </row>
    <row r="34" spans="2:11" ht="7.5" customHeight="1" x14ac:dyDescent="0.25">
      <c r="B34" s="303"/>
      <c r="C34" s="216"/>
      <c r="D34" s="216"/>
      <c r="F34" s="263"/>
      <c r="G34" s="201"/>
      <c r="H34" s="201"/>
      <c r="I34" s="201"/>
      <c r="J34" s="344"/>
    </row>
    <row r="35" spans="2:11" x14ac:dyDescent="0.25">
      <c r="B35" s="1362" t="s">
        <v>114</v>
      </c>
      <c r="C35" s="1362"/>
      <c r="D35" s="1362"/>
      <c r="F35" s="262"/>
      <c r="G35" s="201"/>
      <c r="H35" s="201"/>
      <c r="I35" s="201"/>
      <c r="J35" s="344"/>
    </row>
    <row r="36" spans="2:11" x14ac:dyDescent="0.25">
      <c r="B36" s="1373" t="s">
        <v>120</v>
      </c>
      <c r="C36" s="1373"/>
      <c r="D36" s="1373"/>
      <c r="E36" s="1373"/>
      <c r="F36" s="1374"/>
      <c r="G36" s="201"/>
      <c r="H36" s="201"/>
      <c r="I36" s="201"/>
      <c r="J36" s="344"/>
    </row>
    <row r="37" spans="2:11" ht="7.5" customHeight="1" x14ac:dyDescent="0.25">
      <c r="B37" s="343"/>
      <c r="C37" s="226"/>
      <c r="D37" s="226"/>
      <c r="F37" s="263"/>
      <c r="G37" s="201"/>
      <c r="H37" s="201"/>
      <c r="I37" s="201"/>
      <c r="J37" s="344"/>
    </row>
    <row r="38" spans="2:11" x14ac:dyDescent="0.25">
      <c r="B38" s="1362" t="s">
        <v>115</v>
      </c>
      <c r="C38" s="1362"/>
      <c r="D38" s="1362"/>
      <c r="F38" s="263"/>
      <c r="G38" s="201"/>
      <c r="H38" s="201"/>
      <c r="I38" s="201"/>
      <c r="J38" s="344"/>
    </row>
    <row r="39" spans="2:11" x14ac:dyDescent="0.25">
      <c r="B39" s="1373" t="s">
        <v>120</v>
      </c>
      <c r="C39" s="1373"/>
      <c r="D39" s="1373"/>
      <c r="E39" s="1373"/>
      <c r="F39" s="1374"/>
      <c r="G39" s="201"/>
      <c r="H39" s="201"/>
      <c r="I39" s="201"/>
      <c r="J39" s="344"/>
    </row>
    <row r="40" spans="2:11" ht="7.5" customHeight="1" x14ac:dyDescent="0.25">
      <c r="B40" s="303"/>
      <c r="C40" s="216"/>
      <c r="D40" s="216"/>
      <c r="F40" s="263"/>
      <c r="G40" s="201"/>
      <c r="H40" s="201"/>
      <c r="I40" s="201"/>
      <c r="J40" s="344"/>
    </row>
    <row r="41" spans="2:11" x14ac:dyDescent="0.25">
      <c r="B41" s="470" t="s">
        <v>73</v>
      </c>
      <c r="C41" s="471" t="s">
        <v>63</v>
      </c>
      <c r="D41" s="472" t="s">
        <v>64</v>
      </c>
      <c r="F41" s="473" t="s">
        <v>116</v>
      </c>
      <c r="G41" s="201"/>
      <c r="H41" s="201"/>
      <c r="I41" s="201"/>
      <c r="J41" s="474" t="s">
        <v>728</v>
      </c>
      <c r="K41" s="474" t="s">
        <v>298</v>
      </c>
    </row>
    <row r="42" spans="2:11" x14ac:dyDescent="0.25">
      <c r="B42" s="359" t="s">
        <v>74</v>
      </c>
      <c r="C42" s="603"/>
      <c r="D42" s="350"/>
      <c r="F42" s="373"/>
      <c r="G42" s="216" t="str">
        <f t="shared" ref="G42:G65" si="0">IF(OR(TRIM(D42)&lt;&gt;"",TRIM(F42)&lt;&gt;""),IF(AND(TRIM(D42)&lt;&gt;"",TRIM(F42)&lt;&gt;""),IF(OR(TRIM(C42)&lt;&gt;TRIM(D42),TRIM(C42)&lt;&gt;TRIM(F42)),"_",""),IF(TRIM(C42)&lt;&gt;TRIM(D42), "_", "")),"")</f>
        <v/>
      </c>
      <c r="H42" s="201"/>
      <c r="I42" s="201"/>
      <c r="J42" s="218"/>
      <c r="K42" s="218"/>
    </row>
    <row r="43" spans="2:11" x14ac:dyDescent="0.25">
      <c r="B43" s="359" t="s">
        <v>75</v>
      </c>
      <c r="C43" s="603"/>
      <c r="D43" s="350"/>
      <c r="F43" s="373"/>
      <c r="G43" s="216" t="str">
        <f t="shared" si="0"/>
        <v/>
      </c>
      <c r="H43" s="201"/>
      <c r="I43" s="201"/>
      <c r="J43" s="218"/>
      <c r="K43" s="218"/>
    </row>
    <row r="44" spans="2:11" x14ac:dyDescent="0.25">
      <c r="B44" s="359" t="s">
        <v>121</v>
      </c>
      <c r="C44" s="603"/>
      <c r="D44" s="350"/>
      <c r="F44" s="373"/>
      <c r="G44" s="216" t="str">
        <f t="shared" si="0"/>
        <v/>
      </c>
      <c r="H44" s="201"/>
      <c r="I44" s="201"/>
      <c r="J44" s="218"/>
      <c r="K44" s="218"/>
    </row>
    <row r="45" spans="2:11" x14ac:dyDescent="0.25">
      <c r="B45" s="359" t="s">
        <v>77</v>
      </c>
      <c r="C45" s="794"/>
      <c r="D45" s="350"/>
      <c r="F45" s="373"/>
      <c r="G45" s="216" t="str">
        <f t="shared" si="0"/>
        <v/>
      </c>
      <c r="H45" s="201"/>
      <c r="I45" s="201"/>
      <c r="J45" s="218"/>
      <c r="K45" s="218"/>
    </row>
    <row r="46" spans="2:11" x14ac:dyDescent="0.25">
      <c r="B46" s="340" t="s">
        <v>78</v>
      </c>
      <c r="C46" s="665"/>
      <c r="D46" s="351"/>
      <c r="F46" s="396"/>
      <c r="G46" s="216" t="str">
        <f t="shared" si="0"/>
        <v/>
      </c>
      <c r="H46" s="201"/>
      <c r="I46" s="201"/>
      <c r="J46" s="219"/>
      <c r="K46" s="219"/>
    </row>
    <row r="47" spans="2:11" x14ac:dyDescent="0.2">
      <c r="B47" s="532" t="s">
        <v>400</v>
      </c>
      <c r="C47" s="397"/>
      <c r="D47" s="398"/>
      <c r="F47" s="399"/>
      <c r="G47" s="216" t="str">
        <f t="shared" si="0"/>
        <v/>
      </c>
      <c r="H47" s="201"/>
      <c r="I47" s="201"/>
      <c r="J47" s="597" t="s">
        <v>840</v>
      </c>
      <c r="K47" s="407"/>
    </row>
    <row r="48" spans="2:11" x14ac:dyDescent="0.2">
      <c r="B48" s="533" t="s">
        <v>317</v>
      </c>
      <c r="C48" s="397"/>
      <c r="D48" s="398"/>
      <c r="F48" s="399"/>
      <c r="G48" s="216" t="str">
        <f t="shared" si="0"/>
        <v/>
      </c>
      <c r="H48" s="201"/>
      <c r="I48" s="201"/>
      <c r="J48" s="407"/>
      <c r="K48" s="407"/>
    </row>
    <row r="49" spans="2:11" x14ac:dyDescent="0.2">
      <c r="B49" s="534" t="s">
        <v>533</v>
      </c>
      <c r="C49" s="866"/>
      <c r="D49" s="518"/>
      <c r="F49" s="518"/>
      <c r="G49" s="216" t="str">
        <f t="shared" si="0"/>
        <v/>
      </c>
      <c r="H49" s="201"/>
      <c r="I49" s="201"/>
      <c r="J49" s="407"/>
      <c r="K49" s="407"/>
    </row>
    <row r="50" spans="2:11" x14ac:dyDescent="0.2">
      <c r="B50" s="533" t="s">
        <v>534</v>
      </c>
      <c r="C50" s="397"/>
      <c r="D50" s="398"/>
      <c r="F50" s="399"/>
      <c r="G50" s="216" t="str">
        <f t="shared" si="0"/>
        <v/>
      </c>
      <c r="H50" s="201"/>
      <c r="I50" s="201"/>
      <c r="J50" s="407"/>
      <c r="K50" s="407"/>
    </row>
    <row r="51" spans="2:11" x14ac:dyDescent="0.2">
      <c r="B51" s="534" t="s">
        <v>535</v>
      </c>
      <c r="C51" s="866"/>
      <c r="D51" s="518"/>
      <c r="F51" s="518"/>
      <c r="G51" s="216" t="str">
        <f t="shared" si="0"/>
        <v/>
      </c>
      <c r="H51" s="201"/>
      <c r="I51" s="201"/>
      <c r="J51" s="407"/>
      <c r="K51" s="407"/>
    </row>
    <row r="52" spans="2:11" x14ac:dyDescent="0.2">
      <c r="B52" s="533" t="s">
        <v>536</v>
      </c>
      <c r="C52" s="397"/>
      <c r="D52" s="398"/>
      <c r="F52" s="399"/>
      <c r="G52" s="216" t="str">
        <f t="shared" si="0"/>
        <v/>
      </c>
      <c r="H52" s="201"/>
      <c r="I52" s="201"/>
      <c r="J52" s="407"/>
      <c r="K52" s="407"/>
    </row>
    <row r="53" spans="2:11" x14ac:dyDescent="0.2">
      <c r="B53" s="534" t="s">
        <v>537</v>
      </c>
      <c r="C53" s="886"/>
      <c r="D53" s="518"/>
      <c r="F53" s="518"/>
      <c r="G53" s="216" t="str">
        <f t="shared" si="0"/>
        <v/>
      </c>
      <c r="H53" s="201"/>
      <c r="I53" s="201"/>
      <c r="J53" s="407"/>
      <c r="K53" s="407"/>
    </row>
    <row r="54" spans="2:11" x14ac:dyDescent="0.25">
      <c r="B54" s="359" t="s">
        <v>330</v>
      </c>
      <c r="C54" s="417"/>
      <c r="D54" s="350"/>
      <c r="F54" s="373"/>
      <c r="G54" s="216" t="str">
        <f t="shared" si="0"/>
        <v/>
      </c>
      <c r="H54" s="201"/>
      <c r="I54" s="201"/>
      <c r="J54" s="218"/>
      <c r="K54" s="218"/>
    </row>
    <row r="55" spans="2:11" ht="40.5" customHeight="1" x14ac:dyDescent="0.25">
      <c r="B55" s="359" t="s">
        <v>538</v>
      </c>
      <c r="C55" s="372"/>
      <c r="D55" s="350"/>
      <c r="F55" s="373"/>
      <c r="G55" s="216" t="str">
        <f t="shared" si="0"/>
        <v/>
      </c>
      <c r="H55" s="201"/>
      <c r="I55" s="201"/>
      <c r="J55" s="218"/>
      <c r="K55" s="218"/>
    </row>
    <row r="56" spans="2:11" x14ac:dyDescent="0.25">
      <c r="B56" s="359" t="s">
        <v>151</v>
      </c>
      <c r="C56" s="603"/>
      <c r="D56" s="350"/>
      <c r="F56" s="373"/>
      <c r="G56" s="216" t="str">
        <f t="shared" si="0"/>
        <v/>
      </c>
      <c r="H56" s="201"/>
      <c r="I56" s="201"/>
      <c r="J56" s="218"/>
      <c r="K56" s="218"/>
    </row>
    <row r="57" spans="2:11" x14ac:dyDescent="0.25">
      <c r="B57" s="359" t="s">
        <v>527</v>
      </c>
      <c r="C57" s="414"/>
      <c r="D57" s="350"/>
      <c r="F57" s="373"/>
      <c r="G57" s="216" t="str">
        <f t="shared" si="0"/>
        <v/>
      </c>
      <c r="H57" s="201"/>
      <c r="I57" s="201"/>
      <c r="J57" s="218"/>
      <c r="K57" s="218"/>
    </row>
    <row r="58" spans="2:11" x14ac:dyDescent="0.25">
      <c r="B58" s="611" t="s">
        <v>497</v>
      </c>
      <c r="C58" s="395"/>
      <c r="D58" s="351"/>
      <c r="E58" s="477"/>
      <c r="F58" s="396"/>
      <c r="G58" s="216" t="str">
        <f t="shared" si="0"/>
        <v/>
      </c>
      <c r="H58" s="15"/>
      <c r="I58" s="509"/>
      <c r="J58" s="219"/>
      <c r="K58" s="219"/>
    </row>
    <row r="59" spans="2:11" x14ac:dyDescent="0.25">
      <c r="B59" s="400" t="s">
        <v>494</v>
      </c>
      <c r="C59" s="796"/>
      <c r="D59" s="398"/>
      <c r="E59" s="477"/>
      <c r="F59" s="399"/>
      <c r="G59" s="216" t="str">
        <f t="shared" si="0"/>
        <v/>
      </c>
      <c r="H59" s="15"/>
      <c r="I59" s="509"/>
      <c r="J59" s="407"/>
      <c r="K59" s="407"/>
    </row>
    <row r="60" spans="2:11" x14ac:dyDescent="0.25">
      <c r="B60" s="400" t="s">
        <v>495</v>
      </c>
      <c r="C60" s="796"/>
      <c r="D60" s="398"/>
      <c r="E60" s="477"/>
      <c r="F60" s="399"/>
      <c r="G60" s="216" t="str">
        <f t="shared" si="0"/>
        <v/>
      </c>
      <c r="H60" s="15"/>
      <c r="I60" s="509"/>
      <c r="J60" s="407"/>
      <c r="K60" s="407"/>
    </row>
    <row r="61" spans="2:11" x14ac:dyDescent="0.25">
      <c r="B61" s="696" t="s">
        <v>496</v>
      </c>
      <c r="C61" s="797"/>
      <c r="D61" s="398"/>
      <c r="F61" s="399"/>
      <c r="G61" s="216" t="str">
        <f t="shared" si="0"/>
        <v/>
      </c>
      <c r="H61" s="15"/>
      <c r="I61" s="15"/>
      <c r="J61" s="407"/>
      <c r="K61" s="407"/>
    </row>
    <row r="62" spans="2:11" ht="15" customHeight="1" x14ac:dyDescent="0.25">
      <c r="B62" s="359" t="s">
        <v>489</v>
      </c>
      <c r="C62" s="417"/>
      <c r="D62" s="350"/>
      <c r="F62" s="373"/>
      <c r="G62" s="216" t="str">
        <f t="shared" si="0"/>
        <v/>
      </c>
      <c r="H62" s="201"/>
      <c r="I62" s="201"/>
      <c r="J62" s="218"/>
      <c r="K62" s="218"/>
    </row>
    <row r="63" spans="2:11" ht="7.5" customHeight="1" x14ac:dyDescent="0.25">
      <c r="B63" s="303"/>
      <c r="C63" s="216"/>
      <c r="D63" s="216"/>
      <c r="F63" s="263"/>
      <c r="G63" s="216" t="str">
        <f t="shared" si="0"/>
        <v/>
      </c>
      <c r="H63" s="201"/>
      <c r="I63" s="201"/>
      <c r="J63" s="344"/>
    </row>
    <row r="64" spans="2:11" x14ac:dyDescent="0.25">
      <c r="B64" s="470" t="s">
        <v>90</v>
      </c>
      <c r="C64" s="471" t="s">
        <v>63</v>
      </c>
      <c r="D64" s="472" t="s">
        <v>64</v>
      </c>
      <c r="F64" s="473" t="s">
        <v>116</v>
      </c>
      <c r="G64" s="216"/>
      <c r="H64" s="201"/>
      <c r="I64" s="201"/>
      <c r="J64" s="474" t="s">
        <v>728</v>
      </c>
      <c r="K64" s="474" t="s">
        <v>298</v>
      </c>
    </row>
    <row r="65" spans="2:11" x14ac:dyDescent="0.25">
      <c r="B65" s="703" t="s">
        <v>843</v>
      </c>
      <c r="C65" s="417"/>
      <c r="D65" s="594"/>
      <c r="F65" s="594"/>
      <c r="G65" s="216" t="str">
        <f t="shared" si="0"/>
        <v/>
      </c>
      <c r="H65" s="201"/>
      <c r="I65" s="201"/>
      <c r="J65" s="218"/>
      <c r="K65" s="218"/>
    </row>
    <row r="66" spans="2:11" x14ac:dyDescent="0.25">
      <c r="E66" s="15"/>
    </row>
    <row r="67" spans="2:11" x14ac:dyDescent="0.25">
      <c r="E67" s="15"/>
    </row>
    <row r="68" spans="2:11" x14ac:dyDescent="0.25">
      <c r="E68" s="15"/>
    </row>
    <row r="69" spans="2:11" x14ac:dyDescent="0.25">
      <c r="E69" s="15"/>
    </row>
    <row r="70" spans="2:11" x14ac:dyDescent="0.25">
      <c r="E70" s="15"/>
    </row>
    <row r="71" spans="2:11" x14ac:dyDescent="0.25">
      <c r="E71" s="15"/>
    </row>
    <row r="72" spans="2:11" x14ac:dyDescent="0.25">
      <c r="E72" s="15"/>
    </row>
    <row r="73" spans="2:11" x14ac:dyDescent="0.25">
      <c r="E73" s="15"/>
    </row>
    <row r="74" spans="2:11" x14ac:dyDescent="0.25">
      <c r="E74" s="15"/>
    </row>
    <row r="75" spans="2:11" x14ac:dyDescent="0.25">
      <c r="E75" s="15"/>
    </row>
  </sheetData>
  <mergeCells count="4">
    <mergeCell ref="B35:D35"/>
    <mergeCell ref="B38:D38"/>
    <mergeCell ref="B36:F36"/>
    <mergeCell ref="B39:F39"/>
  </mergeCells>
  <conditionalFormatting sqref="G1:G1048576">
    <cfRule type="cellIs" dxfId="74" priority="6" operator="equal">
      <formula>"_"</formula>
    </cfRule>
  </conditionalFormatting>
  <hyperlinks>
    <hyperlink ref="B7" r:id="rId1" xr:uid="{00000000-0004-0000-1800-000000000000}"/>
  </hyperlinks>
  <printOptions horizontalCentered="1"/>
  <pageMargins left="0.19685039370078741" right="0.19685039370078741" top="1.1811023622047245" bottom="1.2598425196850394" header="0.31496062992125984" footer="0.31496062992125984"/>
  <pageSetup fitToHeight="0" orientation="portrait" r:id="rId2"/>
  <headerFooter scaleWithDoc="0">
    <oddHeader>&amp;L&amp;"Calibri,Bold"&amp;14 Inland Marine</oddHeader>
    <oddFooter>&amp;L&amp;G&amp;CPage &amp;P of &amp;N</oddFooter>
  </headerFooter>
  <legacyDrawingHF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38"/>
  <dimension ref="B1:M58"/>
  <sheetViews>
    <sheetView showGridLines="0" zoomScaleNormal="10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140625" style="15" customWidth="1"/>
    <col min="13" max="13" width="21.5703125" style="15" customWidth="1"/>
    <col min="14" max="53" width="9.140625" style="15" customWidth="1"/>
    <col min="54" max="16384" width="9.140625" style="15"/>
  </cols>
  <sheetData>
    <row r="1" spans="2:13" ht="7.5" customHeight="1" x14ac:dyDescent="0.25">
      <c r="E1" s="408"/>
    </row>
    <row r="2" spans="2:13" ht="15.75" x14ac:dyDescent="0.25">
      <c r="B2" s="411" t="str">
        <f>Input!B718</f>
        <v>Property - Wind &amp; Hail - 1329 Laredo</v>
      </c>
      <c r="E2" s="408"/>
      <c r="H2" s="412"/>
      <c r="I2" s="413"/>
      <c r="J2" s="413"/>
      <c r="L2" s="414" t="s">
        <v>331</v>
      </c>
      <c r="M2" s="344" t="s">
        <v>296</v>
      </c>
    </row>
    <row r="3" spans="2:13" x14ac:dyDescent="0.25">
      <c r="D3" s="413" t="str">
        <f xml:space="preserve"> IF(Input!D722=Input!G722,CHAR(254), "")</f>
        <v/>
      </c>
      <c r="E3" s="415"/>
      <c r="F3" s="416" t="str">
        <f xml:space="preserve"> IF(Input!E722=Input!G722,CHAR(254),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Input!B723</f>
        <v>TWIA</v>
      </c>
      <c r="D5" s="350">
        <f>Input!D723</f>
        <v>0</v>
      </c>
      <c r="F5" s="373">
        <f>Input!E723</f>
        <v>0</v>
      </c>
      <c r="J5" s="218"/>
      <c r="K5" s="218"/>
    </row>
    <row r="6" spans="2:13" ht="38.25" x14ac:dyDescent="0.25">
      <c r="B6" s="368" t="s">
        <v>822</v>
      </c>
      <c r="C6" s="372" t="str">
        <f>Input!B725</f>
        <v>Texas Windstorm Insurance Association</v>
      </c>
      <c r="D6" s="350">
        <f>Input!D725</f>
        <v>0</v>
      </c>
      <c r="F6" s="373">
        <f>Input!E725</f>
        <v>0</v>
      </c>
      <c r="J6" s="218"/>
      <c r="K6" s="218"/>
    </row>
    <row r="7" spans="2:13" x14ac:dyDescent="0.25">
      <c r="B7" s="682" t="s">
        <v>70</v>
      </c>
      <c r="C7" s="372">
        <f>Input!B727</f>
        <v>0</v>
      </c>
      <c r="D7" s="350">
        <f>Input!D727</f>
        <v>0</v>
      </c>
      <c r="F7" s="373">
        <f>Input!E727</f>
        <v>0</v>
      </c>
      <c r="J7" s="218"/>
      <c r="K7" s="218"/>
    </row>
    <row r="8" spans="2:13" ht="25.5" x14ac:dyDescent="0.25">
      <c r="B8" s="368" t="str">
        <f>Input!B194</f>
        <v>Renewal Policy Number</v>
      </c>
      <c r="C8" s="372" t="str">
        <f>Input!C720</f>
        <v>TWIA-000899644-03</v>
      </c>
      <c r="D8" s="350" t="str">
        <f>Input!C721</f>
        <v>TBD</v>
      </c>
      <c r="F8" s="373" t="str">
        <f>Input!C721</f>
        <v>TBD</v>
      </c>
      <c r="J8" s="218"/>
      <c r="K8" s="218"/>
    </row>
    <row r="9" spans="2:13" ht="30" customHeight="1" x14ac:dyDescent="0.25">
      <c r="B9" s="368" t="str">
        <f>Input!B6</f>
        <v>Renewal Policy Period</v>
      </c>
      <c r="C9" s="372" t="str">
        <f>Input!C5</f>
        <v>9/1/2022-8/1/2023</v>
      </c>
      <c r="D9" s="350" t="str">
        <f>Input!C6</f>
        <v>8/1/2023-8/1/2024</v>
      </c>
      <c r="F9" s="373" t="str">
        <f>Input!C6</f>
        <v>8/1/2023-8/1/2024</v>
      </c>
      <c r="J9" s="218"/>
      <c r="K9" s="218"/>
    </row>
    <row r="10" spans="2:13" ht="38.25" x14ac:dyDescent="0.25">
      <c r="B10" s="368" t="s">
        <v>19</v>
      </c>
      <c r="C10" s="357" t="str">
        <f>Input!G746</f>
        <v>$253,010 - Building
$97,391 Contents</v>
      </c>
      <c r="D10" s="385">
        <f>Input!G747</f>
        <v>0</v>
      </c>
      <c r="E10" s="374"/>
      <c r="F10" s="387">
        <f>Input!G748</f>
        <v>0</v>
      </c>
      <c r="J10" s="218"/>
      <c r="K10" s="218"/>
    </row>
    <row r="11" spans="2:13" x14ac:dyDescent="0.25">
      <c r="B11" s="368" t="s">
        <v>166</v>
      </c>
      <c r="C11" s="357">
        <f>Input!H746</f>
        <v>0</v>
      </c>
      <c r="D11" s="385">
        <f>Input!H747</f>
        <v>0</v>
      </c>
      <c r="E11" s="374"/>
      <c r="F11" s="387">
        <f>Input!H748</f>
        <v>0</v>
      </c>
      <c r="J11" s="218"/>
      <c r="K11" s="218"/>
    </row>
    <row r="12" spans="2:13" x14ac:dyDescent="0.25">
      <c r="B12" s="434" t="s">
        <v>24</v>
      </c>
      <c r="C12" s="362" t="str">
        <f>Input!I746</f>
        <v>1% or $1,000 min</v>
      </c>
      <c r="D12" s="391">
        <f>Input!I747</f>
        <v>0</v>
      </c>
      <c r="E12" s="374"/>
      <c r="F12" s="390">
        <f>Input!I748</f>
        <v>0</v>
      </c>
      <c r="J12" s="218"/>
      <c r="K12" s="218"/>
    </row>
    <row r="13" spans="2:13" x14ac:dyDescent="0.25">
      <c r="B13" s="488" t="s">
        <v>302</v>
      </c>
      <c r="C13" s="436"/>
      <c r="D13" s="436"/>
      <c r="F13" s="491"/>
      <c r="G13" s="201"/>
      <c r="H13" s="201"/>
      <c r="I13" s="201"/>
      <c r="J13" s="494"/>
      <c r="K13" s="494"/>
    </row>
    <row r="14" spans="2:13" x14ac:dyDescent="0.25">
      <c r="B14" s="361" t="s">
        <v>283</v>
      </c>
      <c r="C14" s="388">
        <f>Input!B729</f>
        <v>4717</v>
      </c>
      <c r="D14" s="385">
        <f>Input!D729</f>
        <v>0</v>
      </c>
      <c r="E14" s="374"/>
      <c r="F14" s="387">
        <f>Input!E729</f>
        <v>0</v>
      </c>
      <c r="J14" s="218"/>
      <c r="K14" s="218"/>
    </row>
    <row r="15" spans="2:13" x14ac:dyDescent="0.25">
      <c r="B15" s="361" t="s">
        <v>619</v>
      </c>
      <c r="C15" s="389">
        <f>Input!B735</f>
        <v>0</v>
      </c>
      <c r="D15" s="391">
        <f>Input!D735</f>
        <v>0</v>
      </c>
      <c r="E15" s="374"/>
      <c r="F15" s="390">
        <f>Input!E735</f>
        <v>0</v>
      </c>
      <c r="J15" s="218"/>
      <c r="K15" s="218"/>
    </row>
    <row r="16" spans="2:13" x14ac:dyDescent="0.25">
      <c r="B16" s="361" t="s">
        <v>347</v>
      </c>
      <c r="C16" s="389">
        <f>Input!B737</f>
        <v>0</v>
      </c>
      <c r="D16" s="391">
        <f>Input!D737</f>
        <v>0</v>
      </c>
      <c r="E16" s="374"/>
      <c r="F16" s="390">
        <f>Input!E737</f>
        <v>0</v>
      </c>
      <c r="J16" s="218"/>
      <c r="K16" s="218"/>
    </row>
    <row r="17" spans="2:11" x14ac:dyDescent="0.25">
      <c r="B17" s="368" t="s">
        <v>304</v>
      </c>
      <c r="C17" s="388">
        <f>Input!B739</f>
        <v>4717</v>
      </c>
      <c r="D17" s="385">
        <f>Input!D739</f>
        <v>0</v>
      </c>
      <c r="E17" s="374"/>
      <c r="F17" s="387">
        <f>Input!E739</f>
        <v>0</v>
      </c>
      <c r="J17" s="218"/>
      <c r="K17" s="218"/>
    </row>
    <row r="18" spans="2:11" ht="7.5" customHeight="1" x14ac:dyDescent="0.25">
      <c r="B18" s="303"/>
      <c r="C18" s="374"/>
      <c r="D18" s="374"/>
      <c r="F18" s="419"/>
      <c r="J18" s="344"/>
    </row>
    <row r="19" spans="2:11" x14ac:dyDescent="0.25">
      <c r="B19" s="420" t="str">
        <f>Input!B224</f>
        <v>Schedule of Underlying Insurance</v>
      </c>
      <c r="C19" s="374"/>
      <c r="D19" s="374"/>
      <c r="E19" s="226"/>
      <c r="F19" s="419"/>
      <c r="J19" s="492"/>
      <c r="K19" s="492"/>
    </row>
    <row r="20" spans="2:11" x14ac:dyDescent="0.25">
      <c r="B20" s="488" t="str">
        <f>"Coverage"&amp; ": " &amp; Input!B546</f>
        <v>Coverage: Property</v>
      </c>
      <c r="C20" s="488"/>
      <c r="D20" s="488"/>
      <c r="E20" s="392"/>
      <c r="F20" s="476"/>
      <c r="G20" s="386"/>
      <c r="H20" s="201"/>
      <c r="I20" s="201"/>
      <c r="J20" s="494"/>
      <c r="K20" s="494"/>
    </row>
    <row r="21" spans="2:11" x14ac:dyDescent="0.25">
      <c r="B21" s="422" t="str">
        <f>Input!C232</f>
        <v>Policy Number</v>
      </c>
      <c r="C21" s="384" t="str">
        <f>Input!C754</f>
        <v>20 UUN OZ0035</v>
      </c>
      <c r="D21" s="384" t="str">
        <f>Input!C759</f>
        <v>TBD</v>
      </c>
      <c r="E21" s="393"/>
      <c r="F21" s="384" t="str">
        <f>D21</f>
        <v>TBD</v>
      </c>
      <c r="G21" s="408"/>
      <c r="H21" s="408"/>
      <c r="I21" s="408"/>
      <c r="J21" s="218"/>
      <c r="K21" s="218"/>
    </row>
    <row r="22" spans="2:11" x14ac:dyDescent="0.25">
      <c r="B22" s="649" t="str">
        <f>Input!D231</f>
        <v>Limits of Liability</v>
      </c>
      <c r="C22" s="650"/>
      <c r="D22" s="650"/>
      <c r="E22" s="394"/>
      <c r="F22" s="350"/>
      <c r="G22" s="408"/>
      <c r="H22" s="408"/>
      <c r="I22" s="408"/>
      <c r="J22" s="218"/>
      <c r="K22" s="218"/>
    </row>
    <row r="23" spans="2:11" ht="30" customHeight="1" x14ac:dyDescent="0.25">
      <c r="B23" s="435" t="str">
        <f>Input!D232</f>
        <v>Each Claim</v>
      </c>
      <c r="C23" s="385" t="str">
        <f>Input!D754</f>
        <v>Varies depending on coverage</v>
      </c>
      <c r="D23" s="385" t="str">
        <f>Input!D759</f>
        <v>Varies depending on coverage</v>
      </c>
      <c r="F23" s="385" t="str">
        <f>D23</f>
        <v>Varies depending on coverage</v>
      </c>
      <c r="G23" s="408"/>
      <c r="H23" s="408"/>
      <c r="I23" s="408"/>
      <c r="J23" s="218"/>
      <c r="K23" s="218"/>
    </row>
    <row r="24" spans="2:11" ht="30" customHeight="1" x14ac:dyDescent="0.25">
      <c r="B24" s="435" t="str">
        <f>Input!E232</f>
        <v>Aggregate</v>
      </c>
      <c r="C24" s="385" t="str">
        <f>Input!E754</f>
        <v>Varies depending on coverage</v>
      </c>
      <c r="D24" s="385" t="str">
        <f>Input!E759</f>
        <v>Varies depending on coverage</v>
      </c>
      <c r="F24" s="385" t="str">
        <f>D24</f>
        <v>Varies depending on coverage</v>
      </c>
      <c r="G24" s="408"/>
      <c r="H24" s="408"/>
      <c r="I24" s="408"/>
      <c r="J24" s="218"/>
      <c r="K24" s="218"/>
    </row>
    <row r="25" spans="2:11" x14ac:dyDescent="0.25">
      <c r="B25" s="446" t="s">
        <v>24</v>
      </c>
      <c r="C25" s="385">
        <f>Input!F754</f>
        <v>5000</v>
      </c>
      <c r="D25" s="385">
        <f>Input!F759</f>
        <v>0</v>
      </c>
      <c r="E25" s="386"/>
      <c r="F25" s="385">
        <f>D25</f>
        <v>0</v>
      </c>
      <c r="G25" s="408"/>
      <c r="H25" s="408"/>
      <c r="I25" s="408"/>
      <c r="J25" s="218"/>
      <c r="K25" s="218"/>
    </row>
    <row r="26" spans="2:11" x14ac:dyDescent="0.25">
      <c r="B26" s="446" t="str">
        <f>Input!G232</f>
        <v>Insurer</v>
      </c>
      <c r="C26" s="350" t="str">
        <f>Input!G754</f>
        <v>Hartford</v>
      </c>
      <c r="D26" s="350">
        <f>Input!G759</f>
        <v>0</v>
      </c>
      <c r="F26" s="350">
        <f>D26</f>
        <v>0</v>
      </c>
      <c r="G26" s="408"/>
      <c r="H26" s="408"/>
      <c r="I26" s="408"/>
      <c r="J26" s="218"/>
      <c r="K26" s="218"/>
    </row>
    <row r="27" spans="2:11" ht="30" customHeight="1" x14ac:dyDescent="0.25">
      <c r="B27" s="446" t="str">
        <f>Input!H232</f>
        <v>Policy Period</v>
      </c>
      <c r="C27" s="350" t="str">
        <f>Input!H228</f>
        <v>9/1/2022-8/1/2023</v>
      </c>
      <c r="D27" s="350" t="str">
        <f>Input!H233</f>
        <v>8/1/2023-8/1/2024</v>
      </c>
      <c r="F27" s="350" t="str">
        <f>D27</f>
        <v>8/1/2023-8/1/2024</v>
      </c>
      <c r="G27" s="408"/>
      <c r="H27" s="408"/>
      <c r="I27" s="408"/>
      <c r="J27" s="218"/>
      <c r="K27" s="218"/>
    </row>
    <row r="28" spans="2:11" ht="7.5" customHeight="1" x14ac:dyDescent="0.25">
      <c r="B28" s="303"/>
      <c r="C28" s="216"/>
      <c r="D28" s="216"/>
      <c r="F28" s="263"/>
      <c r="J28" s="344"/>
    </row>
    <row r="29" spans="2:11" x14ac:dyDescent="0.25">
      <c r="B29" s="1362" t="s">
        <v>114</v>
      </c>
      <c r="C29" s="1362"/>
      <c r="D29" s="1362"/>
      <c r="F29" s="262"/>
      <c r="J29" s="344"/>
    </row>
    <row r="30" spans="2:11" x14ac:dyDescent="0.25">
      <c r="B30" s="1373" t="s">
        <v>120</v>
      </c>
      <c r="C30" s="1373"/>
      <c r="D30" s="1373"/>
      <c r="E30" s="1373"/>
      <c r="F30" s="1374"/>
      <c r="J30" s="344"/>
    </row>
    <row r="31" spans="2:11" ht="7.5" customHeight="1" x14ac:dyDescent="0.25">
      <c r="B31" s="343"/>
      <c r="C31" s="226"/>
      <c r="D31" s="226"/>
      <c r="F31" s="263"/>
      <c r="J31" s="344"/>
    </row>
    <row r="32" spans="2:11" x14ac:dyDescent="0.25">
      <c r="B32" s="1362" t="s">
        <v>115</v>
      </c>
      <c r="C32" s="1362"/>
      <c r="D32" s="1362"/>
      <c r="F32" s="263"/>
      <c r="J32" s="344"/>
    </row>
    <row r="33" spans="2:11" x14ac:dyDescent="0.25">
      <c r="B33" s="1373" t="s">
        <v>120</v>
      </c>
      <c r="C33" s="1373"/>
      <c r="D33" s="1373"/>
      <c r="E33" s="1373"/>
      <c r="F33" s="1374"/>
      <c r="J33" s="344"/>
    </row>
    <row r="34" spans="2:11" ht="7.5" customHeight="1" x14ac:dyDescent="0.25">
      <c r="B34" s="303"/>
      <c r="C34" s="216"/>
      <c r="D34" s="216"/>
      <c r="F34" s="263"/>
      <c r="J34" s="344"/>
    </row>
    <row r="35" spans="2:11" x14ac:dyDescent="0.25">
      <c r="B35" s="470" t="s">
        <v>73</v>
      </c>
      <c r="C35" s="471" t="s">
        <v>63</v>
      </c>
      <c r="D35" s="472" t="s">
        <v>64</v>
      </c>
      <c r="F35" s="473" t="s">
        <v>116</v>
      </c>
      <c r="J35" s="474" t="s">
        <v>728</v>
      </c>
      <c r="K35" s="474" t="s">
        <v>298</v>
      </c>
    </row>
    <row r="36" spans="2:11" x14ac:dyDescent="0.25">
      <c r="B36" s="359" t="s">
        <v>74</v>
      </c>
      <c r="C36" s="603" t="s">
        <v>995</v>
      </c>
      <c r="D36" s="350"/>
      <c r="F36" s="373"/>
      <c r="G36" s="216" t="str">
        <f t="shared" ref="G36:G58" si="0">IF(OR(TRIM(D36)&lt;&gt;"",TRIM(F36)&lt;&gt;""),IF(AND(TRIM(D36)&lt;&gt;"",TRIM(F36)&lt;&gt;""),IF(OR(TRIM(C36)&lt;&gt;TRIM(D36),TRIM(C36)&lt;&gt;TRIM(F36)),"_",""),IF(TRIM(C36)&lt;&gt;TRIM(D36), "_", "")),"")</f>
        <v/>
      </c>
      <c r="H36" s="201"/>
      <c r="I36" s="201"/>
      <c r="J36" s="218"/>
      <c r="K36" s="218"/>
    </row>
    <row r="37" spans="2:11" ht="76.5" x14ac:dyDescent="0.25">
      <c r="B37" s="359" t="s">
        <v>75</v>
      </c>
      <c r="C37" s="603" t="s">
        <v>1274</v>
      </c>
      <c r="D37" s="350"/>
      <c r="F37" s="373"/>
      <c r="G37" s="216" t="str">
        <f>IF(OR(TRIM(D37)&lt;&gt;"",TRIM(F37)&lt;&gt;""),IF(AND(TRIM(D37)&lt;&gt;"",TRIM(F37)&lt;&gt;""),IF(OR(TRIM(C37)&lt;&gt;TRIM(D37),TRIM(C37)&lt;&gt;TRIM(F37)),"_",""),IF(TRIM(C37)&lt;&gt;TRIM(D37), "_", "")),"")</f>
        <v/>
      </c>
      <c r="H37" s="201"/>
      <c r="I37" s="201"/>
      <c r="J37" s="218"/>
      <c r="K37" s="218"/>
    </row>
    <row r="38" spans="2:11" x14ac:dyDescent="0.25">
      <c r="B38" s="359" t="s">
        <v>121</v>
      </c>
      <c r="C38" s="603" t="s">
        <v>972</v>
      </c>
      <c r="D38" s="350"/>
      <c r="F38" s="373"/>
      <c r="G38" s="216" t="str">
        <f>IF(OR(TRIM(D38)&lt;&gt;"",TRIM(F38)&lt;&gt;""),IF(AND(TRIM(D38)&lt;&gt;"",TRIM(F38)&lt;&gt;""),IF(OR(TRIM(C38)&lt;&gt;TRIM(D38),TRIM(C38)&lt;&gt;TRIM(F38)),"_",""),IF(TRIM(C38)&lt;&gt;TRIM(D38), "_", "")),"")</f>
        <v/>
      </c>
      <c r="H38" s="201"/>
      <c r="I38" s="201"/>
      <c r="J38" s="218"/>
      <c r="K38" s="218"/>
    </row>
    <row r="39" spans="2:11" ht="76.5" x14ac:dyDescent="0.25">
      <c r="B39" s="844" t="s">
        <v>77</v>
      </c>
      <c r="C39" s="857" t="s">
        <v>1273</v>
      </c>
      <c r="D39" s="350"/>
      <c r="F39" s="373"/>
      <c r="G39" s="216" t="str">
        <f t="shared" si="0"/>
        <v/>
      </c>
      <c r="H39" s="201"/>
      <c r="I39" s="201"/>
      <c r="J39" s="218"/>
      <c r="K39" s="218"/>
    </row>
    <row r="40" spans="2:11" x14ac:dyDescent="0.25">
      <c r="B40" s="359" t="s">
        <v>78</v>
      </c>
      <c r="C40" s="603" t="s">
        <v>1145</v>
      </c>
      <c r="D40" s="350"/>
      <c r="F40" s="373"/>
      <c r="G40" s="216" t="str">
        <f t="shared" si="0"/>
        <v/>
      </c>
      <c r="H40" s="201"/>
      <c r="I40" s="201"/>
      <c r="J40" s="218"/>
      <c r="K40" s="218"/>
    </row>
    <row r="41" spans="2:11" x14ac:dyDescent="0.25">
      <c r="B41" s="359" t="s">
        <v>330</v>
      </c>
      <c r="C41" s="796" t="s">
        <v>331</v>
      </c>
      <c r="D41" s="350"/>
      <c r="F41" s="373"/>
      <c r="G41" s="216" t="str">
        <f t="shared" si="0"/>
        <v/>
      </c>
      <c r="H41" s="201"/>
      <c r="I41" s="201"/>
      <c r="J41" s="218"/>
      <c r="K41" s="218"/>
    </row>
    <row r="42" spans="2:11" x14ac:dyDescent="0.25">
      <c r="B42" s="340" t="s">
        <v>526</v>
      </c>
      <c r="C42" s="395"/>
      <c r="D42" s="351"/>
      <c r="F42" s="396"/>
      <c r="G42" s="216" t="str">
        <f t="shared" si="0"/>
        <v/>
      </c>
      <c r="H42" s="201"/>
      <c r="I42" s="201"/>
      <c r="J42" s="219"/>
      <c r="K42" s="219"/>
    </row>
    <row r="43" spans="2:11" ht="25.5" x14ac:dyDescent="0.25">
      <c r="B43" s="400" t="s">
        <v>603</v>
      </c>
      <c r="C43" s="867"/>
      <c r="D43" s="398"/>
      <c r="F43" s="399"/>
      <c r="G43" s="216" t="str">
        <f t="shared" si="0"/>
        <v/>
      </c>
      <c r="H43" s="201"/>
      <c r="I43" s="201"/>
      <c r="J43" s="407"/>
      <c r="K43" s="407"/>
    </row>
    <row r="44" spans="2:11" ht="102" x14ac:dyDescent="0.25">
      <c r="B44" s="400" t="s">
        <v>601</v>
      </c>
      <c r="C44" s="397" t="s">
        <v>604</v>
      </c>
      <c r="D44" s="398" t="s">
        <v>605</v>
      </c>
      <c r="F44" s="399"/>
      <c r="G44" s="216" t="str">
        <f t="shared" si="0"/>
        <v/>
      </c>
      <c r="H44" s="201"/>
      <c r="I44" s="201"/>
      <c r="J44" s="407"/>
      <c r="K44" s="407"/>
    </row>
    <row r="45" spans="2:11" ht="30" customHeight="1" x14ac:dyDescent="0.25">
      <c r="B45" s="401" t="s">
        <v>602</v>
      </c>
      <c r="C45" s="865"/>
      <c r="D45" s="384"/>
      <c r="F45" s="402"/>
      <c r="G45" s="216" t="str">
        <f t="shared" si="0"/>
        <v/>
      </c>
      <c r="H45" s="201"/>
      <c r="I45" s="201"/>
      <c r="J45" s="404"/>
      <c r="K45" s="404"/>
    </row>
    <row r="46" spans="2:11" x14ac:dyDescent="0.25">
      <c r="B46" s="359" t="s">
        <v>151</v>
      </c>
      <c r="C46" s="794">
        <v>0.8</v>
      </c>
      <c r="D46" s="350"/>
      <c r="F46" s="373"/>
      <c r="G46" s="216" t="str">
        <f t="shared" si="0"/>
        <v/>
      </c>
      <c r="H46" s="201"/>
      <c r="I46" s="201"/>
      <c r="J46" s="218"/>
      <c r="K46" s="218"/>
    </row>
    <row r="47" spans="2:11" x14ac:dyDescent="0.25">
      <c r="B47" s="340" t="s">
        <v>606</v>
      </c>
      <c r="C47" s="796" t="s">
        <v>331</v>
      </c>
      <c r="D47" s="351"/>
      <c r="F47" s="396"/>
      <c r="G47" s="216" t="str">
        <f t="shared" si="0"/>
        <v/>
      </c>
      <c r="H47" s="201"/>
      <c r="I47" s="201"/>
      <c r="J47" s="219"/>
      <c r="K47" s="219"/>
    </row>
    <row r="48" spans="2:11" x14ac:dyDescent="0.25">
      <c r="B48" s="401" t="s">
        <v>835</v>
      </c>
      <c r="C48" s="355"/>
      <c r="D48" s="384"/>
      <c r="F48" s="402"/>
      <c r="G48" s="216" t="str">
        <f t="shared" si="0"/>
        <v/>
      </c>
      <c r="H48" s="201"/>
      <c r="I48" s="201"/>
      <c r="J48" s="404"/>
      <c r="K48" s="404"/>
    </row>
    <row r="49" spans="2:11" ht="15" customHeight="1" x14ac:dyDescent="0.25">
      <c r="B49" s="359" t="s">
        <v>489</v>
      </c>
      <c r="C49" s="594" t="s">
        <v>124</v>
      </c>
      <c r="D49" s="350"/>
      <c r="F49" s="373"/>
      <c r="G49" s="216" t="str">
        <f t="shared" si="0"/>
        <v/>
      </c>
      <c r="H49" s="201"/>
      <c r="I49" s="201"/>
      <c r="J49" s="218"/>
      <c r="K49" s="218"/>
    </row>
    <row r="50" spans="2:11" x14ac:dyDescent="0.25">
      <c r="B50" s="359" t="s">
        <v>527</v>
      </c>
      <c r="C50" s="796" t="s">
        <v>331</v>
      </c>
      <c r="D50" s="350"/>
      <c r="F50" s="373"/>
      <c r="G50" s="216" t="str">
        <f t="shared" si="0"/>
        <v/>
      </c>
      <c r="H50" s="201"/>
      <c r="I50" s="201"/>
      <c r="J50" s="218"/>
      <c r="K50" s="218"/>
    </row>
    <row r="51" spans="2:11" x14ac:dyDescent="0.25">
      <c r="B51" s="611" t="s">
        <v>497</v>
      </c>
      <c r="C51" s="395"/>
      <c r="D51" s="351"/>
      <c r="E51" s="477"/>
      <c r="F51" s="396"/>
      <c r="G51" s="216" t="str">
        <f t="shared" si="0"/>
        <v/>
      </c>
      <c r="H51" s="15"/>
      <c r="I51" s="509"/>
      <c r="J51" s="219"/>
      <c r="K51" s="219"/>
    </row>
    <row r="52" spans="2:11" x14ac:dyDescent="0.25">
      <c r="B52" s="400" t="s">
        <v>494</v>
      </c>
      <c r="C52" s="796" t="s">
        <v>331</v>
      </c>
      <c r="D52" s="398"/>
      <c r="E52" s="477"/>
      <c r="F52" s="399"/>
      <c r="G52" s="216" t="str">
        <f t="shared" si="0"/>
        <v/>
      </c>
      <c r="H52" s="15"/>
      <c r="I52" s="509"/>
      <c r="J52" s="407"/>
      <c r="K52" s="407"/>
    </row>
    <row r="53" spans="2:11" x14ac:dyDescent="0.25">
      <c r="B53" s="400" t="s">
        <v>495</v>
      </c>
      <c r="C53" s="796" t="s">
        <v>331</v>
      </c>
      <c r="D53" s="398"/>
      <c r="E53" s="477"/>
      <c r="F53" s="399"/>
      <c r="G53" s="216" t="str">
        <f t="shared" si="0"/>
        <v/>
      </c>
      <c r="H53" s="15"/>
      <c r="I53" s="509"/>
      <c r="J53" s="407"/>
      <c r="K53" s="407"/>
    </row>
    <row r="54" spans="2:11" x14ac:dyDescent="0.25">
      <c r="B54" s="401" t="s">
        <v>496</v>
      </c>
      <c r="C54" s="797" t="s">
        <v>331</v>
      </c>
      <c r="D54" s="384"/>
      <c r="E54" s="477"/>
      <c r="F54" s="402"/>
      <c r="G54" s="216" t="str">
        <f t="shared" si="0"/>
        <v/>
      </c>
      <c r="H54" s="15"/>
      <c r="I54" s="509"/>
      <c r="J54" s="629"/>
      <c r="K54" s="404"/>
    </row>
    <row r="55" spans="2:11" ht="7.5" customHeight="1" x14ac:dyDescent="0.25">
      <c r="B55" s="303"/>
      <c r="C55" s="216"/>
      <c r="D55" s="216"/>
      <c r="F55" s="263"/>
      <c r="G55" s="216" t="str">
        <f t="shared" si="0"/>
        <v/>
      </c>
      <c r="H55" s="201"/>
      <c r="I55" s="201"/>
      <c r="J55" s="344"/>
    </row>
    <row r="56" spans="2:11" x14ac:dyDescent="0.25">
      <c r="B56" s="470" t="s">
        <v>90</v>
      </c>
      <c r="C56" s="471" t="s">
        <v>63</v>
      </c>
      <c r="D56" s="472" t="s">
        <v>64</v>
      </c>
      <c r="F56" s="473" t="s">
        <v>116</v>
      </c>
      <c r="G56" s="216"/>
      <c r="H56" s="201"/>
      <c r="I56" s="201"/>
      <c r="J56" s="474" t="s">
        <v>728</v>
      </c>
      <c r="K56" s="474" t="s">
        <v>298</v>
      </c>
    </row>
    <row r="57" spans="2:11" x14ac:dyDescent="0.25">
      <c r="B57" s="593" t="s">
        <v>844</v>
      </c>
      <c r="C57" s="417" t="s">
        <v>124</v>
      </c>
      <c r="D57" s="594" t="s">
        <v>124</v>
      </c>
      <c r="F57" s="594" t="s">
        <v>124</v>
      </c>
      <c r="G57" s="216" t="str">
        <f t="shared" si="0"/>
        <v/>
      </c>
      <c r="H57" s="201"/>
      <c r="I57" s="201"/>
      <c r="J57" s="218"/>
      <c r="K57" s="218"/>
    </row>
    <row r="58" spans="2:11" ht="29.25" customHeight="1" x14ac:dyDescent="0.25">
      <c r="B58" s="651" t="s">
        <v>770</v>
      </c>
      <c r="C58" s="372"/>
      <c r="D58" s="350"/>
      <c r="F58" s="373"/>
      <c r="G58" s="216" t="str">
        <f t="shared" si="0"/>
        <v/>
      </c>
      <c r="H58" s="201"/>
      <c r="I58" s="201"/>
      <c r="J58" s="218"/>
      <c r="K58" s="218"/>
    </row>
  </sheetData>
  <mergeCells count="4">
    <mergeCell ref="B29:D29"/>
    <mergeCell ref="B30:F30"/>
    <mergeCell ref="B32:D32"/>
    <mergeCell ref="B33:F33"/>
  </mergeCells>
  <conditionalFormatting sqref="G1:G12 G14:G34 G59:G1048576">
    <cfRule type="cellIs" dxfId="73" priority="11" operator="equal">
      <formula>"_"</formula>
    </cfRule>
  </conditionalFormatting>
  <conditionalFormatting sqref="G13">
    <cfRule type="cellIs" dxfId="72" priority="4" operator="equal">
      <formula>"_"</formula>
    </cfRule>
  </conditionalFormatting>
  <conditionalFormatting sqref="G35:G58">
    <cfRule type="cellIs" dxfId="71" priority="3" operator="equal">
      <formula>"_"</formula>
    </cfRule>
  </conditionalFormatting>
  <hyperlinks>
    <hyperlink ref="B7" r:id="rId1" xr:uid="{00000000-0004-0000-19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Property - Wind &amp; &amp;&amp; Hail - 1329 Laredo</oddHeader>
    <oddFooter>&amp;L&amp;G&amp;CPage &amp;P of &amp;N</oddFooter>
  </headerFooter>
  <rowBreaks count="1" manualBreakCount="1">
    <brk id="34" min="1" max="5" man="1"/>
  </rowBreaks>
  <legacyDrawingHF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6">
    <pageSetUpPr fitToPage="1"/>
  </sheetPr>
  <dimension ref="B1:M117"/>
  <sheetViews>
    <sheetView showGridLines="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0.7109375" style="15" customWidth="1"/>
    <col min="14" max="53" width="9.140625" style="15" customWidth="1"/>
    <col min="54" max="16384" width="9.140625" style="15"/>
  </cols>
  <sheetData>
    <row r="1" spans="2:13" ht="7.5" customHeight="1" x14ac:dyDescent="0.25">
      <c r="E1" s="408"/>
    </row>
    <row r="2" spans="2:13" ht="15.75" x14ac:dyDescent="0.25">
      <c r="B2" s="411" t="s">
        <v>193</v>
      </c>
      <c r="E2" s="408"/>
      <c r="H2" s="412"/>
      <c r="I2" s="413"/>
      <c r="J2" s="413"/>
      <c r="L2" s="414" t="s">
        <v>331</v>
      </c>
      <c r="M2" s="344" t="s">
        <v>296</v>
      </c>
    </row>
    <row r="3" spans="2:13" x14ac:dyDescent="0.25">
      <c r="D3" s="413" t="str">
        <f xml:space="preserve"> IF(Input!D49=Input!G49,CHAR(254), "")</f>
        <v/>
      </c>
      <c r="E3" s="415"/>
      <c r="F3" s="416" t="str">
        <f xml:space="preserve"> IF(Input!E49=Input!G49,CHAR(254),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Input!B50</f>
        <v>Berkley</v>
      </c>
      <c r="D5" s="350" t="str">
        <f>Input!D50</f>
        <v>Berkley</v>
      </c>
      <c r="F5" s="373">
        <f>Input!E50</f>
        <v>0</v>
      </c>
      <c r="J5" s="218"/>
      <c r="K5" s="218"/>
    </row>
    <row r="6" spans="2:13" x14ac:dyDescent="0.25">
      <c r="B6" s="368" t="s">
        <v>70</v>
      </c>
      <c r="C6" s="372" t="str">
        <f>Input!B54</f>
        <v>A+: XV</v>
      </c>
      <c r="D6" s="350" t="str">
        <f>Input!D54</f>
        <v>A+: XV</v>
      </c>
      <c r="F6" s="373">
        <f>Input!E54</f>
        <v>0</v>
      </c>
      <c r="J6" s="218"/>
      <c r="K6" s="218"/>
    </row>
    <row r="7" spans="2:13" x14ac:dyDescent="0.25">
      <c r="B7" s="368" t="str">
        <f>Input!B48</f>
        <v>Renewal Policy Number</v>
      </c>
      <c r="C7" s="372"/>
      <c r="D7" s="350" t="str">
        <f>Input!C48</f>
        <v>TBD</v>
      </c>
      <c r="F7" s="373" t="str">
        <f>Input!C48</f>
        <v>TBD</v>
      </c>
      <c r="J7" s="218"/>
      <c r="K7" s="218"/>
    </row>
    <row r="8" spans="2:13" ht="26.25" customHeight="1" x14ac:dyDescent="0.25">
      <c r="B8" s="368" t="str">
        <f>Input!B6</f>
        <v>Renewal Policy Period</v>
      </c>
      <c r="C8" s="372" t="str">
        <f>Input!C5</f>
        <v>9/1/2022-8/1/2023</v>
      </c>
      <c r="D8" s="350" t="str">
        <f>Input!C6</f>
        <v>8/1/2023-8/1/2024</v>
      </c>
      <c r="F8" s="373" t="str">
        <f>Input!C6</f>
        <v>8/1/2023-8/1/2024</v>
      </c>
      <c r="J8" s="218"/>
      <c r="K8" s="218"/>
    </row>
    <row r="9" spans="2:13" x14ac:dyDescent="0.25">
      <c r="B9" s="436" t="s">
        <v>10</v>
      </c>
      <c r="C9" s="436"/>
      <c r="D9" s="436"/>
      <c r="E9" s="374"/>
      <c r="F9" s="430"/>
      <c r="J9" s="494"/>
      <c r="K9" s="494"/>
    </row>
    <row r="10" spans="2:13" x14ac:dyDescent="0.25">
      <c r="B10" s="446" t="str">
        <f>Input!B111</f>
        <v>Building</v>
      </c>
      <c r="C10" s="357">
        <f>Input!C111</f>
        <v>0</v>
      </c>
      <c r="D10" s="385">
        <f>Input!D111</f>
        <v>0</v>
      </c>
      <c r="E10" s="374"/>
      <c r="F10" s="387">
        <f>Input!E111</f>
        <v>0</v>
      </c>
      <c r="J10" s="218"/>
      <c r="K10" s="218"/>
    </row>
    <row r="11" spans="2:13" x14ac:dyDescent="0.25">
      <c r="B11" s="446" t="str">
        <f>Input!B112</f>
        <v>Business Personal Property</v>
      </c>
      <c r="C11" s="357">
        <f>Input!C112</f>
        <v>0</v>
      </c>
      <c r="D11" s="385">
        <f>Input!D112</f>
        <v>0</v>
      </c>
      <c r="E11" s="374"/>
      <c r="F11" s="387">
        <f>Input!E112</f>
        <v>0</v>
      </c>
      <c r="J11" s="218"/>
      <c r="K11" s="218"/>
    </row>
    <row r="12" spans="2:13" x14ac:dyDescent="0.25">
      <c r="B12" s="446" t="str">
        <f>Input!B113</f>
        <v>Business Income &amp; Extra Expense</v>
      </c>
      <c r="C12" s="357">
        <f>Input!C113</f>
        <v>0</v>
      </c>
      <c r="D12" s="385">
        <f>Input!D113</f>
        <v>0</v>
      </c>
      <c r="E12" s="374"/>
      <c r="F12" s="387">
        <f>Input!E113</f>
        <v>0</v>
      </c>
      <c r="J12" s="218"/>
      <c r="K12" s="218"/>
    </row>
    <row r="13" spans="2:13" x14ac:dyDescent="0.25">
      <c r="B13" s="446" t="str">
        <f>Input!B114</f>
        <v>Valuable Papers</v>
      </c>
      <c r="C13" s="357">
        <f>Input!C114</f>
        <v>0</v>
      </c>
      <c r="D13" s="385">
        <f>Input!D114</f>
        <v>0</v>
      </c>
      <c r="E13" s="374"/>
      <c r="F13" s="387">
        <f>Input!E114</f>
        <v>0</v>
      </c>
      <c r="J13" s="218"/>
      <c r="K13" s="218"/>
    </row>
    <row r="14" spans="2:13" x14ac:dyDescent="0.25">
      <c r="B14" s="446" t="str">
        <f>Input!B115</f>
        <v>Accounts Receivable</v>
      </c>
      <c r="C14" s="357">
        <f>Input!C115</f>
        <v>0</v>
      </c>
      <c r="D14" s="385">
        <f>Input!D115</f>
        <v>0</v>
      </c>
      <c r="E14" s="374"/>
      <c r="F14" s="387">
        <f>Input!E115</f>
        <v>0</v>
      </c>
      <c r="J14" s="218"/>
      <c r="K14" s="218"/>
    </row>
    <row r="15" spans="2:13" x14ac:dyDescent="0.25">
      <c r="B15" s="446" t="str">
        <f>Input!B116</f>
        <v>Utility Service - Direct Damage</v>
      </c>
      <c r="C15" s="357">
        <f>Input!C116</f>
        <v>0</v>
      </c>
      <c r="D15" s="385">
        <f>Input!D116</f>
        <v>0</v>
      </c>
      <c r="F15" s="387">
        <f>Input!E116</f>
        <v>0</v>
      </c>
      <c r="J15" s="218"/>
      <c r="K15" s="218"/>
    </row>
    <row r="16" spans="2:13" x14ac:dyDescent="0.25">
      <c r="B16" s="446" t="str">
        <f>Input!B117</f>
        <v>Utility Service - Time Element</v>
      </c>
      <c r="C16" s="357">
        <f>Input!C117</f>
        <v>0</v>
      </c>
      <c r="D16" s="385">
        <f>Input!D117</f>
        <v>0</v>
      </c>
      <c r="E16" s="226"/>
      <c r="F16" s="387">
        <f>Input!E117</f>
        <v>0</v>
      </c>
      <c r="J16" s="218"/>
      <c r="K16" s="218"/>
    </row>
    <row r="17" spans="2:11" x14ac:dyDescent="0.25">
      <c r="B17" s="446" t="str">
        <f>Input!B118</f>
        <v>Overhead Transmission Lines</v>
      </c>
      <c r="C17" s="357">
        <f>Input!C118</f>
        <v>0</v>
      </c>
      <c r="D17" s="385">
        <f>Input!D118</f>
        <v>0</v>
      </c>
      <c r="E17" s="392"/>
      <c r="F17" s="387">
        <f>Input!E118</f>
        <v>0</v>
      </c>
      <c r="J17" s="218"/>
      <c r="K17" s="218"/>
    </row>
    <row r="18" spans="2:11" x14ac:dyDescent="0.25">
      <c r="B18" s="446" t="str">
        <f>Input!B119</f>
        <v xml:space="preserve">Civil Authority </v>
      </c>
      <c r="C18" s="357">
        <f>Input!C119</f>
        <v>0</v>
      </c>
      <c r="D18" s="385">
        <f>Input!D119</f>
        <v>0</v>
      </c>
      <c r="E18" s="393"/>
      <c r="F18" s="387">
        <f>Input!E119</f>
        <v>0</v>
      </c>
      <c r="J18" s="218"/>
      <c r="K18" s="218"/>
    </row>
    <row r="19" spans="2:11" x14ac:dyDescent="0.25">
      <c r="B19" s="446" t="str">
        <f>Input!B120</f>
        <v>Ingress / Egress</v>
      </c>
      <c r="C19" s="357">
        <f>Input!C120</f>
        <v>0</v>
      </c>
      <c r="D19" s="385">
        <f>Input!D120</f>
        <v>0</v>
      </c>
      <c r="E19" s="394"/>
      <c r="F19" s="387">
        <f>Input!E120</f>
        <v>0</v>
      </c>
      <c r="J19" s="218"/>
      <c r="K19" s="218"/>
    </row>
    <row r="20" spans="2:11" x14ac:dyDescent="0.25">
      <c r="B20" s="446" t="str">
        <f>Input!B121</f>
        <v>Ordinance or Law</v>
      </c>
      <c r="C20" s="357">
        <f>Input!C121</f>
        <v>0</v>
      </c>
      <c r="D20" s="385">
        <f>Input!D121</f>
        <v>0</v>
      </c>
      <c r="F20" s="387">
        <f>Input!E121</f>
        <v>0</v>
      </c>
      <c r="J20" s="218"/>
      <c r="K20" s="218"/>
    </row>
    <row r="21" spans="2:11" x14ac:dyDescent="0.25">
      <c r="B21" s="446" t="str">
        <f>Input!B122</f>
        <v>Newly Acquired Building</v>
      </c>
      <c r="C21" s="357">
        <f>Input!C122</f>
        <v>0</v>
      </c>
      <c r="D21" s="385">
        <f>Input!D122</f>
        <v>0</v>
      </c>
      <c r="F21" s="387">
        <f>Input!E122</f>
        <v>0</v>
      </c>
      <c r="J21" s="218"/>
      <c r="K21" s="218"/>
    </row>
    <row r="22" spans="2:11" x14ac:dyDescent="0.25">
      <c r="B22" s="446" t="str">
        <f>Input!B123</f>
        <v>Newly Acquired Business Personal Property</v>
      </c>
      <c r="C22" s="357">
        <f>Input!C123</f>
        <v>0</v>
      </c>
      <c r="D22" s="385">
        <f>Input!D123</f>
        <v>0</v>
      </c>
      <c r="E22" s="386"/>
      <c r="F22" s="387">
        <f>Input!E123</f>
        <v>0</v>
      </c>
      <c r="J22" s="218"/>
      <c r="K22" s="218"/>
    </row>
    <row r="23" spans="2:11" x14ac:dyDescent="0.25">
      <c r="B23" s="446" t="str">
        <f>Input!B124</f>
        <v>Flood</v>
      </c>
      <c r="C23" s="357">
        <f>Input!C124</f>
        <v>0</v>
      </c>
      <c r="D23" s="385">
        <f>Input!D124</f>
        <v>0</v>
      </c>
      <c r="F23" s="387">
        <f>Input!E124</f>
        <v>0</v>
      </c>
      <c r="J23" s="218"/>
      <c r="K23" s="218"/>
    </row>
    <row r="24" spans="2:11" x14ac:dyDescent="0.25">
      <c r="B24" s="446" t="str">
        <f>Input!B125</f>
        <v>Earthquake</v>
      </c>
      <c r="C24" s="357">
        <f>Input!C125</f>
        <v>0</v>
      </c>
      <c r="D24" s="385">
        <f>Input!D125</f>
        <v>0</v>
      </c>
      <c r="F24" s="387">
        <f>Input!E125</f>
        <v>0</v>
      </c>
      <c r="J24" s="218"/>
      <c r="K24" s="218"/>
    </row>
    <row r="25" spans="2:11" x14ac:dyDescent="0.25">
      <c r="B25" s="446" t="str">
        <f>Input!B126</f>
        <v>Windstorm</v>
      </c>
      <c r="C25" s="357">
        <f>Input!C126</f>
        <v>0</v>
      </c>
      <c r="D25" s="385">
        <f>Input!D126</f>
        <v>0</v>
      </c>
      <c r="F25" s="387">
        <f>Input!E126</f>
        <v>0</v>
      </c>
      <c r="J25" s="218"/>
      <c r="K25" s="218"/>
    </row>
    <row r="26" spans="2:11" x14ac:dyDescent="0.25">
      <c r="B26" s="446" t="str">
        <f>Input!B127</f>
        <v>Named Storm</v>
      </c>
      <c r="C26" s="357">
        <f>Input!C127</f>
        <v>0</v>
      </c>
      <c r="D26" s="385">
        <f>Input!D127</f>
        <v>0</v>
      </c>
      <c r="F26" s="387">
        <f>Input!E127</f>
        <v>0</v>
      </c>
      <c r="J26" s="218"/>
      <c r="K26" s="218"/>
    </row>
    <row r="27" spans="2:11" x14ac:dyDescent="0.25">
      <c r="B27" s="436" t="s">
        <v>38</v>
      </c>
      <c r="C27" s="436"/>
      <c r="D27" s="436"/>
      <c r="F27" s="431"/>
      <c r="J27" s="494"/>
      <c r="K27" s="494"/>
    </row>
    <row r="28" spans="2:11" x14ac:dyDescent="0.25">
      <c r="B28" s="361" t="str">
        <f>Input!B129</f>
        <v>All Other</v>
      </c>
      <c r="C28" s="362">
        <f>Input!C129</f>
        <v>0</v>
      </c>
      <c r="D28" s="391">
        <f>Input!D129</f>
        <v>0</v>
      </c>
      <c r="F28" s="390">
        <f>Input!E129</f>
        <v>0</v>
      </c>
      <c r="J28" s="218"/>
      <c r="K28" s="218"/>
    </row>
    <row r="29" spans="2:11" x14ac:dyDescent="0.25">
      <c r="B29" s="361" t="str">
        <f>Input!B130</f>
        <v>Flood</v>
      </c>
      <c r="C29" s="362">
        <f>Input!C130</f>
        <v>0</v>
      </c>
      <c r="D29" s="391">
        <f>Input!D130</f>
        <v>0</v>
      </c>
      <c r="F29" s="390">
        <f>Input!E130</f>
        <v>0</v>
      </c>
      <c r="J29" s="218"/>
      <c r="K29" s="218"/>
    </row>
    <row r="30" spans="2:11" x14ac:dyDescent="0.25">
      <c r="B30" s="361" t="str">
        <f>Input!B131</f>
        <v>Earthquake</v>
      </c>
      <c r="C30" s="362">
        <f>Input!C131</f>
        <v>0</v>
      </c>
      <c r="D30" s="391">
        <f>Input!D131</f>
        <v>0</v>
      </c>
      <c r="F30" s="390">
        <f>Input!E131</f>
        <v>0</v>
      </c>
      <c r="J30" s="218"/>
      <c r="K30" s="218"/>
    </row>
    <row r="31" spans="2:11" x14ac:dyDescent="0.25">
      <c r="B31" s="361" t="str">
        <f>Input!B132</f>
        <v>Windstorm</v>
      </c>
      <c r="C31" s="362">
        <f>Input!C132</f>
        <v>0</v>
      </c>
      <c r="D31" s="391">
        <f>Input!D132</f>
        <v>0</v>
      </c>
      <c r="F31" s="390">
        <f>Input!E132</f>
        <v>0</v>
      </c>
      <c r="J31" s="218"/>
      <c r="K31" s="218"/>
    </row>
    <row r="32" spans="2:11" x14ac:dyDescent="0.25">
      <c r="B32" s="361" t="str">
        <f>Input!B133</f>
        <v>Named Storm</v>
      </c>
      <c r="C32" s="362">
        <f>Input!C133</f>
        <v>0</v>
      </c>
      <c r="D32" s="391">
        <f>Input!D133</f>
        <v>0</v>
      </c>
      <c r="F32" s="390">
        <f>Input!E133</f>
        <v>0</v>
      </c>
      <c r="J32" s="218"/>
      <c r="K32" s="218"/>
    </row>
    <row r="33" spans="2:11" x14ac:dyDescent="0.25">
      <c r="B33" s="436" t="s">
        <v>530</v>
      </c>
      <c r="C33" s="436"/>
      <c r="D33" s="436"/>
      <c r="F33" s="431"/>
      <c r="J33" s="494"/>
      <c r="K33" s="494"/>
    </row>
    <row r="34" spans="2:11" x14ac:dyDescent="0.25">
      <c r="B34" s="361" t="str">
        <f>Input!B135</f>
        <v>All Other</v>
      </c>
      <c r="C34" s="395">
        <f>Input!C135</f>
        <v>0</v>
      </c>
      <c r="D34" s="351">
        <f>Input!D135</f>
        <v>0</v>
      </c>
      <c r="F34" s="396">
        <f>Input!E135</f>
        <v>0</v>
      </c>
      <c r="J34" s="218"/>
      <c r="K34" s="218"/>
    </row>
    <row r="35" spans="2:11" x14ac:dyDescent="0.25">
      <c r="B35" s="361" t="str">
        <f>Input!B136</f>
        <v xml:space="preserve">Civil Authority </v>
      </c>
      <c r="C35" s="395">
        <f>Input!C136</f>
        <v>0</v>
      </c>
      <c r="D35" s="351">
        <f>Input!D136</f>
        <v>0</v>
      </c>
      <c r="F35" s="396">
        <f>Input!E136</f>
        <v>0</v>
      </c>
      <c r="J35" s="218"/>
      <c r="K35" s="218"/>
    </row>
    <row r="36" spans="2:11" x14ac:dyDescent="0.25">
      <c r="B36" s="361" t="str">
        <f>Input!B137</f>
        <v>Ingress / Egress</v>
      </c>
      <c r="C36" s="395">
        <f>Input!C137</f>
        <v>0</v>
      </c>
      <c r="D36" s="351">
        <f>Input!D137</f>
        <v>0</v>
      </c>
      <c r="F36" s="396">
        <f>Input!E137</f>
        <v>0</v>
      </c>
      <c r="J36" s="218"/>
      <c r="K36" s="218"/>
    </row>
    <row r="37" spans="2:11" x14ac:dyDescent="0.25">
      <c r="B37" s="361" t="str">
        <f>Input!B138</f>
        <v>Flood</v>
      </c>
      <c r="C37" s="395">
        <f>Input!C138</f>
        <v>0</v>
      </c>
      <c r="D37" s="351">
        <f>Input!D138</f>
        <v>0</v>
      </c>
      <c r="F37" s="396">
        <f>Input!E138</f>
        <v>0</v>
      </c>
      <c r="J37" s="218"/>
      <c r="K37" s="218"/>
    </row>
    <row r="38" spans="2:11" x14ac:dyDescent="0.25">
      <c r="B38" s="361" t="str">
        <f>Input!B139</f>
        <v>Earthquake</v>
      </c>
      <c r="C38" s="395">
        <f>Input!C139</f>
        <v>0</v>
      </c>
      <c r="D38" s="351">
        <f>Input!D139</f>
        <v>0</v>
      </c>
      <c r="F38" s="396">
        <f>Input!E139</f>
        <v>0</v>
      </c>
      <c r="J38" s="218"/>
      <c r="K38" s="218"/>
    </row>
    <row r="39" spans="2:11" x14ac:dyDescent="0.25">
      <c r="B39" s="361" t="str">
        <f>Input!B140</f>
        <v>Windstorm</v>
      </c>
      <c r="C39" s="395">
        <f>Input!C140</f>
        <v>0</v>
      </c>
      <c r="D39" s="351">
        <f>Input!D140</f>
        <v>0</v>
      </c>
      <c r="F39" s="396">
        <f>Input!E140</f>
        <v>0</v>
      </c>
      <c r="J39" s="218"/>
      <c r="K39" s="218"/>
    </row>
    <row r="40" spans="2:11" x14ac:dyDescent="0.25">
      <c r="B40" s="361" t="str">
        <f>Input!B141</f>
        <v>Named Storm</v>
      </c>
      <c r="C40" s="395">
        <f>Input!C141</f>
        <v>0</v>
      </c>
      <c r="D40" s="351">
        <f>Input!D141</f>
        <v>0</v>
      </c>
      <c r="F40" s="396">
        <f>Input!E141</f>
        <v>0</v>
      </c>
      <c r="J40" s="218"/>
      <c r="K40" s="218"/>
    </row>
    <row r="41" spans="2:11" x14ac:dyDescent="0.25">
      <c r="B41" s="443" t="s">
        <v>302</v>
      </c>
      <c r="C41" s="443"/>
      <c r="D41" s="443"/>
      <c r="F41" s="445"/>
      <c r="J41" s="494"/>
      <c r="K41" s="494"/>
    </row>
    <row r="42" spans="2:11" x14ac:dyDescent="0.25">
      <c r="B42" s="361" t="s">
        <v>188</v>
      </c>
      <c r="C42" s="388">
        <f>Input!B62</f>
        <v>0</v>
      </c>
      <c r="D42" s="385">
        <f>Input!D62</f>
        <v>0</v>
      </c>
      <c r="F42" s="387">
        <f>Input!E62</f>
        <v>0</v>
      </c>
      <c r="J42" s="218"/>
      <c r="K42" s="218"/>
    </row>
    <row r="43" spans="2:11" x14ac:dyDescent="0.25">
      <c r="B43" s="361" t="s">
        <v>301</v>
      </c>
      <c r="C43" s="388">
        <f>Input!B72</f>
        <v>432.18</v>
      </c>
      <c r="D43" s="385">
        <f>Input!D72</f>
        <v>491.06</v>
      </c>
      <c r="F43" s="387">
        <f>Input!E72</f>
        <v>0</v>
      </c>
      <c r="J43" s="218"/>
      <c r="K43" s="218"/>
    </row>
    <row r="44" spans="2:11" x14ac:dyDescent="0.25">
      <c r="B44" s="361" t="s">
        <v>300</v>
      </c>
      <c r="C44" s="389">
        <f>Input!B74</f>
        <v>7.2861489520958083</v>
      </c>
      <c r="D44" s="391">
        <f>Input!D74</f>
        <v>7.59</v>
      </c>
      <c r="F44" s="390">
        <f>Input!E74</f>
        <v>0</v>
      </c>
      <c r="J44" s="218"/>
      <c r="K44" s="218"/>
    </row>
    <row r="45" spans="2:11" x14ac:dyDescent="0.25">
      <c r="B45" s="361" t="s">
        <v>307</v>
      </c>
      <c r="C45" s="389">
        <f>C42+C43+C44</f>
        <v>439.46614895209581</v>
      </c>
      <c r="D45" s="391">
        <f>D42+D43+D44</f>
        <v>498.65</v>
      </c>
      <c r="F45" s="390">
        <f>F42+F43+F44</f>
        <v>0</v>
      </c>
      <c r="J45" s="218"/>
      <c r="K45" s="218"/>
    </row>
    <row r="46" spans="2:11" ht="25.5" x14ac:dyDescent="0.25">
      <c r="B46" s="359" t="s">
        <v>309</v>
      </c>
      <c r="C46" s="357">
        <f>Input!B76</f>
        <v>10154.331418413174</v>
      </c>
      <c r="D46" s="385">
        <f>Input!D76</f>
        <v>10623.65</v>
      </c>
      <c r="F46" s="387">
        <f>Input!E76</f>
        <v>0</v>
      </c>
      <c r="J46" s="218"/>
      <c r="K46" s="218"/>
    </row>
    <row r="47" spans="2:11" ht="7.5" customHeight="1" x14ac:dyDescent="0.25">
      <c r="B47" s="303"/>
      <c r="C47" s="216"/>
      <c r="D47" s="216"/>
      <c r="F47" s="263"/>
      <c r="J47" s="344"/>
    </row>
    <row r="48" spans="2:11" x14ac:dyDescent="0.25">
      <c r="B48" s="1362" t="s">
        <v>114</v>
      </c>
      <c r="C48" s="1362"/>
      <c r="D48" s="1362"/>
      <c r="F48" s="262"/>
      <c r="J48" s="344"/>
    </row>
    <row r="49" spans="2:11" x14ac:dyDescent="0.25">
      <c r="B49" s="1373" t="s">
        <v>120</v>
      </c>
      <c r="C49" s="1373"/>
      <c r="D49" s="1373"/>
      <c r="E49" s="1373"/>
      <c r="F49" s="1374"/>
      <c r="J49" s="344"/>
    </row>
    <row r="50" spans="2:11" ht="7.5" customHeight="1" x14ac:dyDescent="0.25">
      <c r="B50" s="343"/>
      <c r="C50" s="226"/>
      <c r="D50" s="226"/>
      <c r="F50" s="263"/>
      <c r="J50" s="344"/>
    </row>
    <row r="51" spans="2:11" x14ac:dyDescent="0.25">
      <c r="B51" s="1362" t="s">
        <v>115</v>
      </c>
      <c r="C51" s="1362"/>
      <c r="D51" s="1362"/>
      <c r="F51" s="263"/>
      <c r="J51" s="344"/>
    </row>
    <row r="52" spans="2:11" x14ac:dyDescent="0.25">
      <c r="B52" s="1373" t="s">
        <v>120</v>
      </c>
      <c r="C52" s="1373"/>
      <c r="D52" s="1373"/>
      <c r="E52" s="1373"/>
      <c r="F52" s="1374"/>
      <c r="J52" s="344"/>
    </row>
    <row r="53" spans="2:11" ht="7.5" customHeight="1" x14ac:dyDescent="0.25">
      <c r="B53" s="303"/>
      <c r="C53" s="216"/>
      <c r="D53" s="216"/>
      <c r="F53" s="263"/>
      <c r="J53" s="344"/>
    </row>
    <row r="54" spans="2:11" x14ac:dyDescent="0.25">
      <c r="B54" s="470" t="s">
        <v>73</v>
      </c>
      <c r="C54" s="471" t="s">
        <v>63</v>
      </c>
      <c r="D54" s="472" t="s">
        <v>64</v>
      </c>
      <c r="F54" s="473" t="s">
        <v>116</v>
      </c>
      <c r="J54" s="474" t="s">
        <v>728</v>
      </c>
      <c r="K54" s="474" t="s">
        <v>298</v>
      </c>
    </row>
    <row r="55" spans="2:11" x14ac:dyDescent="0.25">
      <c r="B55" s="359" t="s">
        <v>75</v>
      </c>
      <c r="C55" s="372"/>
      <c r="D55" s="350"/>
      <c r="F55" s="373"/>
      <c r="G55" s="216" t="str">
        <f t="shared" ref="G55:G66" si="0">IF(OR(TRIM(D55)&lt;&gt;"",TRIM(F55)&lt;&gt;""),IF(AND(TRIM(D55)&lt;&gt;"",TRIM(F55)&lt;&gt;""),IF(OR(TRIM(C55)&lt;&gt;TRIM(D55),TRIM(C55)&lt;&gt;TRIM(F55)),"_",""),IF(TRIM(C55)&lt;&gt;TRIM(D55), "_", "")),"")</f>
        <v/>
      </c>
      <c r="H55" s="201"/>
      <c r="I55" s="201"/>
      <c r="J55" s="218"/>
      <c r="K55" s="218"/>
    </row>
    <row r="56" spans="2:11" x14ac:dyDescent="0.25">
      <c r="B56" s="359" t="s">
        <v>121</v>
      </c>
      <c r="C56" s="372"/>
      <c r="D56" s="350"/>
      <c r="F56" s="373"/>
      <c r="G56" s="216" t="str">
        <f t="shared" si="0"/>
        <v/>
      </c>
      <c r="H56" s="201"/>
      <c r="I56" s="201"/>
      <c r="J56" s="218"/>
      <c r="K56" s="218"/>
    </row>
    <row r="57" spans="2:11" x14ac:dyDescent="0.25">
      <c r="B57" s="359" t="s">
        <v>544</v>
      </c>
      <c r="C57" s="372"/>
      <c r="D57" s="350"/>
      <c r="F57" s="373"/>
      <c r="G57" s="216" t="str">
        <f t="shared" si="0"/>
        <v/>
      </c>
      <c r="H57" s="201"/>
      <c r="I57" s="201"/>
      <c r="J57" s="218"/>
      <c r="K57" s="218"/>
    </row>
    <row r="58" spans="2:11" x14ac:dyDescent="0.25">
      <c r="B58" s="359" t="s">
        <v>330</v>
      </c>
      <c r="C58" s="372"/>
      <c r="D58" s="350"/>
      <c r="F58" s="373"/>
      <c r="G58" s="216" t="str">
        <f t="shared" si="0"/>
        <v/>
      </c>
      <c r="H58" s="201"/>
      <c r="I58" s="201"/>
      <c r="J58" s="218"/>
      <c r="K58" s="218"/>
    </row>
    <row r="59" spans="2:11" x14ac:dyDescent="0.25">
      <c r="B59" s="340" t="s">
        <v>526</v>
      </c>
      <c r="C59" s="395"/>
      <c r="D59" s="351"/>
      <c r="F59" s="396"/>
      <c r="G59" s="216" t="str">
        <f t="shared" si="0"/>
        <v/>
      </c>
      <c r="H59" s="201"/>
      <c r="I59" s="201"/>
      <c r="J59" s="219"/>
      <c r="K59" s="219"/>
    </row>
    <row r="60" spans="2:11" x14ac:dyDescent="0.25">
      <c r="B60" s="400" t="s">
        <v>528</v>
      </c>
      <c r="C60" s="397"/>
      <c r="D60" s="398"/>
      <c r="F60" s="399"/>
      <c r="G60" s="216" t="str">
        <f t="shared" si="0"/>
        <v/>
      </c>
      <c r="H60" s="201"/>
      <c r="I60" s="201"/>
      <c r="J60" s="407"/>
      <c r="K60" s="407"/>
    </row>
    <row r="61" spans="2:11" x14ac:dyDescent="0.25">
      <c r="B61" s="400" t="s">
        <v>529</v>
      </c>
      <c r="C61" s="397"/>
      <c r="D61" s="398"/>
      <c r="F61" s="399"/>
      <c r="G61" s="216" t="str">
        <f t="shared" si="0"/>
        <v/>
      </c>
      <c r="H61" s="201"/>
      <c r="I61" s="201"/>
      <c r="J61" s="407"/>
      <c r="K61" s="407"/>
    </row>
    <row r="62" spans="2:11" ht="25.5" x14ac:dyDescent="0.25">
      <c r="B62" s="401" t="s">
        <v>532</v>
      </c>
      <c r="C62" s="355"/>
      <c r="D62" s="384"/>
      <c r="F62" s="402"/>
      <c r="G62" s="216" t="str">
        <f t="shared" si="0"/>
        <v/>
      </c>
      <c r="H62" s="201"/>
      <c r="I62" s="201"/>
      <c r="J62" s="404"/>
      <c r="K62" s="404"/>
    </row>
    <row r="63" spans="2:11" x14ac:dyDescent="0.25">
      <c r="B63" s="359" t="s">
        <v>151</v>
      </c>
      <c r="C63" s="372"/>
      <c r="D63" s="350"/>
      <c r="F63" s="373"/>
      <c r="G63" s="216" t="str">
        <f t="shared" si="0"/>
        <v/>
      </c>
      <c r="H63" s="201"/>
      <c r="I63" s="201"/>
      <c r="J63" s="218"/>
      <c r="K63" s="218"/>
    </row>
    <row r="64" spans="2:11" x14ac:dyDescent="0.25">
      <c r="B64" s="359" t="s">
        <v>524</v>
      </c>
      <c r="C64" s="372"/>
      <c r="D64" s="350"/>
      <c r="F64" s="373"/>
      <c r="G64" s="216" t="str">
        <f t="shared" si="0"/>
        <v/>
      </c>
      <c r="H64" s="201"/>
      <c r="I64" s="201"/>
      <c r="J64" s="218"/>
      <c r="K64" s="218"/>
    </row>
    <row r="65" spans="2:11" ht="15" customHeight="1" x14ac:dyDescent="0.25">
      <c r="B65" s="359" t="s">
        <v>489</v>
      </c>
      <c r="C65" s="372"/>
      <c r="D65" s="350"/>
      <c r="F65" s="373"/>
      <c r="G65" s="216" t="str">
        <f t="shared" si="0"/>
        <v/>
      </c>
      <c r="H65" s="201"/>
      <c r="I65" s="201"/>
      <c r="J65" s="218"/>
      <c r="K65" s="218"/>
    </row>
    <row r="66" spans="2:11" x14ac:dyDescent="0.25">
      <c r="B66" s="359" t="s">
        <v>527</v>
      </c>
      <c r="C66" s="372"/>
      <c r="D66" s="350"/>
      <c r="F66" s="373"/>
      <c r="G66" s="216" t="str">
        <f t="shared" si="0"/>
        <v/>
      </c>
      <c r="H66" s="201"/>
      <c r="I66" s="201"/>
      <c r="J66" s="218"/>
      <c r="K66" s="218"/>
    </row>
    <row r="67" spans="2:11" ht="7.5" customHeight="1" x14ac:dyDescent="0.25">
      <c r="B67" s="303"/>
      <c r="C67" s="216"/>
      <c r="D67" s="216"/>
      <c r="F67" s="263"/>
      <c r="G67" s="408" t="str">
        <f t="shared" ref="G67:G71" si="1">IF(OR(TRIM(D67)&lt;&gt;"",TRIM(F67)&lt;&gt;""),IF(AND(TRIM(D67)&lt;&gt;"",TRIM(F67)&lt;&gt;""),IF(OR(TRIM(C67)&lt;&gt;TRIM(D67),TRIM(C67)&lt;&gt;TRIM(F67)),"_",""),IF(TRIM(C67)&lt;&gt;TRIM(D67), "_", "")),"")</f>
        <v/>
      </c>
      <c r="J67" s="344"/>
    </row>
    <row r="68" spans="2:11" x14ac:dyDescent="0.25">
      <c r="B68" s="470" t="s">
        <v>90</v>
      </c>
      <c r="C68" s="471" t="s">
        <v>63</v>
      </c>
      <c r="D68" s="472" t="s">
        <v>64</v>
      </c>
      <c r="F68" s="473" t="s">
        <v>116</v>
      </c>
      <c r="G68" s="408"/>
      <c r="J68" s="474" t="s">
        <v>728</v>
      </c>
      <c r="K68" s="474" t="s">
        <v>298</v>
      </c>
    </row>
    <row r="69" spans="2:11" x14ac:dyDescent="0.25">
      <c r="B69" s="422"/>
      <c r="C69" s="355"/>
      <c r="D69" s="384"/>
      <c r="F69" s="402"/>
      <c r="G69" s="408" t="str">
        <f t="shared" si="1"/>
        <v/>
      </c>
      <c r="J69" s="218"/>
      <c r="K69" s="218"/>
    </row>
    <row r="70" spans="2:11" x14ac:dyDescent="0.25">
      <c r="B70" s="288"/>
      <c r="C70" s="372"/>
      <c r="D70" s="350"/>
      <c r="F70" s="373"/>
      <c r="G70" s="408" t="str">
        <f t="shared" si="1"/>
        <v/>
      </c>
      <c r="J70" s="218"/>
      <c r="K70" s="218"/>
    </row>
    <row r="71" spans="2:11" x14ac:dyDescent="0.25">
      <c r="B71" s="359"/>
      <c r="C71" s="372"/>
      <c r="D71" s="350"/>
      <c r="F71" s="373"/>
      <c r="G71" s="408" t="str">
        <f t="shared" si="1"/>
        <v/>
      </c>
      <c r="J71" s="218"/>
      <c r="K71" s="218"/>
    </row>
    <row r="72" spans="2:11" ht="7.5" customHeight="1" x14ac:dyDescent="0.25">
      <c r="B72" s="201"/>
      <c r="C72" s="216"/>
      <c r="D72" s="216"/>
      <c r="F72" s="216"/>
      <c r="G72" s="408"/>
      <c r="J72" s="344"/>
    </row>
    <row r="73" spans="2:11" x14ac:dyDescent="0.25">
      <c r="B73" s="475" t="s">
        <v>295</v>
      </c>
      <c r="C73" s="471" t="s">
        <v>63</v>
      </c>
      <c r="D73" s="472" t="s">
        <v>64</v>
      </c>
      <c r="F73" s="473" t="s">
        <v>116</v>
      </c>
      <c r="G73" s="216"/>
      <c r="H73" s="201"/>
      <c r="I73" s="201"/>
      <c r="J73" s="474" t="s">
        <v>728</v>
      </c>
      <c r="K73" s="474" t="s">
        <v>298</v>
      </c>
    </row>
    <row r="74" spans="2:11" x14ac:dyDescent="0.25">
      <c r="B74" s="359"/>
      <c r="C74" s="372"/>
      <c r="D74" s="350"/>
      <c r="F74" s="373"/>
      <c r="G74" s="216" t="str">
        <f t="shared" ref="G74:G91" si="2">IF(OR(TRIM(D74)&lt;&gt;"",TRIM(F74)&lt;&gt;""),IF(AND(TRIM(D74)&lt;&gt;"",TRIM(F74)&lt;&gt;""),IF(OR(TRIM(C74)&lt;&gt;TRIM(D74),TRIM(C74)&lt;&gt;TRIM(F74)),"_",""),IF(TRIM(C74)&lt;&gt;TRIM(D74), "_", "")),"")</f>
        <v/>
      </c>
      <c r="H74" s="201"/>
      <c r="I74" s="201"/>
      <c r="J74" s="218"/>
      <c r="K74" s="218"/>
    </row>
    <row r="75" spans="2:11" x14ac:dyDescent="0.25">
      <c r="B75" s="340"/>
      <c r="C75" s="372"/>
      <c r="D75" s="350"/>
      <c r="F75" s="373"/>
      <c r="G75" s="216" t="str">
        <f t="shared" si="2"/>
        <v/>
      </c>
      <c r="H75" s="201"/>
      <c r="I75" s="201"/>
      <c r="J75" s="218"/>
      <c r="K75" s="218"/>
    </row>
    <row r="76" spans="2:11" x14ac:dyDescent="0.25">
      <c r="B76" s="340"/>
      <c r="C76" s="372"/>
      <c r="D76" s="350"/>
      <c r="F76" s="373"/>
      <c r="G76" s="216" t="str">
        <f t="shared" si="2"/>
        <v/>
      </c>
      <c r="H76" s="201"/>
      <c r="I76" s="201"/>
      <c r="J76" s="218"/>
      <c r="K76" s="218"/>
    </row>
    <row r="77" spans="2:11" x14ac:dyDescent="0.25">
      <c r="B77" s="340"/>
      <c r="C77" s="372"/>
      <c r="D77" s="350"/>
      <c r="F77" s="373"/>
      <c r="G77" s="216" t="str">
        <f t="shared" si="2"/>
        <v/>
      </c>
      <c r="H77" s="201"/>
      <c r="I77" s="201"/>
      <c r="J77" s="218"/>
      <c r="K77" s="218"/>
    </row>
    <row r="78" spans="2:11" x14ac:dyDescent="0.25">
      <c r="B78" s="345"/>
      <c r="C78" s="372"/>
      <c r="D78" s="350"/>
      <c r="E78" s="15"/>
      <c r="F78" s="373"/>
      <c r="G78" s="216" t="str">
        <f t="shared" si="2"/>
        <v/>
      </c>
      <c r="H78" s="201"/>
      <c r="I78" s="201"/>
      <c r="J78" s="218"/>
      <c r="K78" s="218"/>
    </row>
    <row r="79" spans="2:11" x14ac:dyDescent="0.25">
      <c r="B79" s="359"/>
      <c r="C79" s="372"/>
      <c r="D79" s="350"/>
      <c r="E79" s="15"/>
      <c r="F79" s="373"/>
      <c r="G79" s="216" t="str">
        <f t="shared" si="2"/>
        <v/>
      </c>
      <c r="H79" s="201"/>
      <c r="I79" s="201"/>
      <c r="J79" s="218"/>
      <c r="K79" s="218"/>
    </row>
    <row r="80" spans="2:11" x14ac:dyDescent="0.25">
      <c r="B80" s="359"/>
      <c r="C80" s="372"/>
      <c r="D80" s="350"/>
      <c r="E80" s="15"/>
      <c r="F80" s="373"/>
      <c r="G80" s="216" t="str">
        <f t="shared" si="2"/>
        <v/>
      </c>
      <c r="H80" s="201"/>
      <c r="I80" s="201"/>
      <c r="J80" s="218"/>
      <c r="K80" s="218"/>
    </row>
    <row r="81" spans="2:11" x14ac:dyDescent="0.25">
      <c r="B81" s="340"/>
      <c r="C81" s="372"/>
      <c r="D81" s="350"/>
      <c r="E81" s="15"/>
      <c r="F81" s="373"/>
      <c r="G81" s="216" t="str">
        <f t="shared" si="2"/>
        <v/>
      </c>
      <c r="H81" s="201"/>
      <c r="I81" s="201"/>
      <c r="J81" s="218"/>
      <c r="K81" s="218"/>
    </row>
    <row r="82" spans="2:11" x14ac:dyDescent="0.25">
      <c r="B82" s="359"/>
      <c r="C82" s="372"/>
      <c r="D82" s="350"/>
      <c r="E82" s="15"/>
      <c r="F82" s="373"/>
      <c r="G82" s="216" t="str">
        <f t="shared" si="2"/>
        <v/>
      </c>
      <c r="H82" s="201"/>
      <c r="I82" s="201"/>
      <c r="J82" s="218"/>
      <c r="K82" s="218"/>
    </row>
    <row r="83" spans="2:11" x14ac:dyDescent="0.25">
      <c r="B83" s="359"/>
      <c r="C83" s="372"/>
      <c r="D83" s="350"/>
      <c r="E83" s="15"/>
      <c r="F83" s="373"/>
      <c r="G83" s="216" t="str">
        <f t="shared" si="2"/>
        <v/>
      </c>
      <c r="H83" s="201"/>
      <c r="I83" s="201"/>
      <c r="J83" s="218"/>
      <c r="K83" s="218"/>
    </row>
    <row r="84" spans="2:11" x14ac:dyDescent="0.25">
      <c r="B84" s="359"/>
      <c r="C84" s="372"/>
      <c r="D84" s="350"/>
      <c r="E84" s="15"/>
      <c r="F84" s="373"/>
      <c r="G84" s="216" t="str">
        <f t="shared" si="2"/>
        <v/>
      </c>
      <c r="H84" s="201"/>
      <c r="I84" s="201"/>
      <c r="J84" s="218"/>
      <c r="K84" s="218"/>
    </row>
    <row r="85" spans="2:11" x14ac:dyDescent="0.25">
      <c r="B85" s="340"/>
      <c r="C85" s="372"/>
      <c r="D85" s="350"/>
      <c r="E85" s="15"/>
      <c r="F85" s="373"/>
      <c r="G85" s="216" t="str">
        <f t="shared" si="2"/>
        <v/>
      </c>
      <c r="H85" s="201"/>
      <c r="I85" s="201"/>
      <c r="J85" s="218"/>
      <c r="K85" s="218"/>
    </row>
    <row r="86" spans="2:11" x14ac:dyDescent="0.25">
      <c r="B86" s="340"/>
      <c r="C86" s="372"/>
      <c r="D86" s="350"/>
      <c r="E86" s="15"/>
      <c r="F86" s="373"/>
      <c r="G86" s="216" t="str">
        <f t="shared" si="2"/>
        <v/>
      </c>
      <c r="H86" s="201"/>
      <c r="I86" s="201"/>
      <c r="J86" s="218"/>
      <c r="K86" s="218"/>
    </row>
    <row r="87" spans="2:11" x14ac:dyDescent="0.25">
      <c r="B87" s="359"/>
      <c r="C87" s="372"/>
      <c r="D87" s="350"/>
      <c r="E87" s="15"/>
      <c r="F87" s="373"/>
      <c r="G87" s="216" t="str">
        <f t="shared" si="2"/>
        <v/>
      </c>
      <c r="H87" s="201"/>
      <c r="I87" s="201"/>
      <c r="J87" s="218"/>
      <c r="K87" s="218"/>
    </row>
    <row r="88" spans="2:11" x14ac:dyDescent="0.25">
      <c r="B88" s="340"/>
      <c r="C88" s="372"/>
      <c r="D88" s="350"/>
      <c r="E88" s="15"/>
      <c r="F88" s="373"/>
      <c r="G88" s="216" t="str">
        <f t="shared" si="2"/>
        <v/>
      </c>
      <c r="H88" s="201"/>
      <c r="I88" s="201"/>
      <c r="J88" s="218"/>
      <c r="K88" s="218"/>
    </row>
    <row r="89" spans="2:11" x14ac:dyDescent="0.25">
      <c r="B89" s="340"/>
      <c r="C89" s="372"/>
      <c r="D89" s="350"/>
      <c r="E89" s="15"/>
      <c r="F89" s="373"/>
      <c r="G89" s="216" t="str">
        <f t="shared" si="2"/>
        <v/>
      </c>
      <c r="H89" s="201"/>
      <c r="I89" s="201"/>
      <c r="J89" s="218"/>
      <c r="K89" s="218"/>
    </row>
    <row r="90" spans="2:11" x14ac:dyDescent="0.25">
      <c r="B90" s="340"/>
      <c r="C90" s="372"/>
      <c r="D90" s="350"/>
      <c r="E90" s="15"/>
      <c r="F90" s="373"/>
      <c r="G90" s="216" t="str">
        <f t="shared" si="2"/>
        <v/>
      </c>
      <c r="H90" s="201"/>
      <c r="I90" s="201"/>
      <c r="J90" s="218"/>
      <c r="K90" s="218"/>
    </row>
    <row r="91" spans="2:11" x14ac:dyDescent="0.25">
      <c r="B91" s="359"/>
      <c r="C91" s="372"/>
      <c r="D91" s="350"/>
      <c r="E91" s="15"/>
      <c r="F91" s="373"/>
      <c r="G91" s="216" t="str">
        <f t="shared" si="2"/>
        <v/>
      </c>
      <c r="H91" s="201"/>
      <c r="I91" s="201"/>
      <c r="J91" s="218"/>
      <c r="K91" s="218"/>
    </row>
    <row r="92" spans="2:11" x14ac:dyDescent="0.25">
      <c r="E92" s="15"/>
    </row>
    <row r="93" spans="2:11" x14ac:dyDescent="0.25">
      <c r="E93" s="15"/>
    </row>
    <row r="94" spans="2:11" x14ac:dyDescent="0.25">
      <c r="E94" s="15"/>
    </row>
    <row r="96" spans="2:11"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row r="108" spans="5:5" x14ac:dyDescent="0.25">
      <c r="E108" s="15"/>
    </row>
    <row r="109" spans="5:5" x14ac:dyDescent="0.25">
      <c r="E109" s="15"/>
    </row>
    <row r="110" spans="5:5" x14ac:dyDescent="0.25">
      <c r="E110" s="15"/>
    </row>
    <row r="111" spans="5:5" x14ac:dyDescent="0.25">
      <c r="E111" s="15"/>
    </row>
    <row r="112" spans="5:5" x14ac:dyDescent="0.25">
      <c r="E112" s="15"/>
    </row>
    <row r="113" spans="5:5" x14ac:dyDescent="0.25">
      <c r="E113" s="15"/>
    </row>
    <row r="114" spans="5:5" x14ac:dyDescent="0.25">
      <c r="E114" s="15"/>
    </row>
    <row r="115" spans="5:5" x14ac:dyDescent="0.25">
      <c r="E115" s="15"/>
    </row>
    <row r="116" spans="5:5" x14ac:dyDescent="0.25">
      <c r="E116" s="15"/>
    </row>
    <row r="117" spans="5:5" x14ac:dyDescent="0.25">
      <c r="E117" s="15"/>
    </row>
  </sheetData>
  <mergeCells count="4">
    <mergeCell ref="B48:D48"/>
    <mergeCell ref="B51:D51"/>
    <mergeCell ref="B49:F49"/>
    <mergeCell ref="B52:F52"/>
  </mergeCells>
  <conditionalFormatting sqref="G92:G1048576 G1:G32 G34 G41:G72">
    <cfRule type="cellIs" dxfId="70" priority="8" operator="equal">
      <formula>"_"</formula>
    </cfRule>
  </conditionalFormatting>
  <conditionalFormatting sqref="G73:G91">
    <cfRule type="cellIs" dxfId="69" priority="4" operator="equal">
      <formula>"_"</formula>
    </cfRule>
  </conditionalFormatting>
  <conditionalFormatting sqref="G33">
    <cfRule type="cellIs" dxfId="68" priority="2" operator="equal">
      <formula>"_"</formula>
    </cfRule>
  </conditionalFormatting>
  <conditionalFormatting sqref="G35:G40">
    <cfRule type="cellIs" dxfId="67"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Package - Property</oddHeader>
    <oddFooter>&amp;L&amp;G&amp;CPage &amp;P of &amp;N</oddFooter>
  </headerFooter>
  <legacyDrawingHF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17">
    <pageSetUpPr fitToPage="1"/>
  </sheetPr>
  <dimension ref="B1:M107"/>
  <sheetViews>
    <sheetView showGridLines="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2.42578125" style="15" customWidth="1"/>
    <col min="14" max="53" width="9.140625" style="15" customWidth="1"/>
    <col min="54" max="16384" width="9.140625" style="15"/>
  </cols>
  <sheetData>
    <row r="1" spans="2:13" ht="7.5" customHeight="1" x14ac:dyDescent="0.25">
      <c r="E1" s="408"/>
    </row>
    <row r="2" spans="2:13" ht="15.75" x14ac:dyDescent="0.25">
      <c r="B2" s="411" t="s">
        <v>190</v>
      </c>
      <c r="E2" s="408"/>
      <c r="H2" s="412"/>
      <c r="I2" s="413"/>
      <c r="J2" s="413"/>
      <c r="L2" s="414" t="s">
        <v>331</v>
      </c>
      <c r="M2" s="344" t="s">
        <v>296</v>
      </c>
    </row>
    <row r="3" spans="2:13" x14ac:dyDescent="0.25">
      <c r="D3" s="413" t="str">
        <f xml:space="preserve"> IF(Input!D49=Input!G49,CHAR(254), "")</f>
        <v/>
      </c>
      <c r="E3" s="415"/>
      <c r="F3" s="416" t="str">
        <f xml:space="preserve"> IF(Input!E49=Input!G49,CHAR(254),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Input!B50</f>
        <v>Berkley</v>
      </c>
      <c r="D5" s="350" t="str">
        <f>Input!D50</f>
        <v>Berkley</v>
      </c>
      <c r="F5" s="373">
        <f>Input!E50</f>
        <v>0</v>
      </c>
      <c r="J5" s="218"/>
      <c r="K5" s="218"/>
    </row>
    <row r="6" spans="2:13" x14ac:dyDescent="0.25">
      <c r="B6" s="368" t="s">
        <v>70</v>
      </c>
      <c r="C6" s="372" t="str">
        <f>Input!B54</f>
        <v>A+: XV</v>
      </c>
      <c r="D6" s="350" t="str">
        <f>Input!D54</f>
        <v>A+: XV</v>
      </c>
      <c r="F6" s="373">
        <f>Input!E54</f>
        <v>0</v>
      </c>
      <c r="J6" s="218"/>
      <c r="K6" s="218"/>
    </row>
    <row r="7" spans="2:13" x14ac:dyDescent="0.25">
      <c r="B7" s="368" t="str">
        <f>Input!B48</f>
        <v>Renewal Policy Number</v>
      </c>
      <c r="C7" s="372"/>
      <c r="D7" s="350" t="str">
        <f>Input!C48</f>
        <v>TBD</v>
      </c>
      <c r="F7" s="373" t="str">
        <f>Input!C48</f>
        <v>TBD</v>
      </c>
      <c r="J7" s="218"/>
      <c r="K7" s="218"/>
    </row>
    <row r="8" spans="2:13" ht="26.25" customHeight="1" x14ac:dyDescent="0.25">
      <c r="B8" s="368" t="str">
        <f>Input!B6</f>
        <v>Renewal Policy Period</v>
      </c>
      <c r="C8" s="372" t="str">
        <f>Input!C5</f>
        <v>9/1/2022-8/1/2023</v>
      </c>
      <c r="D8" s="350" t="str">
        <f>Input!C6</f>
        <v>8/1/2023-8/1/2024</v>
      </c>
      <c r="F8" s="373" t="str">
        <f>Input!C6</f>
        <v>8/1/2023-8/1/2024</v>
      </c>
      <c r="J8" s="218"/>
      <c r="K8" s="218"/>
    </row>
    <row r="9" spans="2:13" x14ac:dyDescent="0.25">
      <c r="B9" s="436" t="s">
        <v>10</v>
      </c>
      <c r="C9" s="436"/>
      <c r="D9" s="436"/>
      <c r="E9" s="374"/>
      <c r="F9" s="430"/>
      <c r="J9" s="494"/>
      <c r="K9" s="494"/>
    </row>
    <row r="10" spans="2:13" x14ac:dyDescent="0.25">
      <c r="B10" s="446" t="str">
        <f>Input!F111</f>
        <v>Scheduled Equipment</v>
      </c>
      <c r="C10" s="357">
        <f>Input!G111</f>
        <v>0</v>
      </c>
      <c r="D10" s="385">
        <f>Input!H111</f>
        <v>0</v>
      </c>
      <c r="E10" s="374"/>
      <c r="F10" s="387">
        <f>Input!I111</f>
        <v>0</v>
      </c>
      <c r="J10" s="218"/>
      <c r="K10" s="218"/>
    </row>
    <row r="11" spans="2:13" x14ac:dyDescent="0.25">
      <c r="B11" s="446" t="str">
        <f>Input!F112</f>
        <v>Unscheduled Equipment</v>
      </c>
      <c r="C11" s="357">
        <f>Input!G112</f>
        <v>0</v>
      </c>
      <c r="D11" s="385">
        <f>Input!H112</f>
        <v>0</v>
      </c>
      <c r="E11" s="374"/>
      <c r="F11" s="387">
        <f>Input!I112</f>
        <v>0</v>
      </c>
      <c r="J11" s="218"/>
      <c r="K11" s="218"/>
    </row>
    <row r="12" spans="2:13" x14ac:dyDescent="0.25">
      <c r="B12" s="446" t="str">
        <f>Input!F113</f>
        <v>Leased or Rented Equipment</v>
      </c>
      <c r="C12" s="357">
        <f>Input!G113</f>
        <v>0</v>
      </c>
      <c r="D12" s="385">
        <f>Input!H113</f>
        <v>0</v>
      </c>
      <c r="E12" s="374"/>
      <c r="F12" s="387">
        <f>Input!I113</f>
        <v>0</v>
      </c>
      <c r="J12" s="218"/>
      <c r="K12" s="218"/>
    </row>
    <row r="13" spans="2:13" x14ac:dyDescent="0.25">
      <c r="B13" s="446" t="str">
        <f>Input!F114</f>
        <v>Contractor’s Employees Property</v>
      </c>
      <c r="C13" s="357">
        <f>Input!G114</f>
        <v>0</v>
      </c>
      <c r="D13" s="385">
        <f>Input!H114</f>
        <v>0</v>
      </c>
      <c r="E13" s="374"/>
      <c r="F13" s="387">
        <f>Input!I114</f>
        <v>0</v>
      </c>
      <c r="J13" s="218"/>
      <c r="K13" s="218"/>
    </row>
    <row r="14" spans="2:13" x14ac:dyDescent="0.25">
      <c r="B14" s="446" t="str">
        <f>Input!F115</f>
        <v>Continuing Lease or Rental Payments</v>
      </c>
      <c r="C14" s="357">
        <f>Input!G115</f>
        <v>0</v>
      </c>
      <c r="D14" s="385">
        <f>Input!H115</f>
        <v>0</v>
      </c>
      <c r="E14" s="374"/>
      <c r="F14" s="387">
        <f>Input!I115</f>
        <v>0</v>
      </c>
      <c r="J14" s="218"/>
      <c r="K14" s="218"/>
    </row>
    <row r="15" spans="2:13" x14ac:dyDescent="0.25">
      <c r="B15" s="446" t="str">
        <f>Input!F116</f>
        <v>Expediting Expense</v>
      </c>
      <c r="C15" s="357">
        <f>Input!G116</f>
        <v>0</v>
      </c>
      <c r="D15" s="385">
        <f>Input!H116</f>
        <v>0</v>
      </c>
      <c r="F15" s="387">
        <f>Input!I116</f>
        <v>0</v>
      </c>
      <c r="J15" s="218"/>
      <c r="K15" s="218"/>
    </row>
    <row r="16" spans="2:13" x14ac:dyDescent="0.25">
      <c r="B16" s="446" t="str">
        <f>Input!F117</f>
        <v xml:space="preserve">Pollutant Clean Up </v>
      </c>
      <c r="C16" s="357">
        <f>Input!G117</f>
        <v>0</v>
      </c>
      <c r="D16" s="385">
        <f>Input!H117</f>
        <v>0</v>
      </c>
      <c r="E16" s="226"/>
      <c r="F16" s="387">
        <f>Input!I117</f>
        <v>0</v>
      </c>
      <c r="J16" s="218"/>
      <c r="K16" s="218"/>
    </row>
    <row r="17" spans="2:11" x14ac:dyDescent="0.25">
      <c r="B17" s="446" t="str">
        <f>Input!F118</f>
        <v xml:space="preserve">Rental Reimbursement </v>
      </c>
      <c r="C17" s="357">
        <f>Input!G118</f>
        <v>0</v>
      </c>
      <c r="D17" s="385">
        <f>Input!H118</f>
        <v>0</v>
      </c>
      <c r="E17" s="392"/>
      <c r="F17" s="387">
        <f>Input!I118</f>
        <v>0</v>
      </c>
      <c r="J17" s="218"/>
      <c r="K17" s="218"/>
    </row>
    <row r="18" spans="2:11" x14ac:dyDescent="0.25">
      <c r="B18" s="446" t="str">
        <f>Input!F119</f>
        <v>Newly Acquired Equipment</v>
      </c>
      <c r="C18" s="357">
        <f>Input!G119</f>
        <v>0</v>
      </c>
      <c r="D18" s="385">
        <f>Input!H119</f>
        <v>0</v>
      </c>
      <c r="E18" s="393"/>
      <c r="F18" s="387">
        <f>Input!I119</f>
        <v>0</v>
      </c>
      <c r="J18" s="218"/>
      <c r="K18" s="218"/>
    </row>
    <row r="19" spans="2:11" x14ac:dyDescent="0.25">
      <c r="B19" s="446" t="str">
        <f>Input!F120</f>
        <v>Waterborne Equipment</v>
      </c>
      <c r="C19" s="357">
        <f>Input!G120</f>
        <v>0</v>
      </c>
      <c r="D19" s="385">
        <f>Input!H120</f>
        <v>0</v>
      </c>
      <c r="E19" s="394"/>
      <c r="F19" s="387">
        <f>Input!I120</f>
        <v>0</v>
      </c>
      <c r="J19" s="218"/>
      <c r="K19" s="218"/>
    </row>
    <row r="20" spans="2:11" x14ac:dyDescent="0.25">
      <c r="B20" s="446" t="str">
        <f>Input!F121</f>
        <v>Flood</v>
      </c>
      <c r="C20" s="357">
        <f>Input!G121</f>
        <v>0</v>
      </c>
      <c r="D20" s="385">
        <f>Input!H121</f>
        <v>0</v>
      </c>
      <c r="F20" s="387">
        <f>Input!I121</f>
        <v>0</v>
      </c>
      <c r="J20" s="218"/>
      <c r="K20" s="218"/>
    </row>
    <row r="21" spans="2:11" x14ac:dyDescent="0.25">
      <c r="B21" s="446" t="str">
        <f>Input!F122</f>
        <v>Earthquake</v>
      </c>
      <c r="C21" s="357">
        <f>Input!G122</f>
        <v>0</v>
      </c>
      <c r="D21" s="385">
        <f>Input!H122</f>
        <v>0</v>
      </c>
      <c r="F21" s="387">
        <f>Input!I122</f>
        <v>0</v>
      </c>
      <c r="J21" s="218"/>
      <c r="K21" s="218"/>
    </row>
    <row r="22" spans="2:11" x14ac:dyDescent="0.25">
      <c r="B22" s="446" t="str">
        <f>Input!F123</f>
        <v>Windstorm</v>
      </c>
      <c r="C22" s="357">
        <f>Input!G123</f>
        <v>0</v>
      </c>
      <c r="D22" s="385">
        <f>Input!H123</f>
        <v>0</v>
      </c>
      <c r="E22" s="386"/>
      <c r="F22" s="387">
        <f>Input!I123</f>
        <v>0</v>
      </c>
      <c r="J22" s="218"/>
      <c r="K22" s="218"/>
    </row>
    <row r="23" spans="2:11" x14ac:dyDescent="0.25">
      <c r="B23" s="446" t="str">
        <f>Input!F124</f>
        <v>Named Storm</v>
      </c>
      <c r="C23" s="357">
        <f>Input!G124</f>
        <v>0</v>
      </c>
      <c r="D23" s="385">
        <f>Input!H124</f>
        <v>0</v>
      </c>
      <c r="F23" s="387">
        <f>Input!I124</f>
        <v>0</v>
      </c>
      <c r="J23" s="218"/>
      <c r="K23" s="218"/>
    </row>
    <row r="24" spans="2:11" x14ac:dyDescent="0.25">
      <c r="B24" s="436" t="s">
        <v>38</v>
      </c>
      <c r="C24" s="436"/>
      <c r="D24" s="436"/>
      <c r="F24" s="431"/>
      <c r="J24" s="494"/>
      <c r="K24" s="494"/>
    </row>
    <row r="25" spans="2:11" x14ac:dyDescent="0.25">
      <c r="B25" s="361" t="str">
        <f>Input!F129</f>
        <v>All Other</v>
      </c>
      <c r="C25" s="362">
        <f>Input!G129</f>
        <v>0</v>
      </c>
      <c r="D25" s="391">
        <f>Input!H129</f>
        <v>0</v>
      </c>
      <c r="F25" s="390">
        <f>Input!I129</f>
        <v>0</v>
      </c>
      <c r="J25" s="218"/>
      <c r="K25" s="218"/>
    </row>
    <row r="26" spans="2:11" x14ac:dyDescent="0.25">
      <c r="B26" s="361" t="str">
        <f>Input!F130</f>
        <v>Flood</v>
      </c>
      <c r="C26" s="362">
        <f>Input!G130</f>
        <v>0</v>
      </c>
      <c r="D26" s="391">
        <f>Input!H130</f>
        <v>0</v>
      </c>
      <c r="F26" s="390">
        <f>Input!I130</f>
        <v>0</v>
      </c>
      <c r="J26" s="218"/>
      <c r="K26" s="218"/>
    </row>
    <row r="27" spans="2:11" x14ac:dyDescent="0.25">
      <c r="B27" s="361" t="str">
        <f>Input!F131</f>
        <v>Earthquake</v>
      </c>
      <c r="C27" s="362">
        <f>Input!G131</f>
        <v>0</v>
      </c>
      <c r="D27" s="391">
        <f>Input!H131</f>
        <v>0</v>
      </c>
      <c r="F27" s="390">
        <f>Input!I131</f>
        <v>0</v>
      </c>
      <c r="J27" s="218"/>
      <c r="K27" s="218"/>
    </row>
    <row r="28" spans="2:11" x14ac:dyDescent="0.25">
      <c r="B28" s="361" t="str">
        <f>Input!F132</f>
        <v>Windstorm</v>
      </c>
      <c r="C28" s="362">
        <f>Input!G132</f>
        <v>0</v>
      </c>
      <c r="D28" s="391">
        <f>Input!H132</f>
        <v>0</v>
      </c>
      <c r="F28" s="390">
        <f>Input!I132</f>
        <v>0</v>
      </c>
      <c r="J28" s="218"/>
      <c r="K28" s="218"/>
    </row>
    <row r="29" spans="2:11" x14ac:dyDescent="0.25">
      <c r="B29" s="361" t="str">
        <f>Input!F133</f>
        <v>Named Storm</v>
      </c>
      <c r="C29" s="362">
        <f>Input!G133</f>
        <v>0</v>
      </c>
      <c r="D29" s="385">
        <f>Input!H133</f>
        <v>0</v>
      </c>
      <c r="F29" s="390">
        <f>Input!I133</f>
        <v>0</v>
      </c>
      <c r="J29" s="218"/>
      <c r="K29" s="218"/>
    </row>
    <row r="30" spans="2:11" ht="25.5" x14ac:dyDescent="0.25">
      <c r="B30" s="368" t="s">
        <v>283</v>
      </c>
      <c r="C30" s="357" t="s">
        <v>308</v>
      </c>
      <c r="D30" s="385" t="s">
        <v>308</v>
      </c>
      <c r="F30" s="387" t="s">
        <v>308</v>
      </c>
      <c r="J30" s="218"/>
      <c r="K30" s="218"/>
    </row>
    <row r="31" spans="2:11" ht="7.5" customHeight="1" x14ac:dyDescent="0.25">
      <c r="B31" s="303"/>
      <c r="C31" s="216"/>
      <c r="D31" s="216"/>
      <c r="F31" s="263"/>
      <c r="J31" s="344"/>
    </row>
    <row r="32" spans="2:11" x14ac:dyDescent="0.25">
      <c r="B32" s="1362" t="s">
        <v>114</v>
      </c>
      <c r="C32" s="1362"/>
      <c r="D32" s="1362"/>
      <c r="F32" s="262"/>
      <c r="J32" s="344"/>
    </row>
    <row r="33" spans="2:11" x14ac:dyDescent="0.25">
      <c r="B33" s="1373" t="s">
        <v>120</v>
      </c>
      <c r="C33" s="1373"/>
      <c r="D33" s="1373"/>
      <c r="E33" s="1373"/>
      <c r="F33" s="1374"/>
      <c r="J33" s="344"/>
    </row>
    <row r="34" spans="2:11" ht="7.5" customHeight="1" x14ac:dyDescent="0.25">
      <c r="B34" s="343"/>
      <c r="C34" s="226"/>
      <c r="D34" s="226"/>
      <c r="F34" s="263"/>
      <c r="J34" s="344"/>
    </row>
    <row r="35" spans="2:11" x14ac:dyDescent="0.25">
      <c r="B35" s="1362" t="s">
        <v>115</v>
      </c>
      <c r="C35" s="1362"/>
      <c r="D35" s="1362"/>
      <c r="F35" s="263"/>
      <c r="J35" s="344"/>
    </row>
    <row r="36" spans="2:11" x14ac:dyDescent="0.25">
      <c r="B36" s="1373" t="s">
        <v>120</v>
      </c>
      <c r="C36" s="1373"/>
      <c r="D36" s="1373"/>
      <c r="E36" s="1373"/>
      <c r="F36" s="1374"/>
      <c r="J36" s="344"/>
    </row>
    <row r="37" spans="2:11" ht="7.5" customHeight="1" x14ac:dyDescent="0.25">
      <c r="B37" s="303"/>
      <c r="C37" s="216"/>
      <c r="D37" s="216"/>
      <c r="F37" s="263"/>
      <c r="J37" s="344"/>
    </row>
    <row r="38" spans="2:11" x14ac:dyDescent="0.25">
      <c r="B38" s="470" t="s">
        <v>73</v>
      </c>
      <c r="C38" s="471" t="s">
        <v>63</v>
      </c>
      <c r="D38" s="472" t="s">
        <v>64</v>
      </c>
      <c r="F38" s="473" t="s">
        <v>116</v>
      </c>
      <c r="J38" s="474" t="s">
        <v>728</v>
      </c>
      <c r="K38" s="474" t="s">
        <v>298</v>
      </c>
    </row>
    <row r="39" spans="2:11" x14ac:dyDescent="0.25">
      <c r="B39" s="359" t="s">
        <v>75</v>
      </c>
      <c r="C39" s="372"/>
      <c r="D39" s="350"/>
      <c r="F39" s="373"/>
      <c r="G39" s="408" t="str">
        <f t="shared" ref="G39:G46" si="0">IF(OR(TRIM(D39)&lt;&gt;"",TRIM(F39)&lt;&gt;""),IF(AND(TRIM(D39)&lt;&gt;"",TRIM(F39)&lt;&gt;""),IF(OR(TRIM(C39)&lt;&gt;TRIM(D39),TRIM(C39)&lt;&gt;TRIM(F39)),"_",""),IF(TRIM(C39)&lt;&gt;TRIM(D39), "_", "")),"")</f>
        <v/>
      </c>
      <c r="J39" s="218"/>
      <c r="K39" s="218"/>
    </row>
    <row r="40" spans="2:11" x14ac:dyDescent="0.25">
      <c r="B40" s="359" t="s">
        <v>121</v>
      </c>
      <c r="C40" s="372"/>
      <c r="D40" s="350"/>
      <c r="F40" s="373"/>
      <c r="G40" s="408" t="str">
        <f t="shared" si="0"/>
        <v/>
      </c>
      <c r="J40" s="218"/>
      <c r="K40" s="218"/>
    </row>
    <row r="41" spans="2:11" x14ac:dyDescent="0.25">
      <c r="B41" s="359" t="s">
        <v>544</v>
      </c>
      <c r="C41" s="372"/>
      <c r="D41" s="350"/>
      <c r="F41" s="373"/>
      <c r="G41" s="408" t="str">
        <f t="shared" si="0"/>
        <v/>
      </c>
      <c r="J41" s="218"/>
      <c r="K41" s="218"/>
    </row>
    <row r="42" spans="2:11" x14ac:dyDescent="0.25">
      <c r="B42" s="359" t="s">
        <v>330</v>
      </c>
      <c r="C42" s="372"/>
      <c r="D42" s="350"/>
      <c r="F42" s="373"/>
      <c r="G42" s="408" t="str">
        <f t="shared" si="0"/>
        <v/>
      </c>
      <c r="J42" s="218"/>
      <c r="K42" s="218"/>
    </row>
    <row r="43" spans="2:11" ht="38.25" x14ac:dyDescent="0.25">
      <c r="B43" s="359" t="s">
        <v>538</v>
      </c>
      <c r="C43" s="372"/>
      <c r="D43" s="350"/>
      <c r="F43" s="373"/>
      <c r="G43" s="216" t="str">
        <f t="shared" si="0"/>
        <v/>
      </c>
      <c r="H43" s="201"/>
      <c r="I43" s="201"/>
      <c r="J43" s="218"/>
      <c r="K43" s="218"/>
    </row>
    <row r="44" spans="2:11" x14ac:dyDescent="0.25">
      <c r="B44" s="359" t="s">
        <v>151</v>
      </c>
      <c r="C44" s="372"/>
      <c r="D44" s="350"/>
      <c r="F44" s="373"/>
      <c r="G44" s="408" t="str">
        <f t="shared" si="0"/>
        <v/>
      </c>
      <c r="J44" s="218"/>
      <c r="K44" s="218"/>
    </row>
    <row r="45" spans="2:11" ht="15" customHeight="1" x14ac:dyDescent="0.25">
      <c r="B45" s="359" t="s">
        <v>489</v>
      </c>
      <c r="C45" s="372"/>
      <c r="D45" s="350"/>
      <c r="F45" s="373"/>
      <c r="G45" s="408" t="str">
        <f t="shared" si="0"/>
        <v/>
      </c>
      <c r="J45" s="218"/>
      <c r="K45" s="218"/>
    </row>
    <row r="46" spans="2:11" x14ac:dyDescent="0.25">
      <c r="B46" s="359" t="s">
        <v>527</v>
      </c>
      <c r="C46" s="372"/>
      <c r="D46" s="350"/>
      <c r="F46" s="373"/>
      <c r="G46" s="408" t="str">
        <f t="shared" si="0"/>
        <v/>
      </c>
      <c r="J46" s="218"/>
      <c r="K46" s="218"/>
    </row>
    <row r="47" spans="2:11" ht="7.5" customHeight="1" x14ac:dyDescent="0.25">
      <c r="B47" s="303"/>
      <c r="C47" s="216"/>
      <c r="D47" s="216"/>
      <c r="F47" s="263"/>
      <c r="G47" s="408"/>
      <c r="J47" s="344"/>
    </row>
    <row r="48" spans="2:11" x14ac:dyDescent="0.25">
      <c r="B48" s="470" t="s">
        <v>90</v>
      </c>
      <c r="C48" s="471" t="s">
        <v>63</v>
      </c>
      <c r="D48" s="472" t="s">
        <v>64</v>
      </c>
      <c r="F48" s="473" t="s">
        <v>116</v>
      </c>
      <c r="G48" s="408"/>
      <c r="J48" s="474" t="s">
        <v>728</v>
      </c>
      <c r="K48" s="474" t="s">
        <v>298</v>
      </c>
    </row>
    <row r="49" spans="2:11" x14ac:dyDescent="0.25">
      <c r="B49" s="422"/>
      <c r="C49" s="355"/>
      <c r="D49" s="384"/>
      <c r="F49" s="402"/>
      <c r="G49" s="408" t="str">
        <f t="shared" ref="G49:G51" si="1">IF(OR(TRIM(D49)&lt;&gt;"",TRIM(F49)&lt;&gt;""),IF(AND(TRIM(D49)&lt;&gt;"",TRIM(F49)&lt;&gt;""),IF(OR(TRIM(C49)&lt;&gt;TRIM(D49),TRIM(C49)&lt;&gt;TRIM(F49)),"_",""),IF(TRIM(C49)&lt;&gt;TRIM(D49), "_", "")),"")</f>
        <v/>
      </c>
      <c r="J49" s="218"/>
      <c r="K49" s="218"/>
    </row>
    <row r="50" spans="2:11" x14ac:dyDescent="0.25">
      <c r="B50" s="288"/>
      <c r="C50" s="372"/>
      <c r="D50" s="350"/>
      <c r="F50" s="373"/>
      <c r="G50" s="408" t="str">
        <f t="shared" si="1"/>
        <v/>
      </c>
      <c r="J50" s="218"/>
      <c r="K50" s="218"/>
    </row>
    <row r="51" spans="2:11" x14ac:dyDescent="0.25">
      <c r="B51" s="288"/>
      <c r="C51" s="372"/>
      <c r="D51" s="350"/>
      <c r="F51" s="373"/>
      <c r="G51" s="408" t="str">
        <f t="shared" si="1"/>
        <v/>
      </c>
      <c r="J51" s="218"/>
      <c r="K51" s="218"/>
    </row>
    <row r="52" spans="2:11" ht="7.5" customHeight="1" x14ac:dyDescent="0.25">
      <c r="B52" s="344"/>
      <c r="C52" s="216"/>
      <c r="D52" s="216"/>
      <c r="F52" s="216"/>
      <c r="G52" s="408"/>
      <c r="J52" s="344"/>
    </row>
    <row r="53" spans="2:11" x14ac:dyDescent="0.25">
      <c r="B53" s="475" t="s">
        <v>295</v>
      </c>
      <c r="C53" s="471" t="s">
        <v>63</v>
      </c>
      <c r="D53" s="472" t="s">
        <v>64</v>
      </c>
      <c r="F53" s="473" t="s">
        <v>116</v>
      </c>
      <c r="G53" s="216"/>
      <c r="H53" s="201"/>
      <c r="I53" s="201"/>
      <c r="J53" s="474" t="s">
        <v>728</v>
      </c>
      <c r="K53" s="474" t="s">
        <v>298</v>
      </c>
    </row>
    <row r="54" spans="2:11" x14ac:dyDescent="0.25">
      <c r="B54" s="359"/>
      <c r="C54" s="372"/>
      <c r="D54" s="350"/>
      <c r="F54" s="373"/>
      <c r="G54" s="216" t="str">
        <f t="shared" ref="G54:G71" si="2">IF(OR(TRIM(D54)&lt;&gt;"",TRIM(F54)&lt;&gt;""),IF(AND(TRIM(D54)&lt;&gt;"",TRIM(F54)&lt;&gt;""),IF(OR(TRIM(C54)&lt;&gt;TRIM(D54),TRIM(C54)&lt;&gt;TRIM(F54)),"_",""),IF(TRIM(C54)&lt;&gt;TRIM(D54), "_", "")),"")</f>
        <v/>
      </c>
      <c r="H54" s="201"/>
      <c r="I54" s="201"/>
      <c r="J54" s="218"/>
      <c r="K54" s="218"/>
    </row>
    <row r="55" spans="2:11" x14ac:dyDescent="0.25">
      <c r="B55" s="340"/>
      <c r="C55" s="372"/>
      <c r="D55" s="350"/>
      <c r="F55" s="373"/>
      <c r="G55" s="216" t="str">
        <f t="shared" si="2"/>
        <v/>
      </c>
      <c r="H55" s="201"/>
      <c r="I55" s="201"/>
      <c r="J55" s="218"/>
      <c r="K55" s="218"/>
    </row>
    <row r="56" spans="2:11" x14ac:dyDescent="0.25">
      <c r="B56" s="340"/>
      <c r="C56" s="372"/>
      <c r="D56" s="350"/>
      <c r="F56" s="373"/>
      <c r="G56" s="216" t="str">
        <f t="shared" si="2"/>
        <v/>
      </c>
      <c r="H56" s="201"/>
      <c r="I56" s="201"/>
      <c r="J56" s="218"/>
      <c r="K56" s="218"/>
    </row>
    <row r="57" spans="2:11" x14ac:dyDescent="0.25">
      <c r="B57" s="340"/>
      <c r="C57" s="372"/>
      <c r="D57" s="350"/>
      <c r="F57" s="373"/>
      <c r="G57" s="216" t="str">
        <f t="shared" si="2"/>
        <v/>
      </c>
      <c r="H57" s="201"/>
      <c r="I57" s="201"/>
      <c r="J57" s="218"/>
      <c r="K57" s="218"/>
    </row>
    <row r="58" spans="2:11" x14ac:dyDescent="0.25">
      <c r="B58" s="345"/>
      <c r="C58" s="372"/>
      <c r="D58" s="350"/>
      <c r="F58" s="373"/>
      <c r="G58" s="216" t="str">
        <f t="shared" si="2"/>
        <v/>
      </c>
      <c r="H58" s="201"/>
      <c r="I58" s="201"/>
      <c r="J58" s="218"/>
      <c r="K58" s="218"/>
    </row>
    <row r="59" spans="2:11" x14ac:dyDescent="0.25">
      <c r="B59" s="359"/>
      <c r="C59" s="372"/>
      <c r="D59" s="350"/>
      <c r="F59" s="373"/>
      <c r="G59" s="216" t="str">
        <f t="shared" si="2"/>
        <v/>
      </c>
      <c r="H59" s="201"/>
      <c r="I59" s="201"/>
      <c r="J59" s="218"/>
      <c r="K59" s="218"/>
    </row>
    <row r="60" spans="2:11" x14ac:dyDescent="0.25">
      <c r="B60" s="359"/>
      <c r="C60" s="372"/>
      <c r="D60" s="350"/>
      <c r="F60" s="373"/>
      <c r="G60" s="216" t="str">
        <f t="shared" si="2"/>
        <v/>
      </c>
      <c r="H60" s="201"/>
      <c r="I60" s="201"/>
      <c r="J60" s="218"/>
      <c r="K60" s="218"/>
    </row>
    <row r="61" spans="2:11" x14ac:dyDescent="0.25">
      <c r="B61" s="340"/>
      <c r="C61" s="372"/>
      <c r="D61" s="350"/>
      <c r="F61" s="373"/>
      <c r="G61" s="216" t="str">
        <f t="shared" si="2"/>
        <v/>
      </c>
      <c r="H61" s="201"/>
      <c r="I61" s="201"/>
      <c r="J61" s="218"/>
      <c r="K61" s="218"/>
    </row>
    <row r="62" spans="2:11" x14ac:dyDescent="0.25">
      <c r="B62" s="359"/>
      <c r="C62" s="372"/>
      <c r="D62" s="350"/>
      <c r="F62" s="373"/>
      <c r="G62" s="216" t="str">
        <f t="shared" si="2"/>
        <v/>
      </c>
      <c r="H62" s="201"/>
      <c r="I62" s="201"/>
      <c r="J62" s="218"/>
      <c r="K62" s="218"/>
    </row>
    <row r="63" spans="2:11" x14ac:dyDescent="0.25">
      <c r="B63" s="359"/>
      <c r="C63" s="372"/>
      <c r="D63" s="350"/>
      <c r="F63" s="373"/>
      <c r="G63" s="216" t="str">
        <f t="shared" si="2"/>
        <v/>
      </c>
      <c r="H63" s="201"/>
      <c r="I63" s="201"/>
      <c r="J63" s="218"/>
      <c r="K63" s="218"/>
    </row>
    <row r="64" spans="2:11" x14ac:dyDescent="0.25">
      <c r="B64" s="359"/>
      <c r="C64" s="372"/>
      <c r="D64" s="350"/>
      <c r="F64" s="373"/>
      <c r="G64" s="216" t="str">
        <f t="shared" si="2"/>
        <v/>
      </c>
      <c r="H64" s="201"/>
      <c r="I64" s="201"/>
      <c r="J64" s="218"/>
      <c r="K64" s="218"/>
    </row>
    <row r="65" spans="2:11" x14ac:dyDescent="0.25">
      <c r="B65" s="340"/>
      <c r="C65" s="372"/>
      <c r="D65" s="350"/>
      <c r="F65" s="373"/>
      <c r="G65" s="216" t="str">
        <f t="shared" si="2"/>
        <v/>
      </c>
      <c r="H65" s="201"/>
      <c r="I65" s="201"/>
      <c r="J65" s="218"/>
      <c r="K65" s="218"/>
    </row>
    <row r="66" spans="2:11" x14ac:dyDescent="0.25">
      <c r="B66" s="340"/>
      <c r="C66" s="372"/>
      <c r="D66" s="350"/>
      <c r="F66" s="373"/>
      <c r="G66" s="216" t="str">
        <f t="shared" si="2"/>
        <v/>
      </c>
      <c r="H66" s="201"/>
      <c r="I66" s="201"/>
      <c r="J66" s="218"/>
      <c r="K66" s="218"/>
    </row>
    <row r="67" spans="2:11" x14ac:dyDescent="0.25">
      <c r="B67" s="359"/>
      <c r="C67" s="372"/>
      <c r="D67" s="350"/>
      <c r="F67" s="373"/>
      <c r="G67" s="216" t="str">
        <f t="shared" si="2"/>
        <v/>
      </c>
      <c r="H67" s="201"/>
      <c r="I67" s="201"/>
      <c r="J67" s="218"/>
      <c r="K67" s="218"/>
    </row>
    <row r="68" spans="2:11" x14ac:dyDescent="0.25">
      <c r="B68" s="340"/>
      <c r="C68" s="372"/>
      <c r="D68" s="350"/>
      <c r="E68" s="15"/>
      <c r="F68" s="373"/>
      <c r="G68" s="216" t="str">
        <f t="shared" si="2"/>
        <v/>
      </c>
      <c r="H68" s="201"/>
      <c r="I68" s="201"/>
      <c r="J68" s="218"/>
      <c r="K68" s="218"/>
    </row>
    <row r="69" spans="2:11" x14ac:dyDescent="0.25">
      <c r="B69" s="340"/>
      <c r="C69" s="372"/>
      <c r="D69" s="350"/>
      <c r="E69" s="15"/>
      <c r="F69" s="373"/>
      <c r="G69" s="216" t="str">
        <f t="shared" si="2"/>
        <v/>
      </c>
      <c r="H69" s="201"/>
      <c r="I69" s="201"/>
      <c r="J69" s="218"/>
      <c r="K69" s="218"/>
    </row>
    <row r="70" spans="2:11" x14ac:dyDescent="0.25">
      <c r="B70" s="340"/>
      <c r="C70" s="372"/>
      <c r="D70" s="350"/>
      <c r="E70" s="15"/>
      <c r="F70" s="373"/>
      <c r="G70" s="216" t="str">
        <f t="shared" si="2"/>
        <v/>
      </c>
      <c r="H70" s="201"/>
      <c r="I70" s="201"/>
      <c r="J70" s="218"/>
      <c r="K70" s="218"/>
    </row>
    <row r="71" spans="2:11" x14ac:dyDescent="0.25">
      <c r="B71" s="359"/>
      <c r="C71" s="372"/>
      <c r="D71" s="350"/>
      <c r="E71" s="15"/>
      <c r="F71" s="373"/>
      <c r="G71" s="216" t="str">
        <f t="shared" si="2"/>
        <v/>
      </c>
      <c r="H71" s="201"/>
      <c r="I71" s="201"/>
      <c r="J71" s="218"/>
      <c r="K71" s="218"/>
    </row>
    <row r="72" spans="2:11" x14ac:dyDescent="0.25">
      <c r="E72" s="15"/>
    </row>
    <row r="73" spans="2:11" x14ac:dyDescent="0.25">
      <c r="E73" s="15"/>
    </row>
    <row r="74" spans="2:11" x14ac:dyDescent="0.25">
      <c r="E74" s="15"/>
    </row>
    <row r="75" spans="2:11" x14ac:dyDescent="0.25">
      <c r="E75" s="15"/>
    </row>
    <row r="76" spans="2:11" x14ac:dyDescent="0.25">
      <c r="E76" s="15"/>
    </row>
    <row r="77" spans="2:11" x14ac:dyDescent="0.25">
      <c r="E77" s="15"/>
    </row>
    <row r="78" spans="2:11" x14ac:dyDescent="0.25">
      <c r="E78" s="15"/>
    </row>
    <row r="79" spans="2:11" x14ac:dyDescent="0.25">
      <c r="E79" s="15"/>
    </row>
    <row r="80" spans="2:11" x14ac:dyDescent="0.25">
      <c r="E80" s="15"/>
    </row>
    <row r="81" spans="5:5" x14ac:dyDescent="0.25">
      <c r="E81" s="15"/>
    </row>
    <row r="82" spans="5:5" x14ac:dyDescent="0.25">
      <c r="E82" s="15"/>
    </row>
    <row r="83" spans="5:5" x14ac:dyDescent="0.25">
      <c r="E83" s="15"/>
    </row>
    <row r="84" spans="5:5" x14ac:dyDescent="0.25">
      <c r="E84"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row r="93" spans="5:5" x14ac:dyDescent="0.25">
      <c r="E93" s="15"/>
    </row>
    <row r="94" spans="5:5" x14ac:dyDescent="0.25">
      <c r="E94" s="15"/>
    </row>
    <row r="95" spans="5:5" x14ac:dyDescent="0.25">
      <c r="E95" s="15"/>
    </row>
    <row r="96" spans="5:5"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sheetData>
  <mergeCells count="4">
    <mergeCell ref="B32:D32"/>
    <mergeCell ref="B35:D35"/>
    <mergeCell ref="B33:F33"/>
    <mergeCell ref="B36:F36"/>
  </mergeCells>
  <conditionalFormatting sqref="G72:G1048576 G1:G42 G44:G52">
    <cfRule type="cellIs" dxfId="66" priority="6" operator="equal">
      <formula>"_"</formula>
    </cfRule>
  </conditionalFormatting>
  <conditionalFormatting sqref="G53:G71">
    <cfRule type="cellIs" dxfId="65" priority="2" operator="equal">
      <formula>"_"</formula>
    </cfRule>
  </conditionalFormatting>
  <conditionalFormatting sqref="G43">
    <cfRule type="cellIs" dxfId="64" priority="1" operator="equal">
      <formula>"_"</formula>
    </cfRule>
  </conditionalFormatting>
  <printOptions horizontalCentered="1"/>
  <pageMargins left="0.19685039370078741" right="0.19685039370078741" top="1.1811023622047245" bottom="1.2598425196850394" header="0.31496062992125984" footer="0.31496062992125984"/>
  <pageSetup fitToHeight="0" orientation="portrait" r:id="rId1"/>
  <headerFooter scaleWithDoc="0">
    <oddHeader>&amp;L&amp;"Calibri,Bold"&amp;14 Package - Inland Marine</oddHeader>
    <oddFooter>&amp;L&amp;G&amp;CPage &amp;P of &amp;N</oddFooter>
  </headerFooter>
  <legacyDrawingHF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3">
    <pageSetUpPr fitToPage="1"/>
  </sheetPr>
  <dimension ref="B1:X55"/>
  <sheetViews>
    <sheetView showGridLines="0" topLeftCell="D17" zoomScaleNormal="100" zoomScaleSheetLayoutView="115" workbookViewId="0">
      <selection activeCell="B19" sqref="B19:D19"/>
    </sheetView>
  </sheetViews>
  <sheetFormatPr defaultColWidth="9.140625" defaultRowHeight="12.75" x14ac:dyDescent="0.25"/>
  <cols>
    <col min="1" max="1" width="1.42578125" style="303" customWidth="1"/>
    <col min="2" max="2" width="39.7109375" style="201" customWidth="1"/>
    <col min="3" max="3" width="16.140625" style="201" customWidth="1"/>
    <col min="4" max="5" width="10" style="216" customWidth="1"/>
    <col min="6" max="8" width="11.42578125" style="216" customWidth="1"/>
    <col min="9" max="9" width="8.5703125" style="216" customWidth="1"/>
    <col min="10" max="10" width="14.140625" style="216" bestFit="1" customWidth="1"/>
    <col min="11" max="14" width="8.5703125" style="216" customWidth="1"/>
    <col min="15" max="17" width="11.42578125" style="216" customWidth="1"/>
    <col min="18" max="18" width="8.5703125" style="216" customWidth="1"/>
    <col min="19" max="19" width="14.85546875" style="216" customWidth="1"/>
    <col min="20" max="20" width="11.28515625" style="216" customWidth="1"/>
    <col min="21" max="22" width="8.5703125" style="216" customWidth="1"/>
    <col min="23" max="23" width="9.140625" style="216" bestFit="1" customWidth="1"/>
    <col min="24" max="16384" width="9.140625" style="303"/>
  </cols>
  <sheetData>
    <row r="1" spans="2:23" ht="7.5" customHeight="1" x14ac:dyDescent="0.25">
      <c r="B1" s="303"/>
      <c r="C1" s="303"/>
      <c r="D1" s="447"/>
      <c r="E1" s="447"/>
      <c r="F1" s="447"/>
      <c r="G1" s="447"/>
      <c r="H1" s="447"/>
      <c r="I1" s="447"/>
      <c r="J1" s="447"/>
      <c r="K1" s="447"/>
      <c r="L1" s="447"/>
      <c r="M1" s="447"/>
      <c r="N1" s="447"/>
      <c r="O1" s="447"/>
      <c r="P1" s="447"/>
      <c r="Q1" s="447"/>
      <c r="R1" s="447"/>
      <c r="S1" s="447"/>
      <c r="T1" s="447"/>
      <c r="U1" s="447"/>
      <c r="V1" s="447"/>
      <c r="W1" s="447"/>
    </row>
    <row r="2" spans="2:23" ht="15.75" x14ac:dyDescent="0.25">
      <c r="B2" s="411" t="s">
        <v>159</v>
      </c>
      <c r="C2" s="303"/>
      <c r="D2" s="447"/>
      <c r="E2" s="447"/>
      <c r="F2" s="447"/>
      <c r="G2" s="447"/>
      <c r="H2" s="447"/>
      <c r="I2" s="447"/>
      <c r="J2" s="447"/>
      <c r="K2" s="447"/>
      <c r="L2" s="447"/>
      <c r="M2" s="447"/>
      <c r="N2" s="447"/>
      <c r="O2" s="447"/>
      <c r="P2" s="447"/>
      <c r="Q2" s="447"/>
      <c r="R2" s="447"/>
      <c r="S2" s="447"/>
      <c r="T2" s="447"/>
      <c r="U2" s="447"/>
      <c r="V2" s="447"/>
      <c r="W2" s="447"/>
    </row>
    <row r="3" spans="2:23" x14ac:dyDescent="0.25">
      <c r="B3" s="303" t="s">
        <v>153</v>
      </c>
      <c r="C3" s="303"/>
      <c r="D3" s="448"/>
      <c r="E3" s="448"/>
      <c r="F3" s="448"/>
      <c r="G3" s="448"/>
      <c r="H3" s="448"/>
      <c r="I3" s="447"/>
      <c r="J3" s="447"/>
      <c r="K3" s="447"/>
      <c r="L3" s="447"/>
      <c r="M3" s="447"/>
      <c r="N3" s="447"/>
      <c r="O3" s="447"/>
      <c r="P3" s="447"/>
      <c r="Q3" s="447"/>
      <c r="R3" s="447"/>
      <c r="S3" s="447"/>
      <c r="T3" s="447"/>
      <c r="U3" s="447"/>
      <c r="V3" s="447"/>
      <c r="W3" s="447"/>
    </row>
    <row r="4" spans="2:23" x14ac:dyDescent="0.25">
      <c r="B4" s="303"/>
      <c r="C4" s="303"/>
      <c r="D4" s="448"/>
      <c r="E4" s="448"/>
      <c r="F4" s="448"/>
      <c r="G4" s="448"/>
      <c r="H4" s="448"/>
      <c r="I4" s="447"/>
      <c r="J4" s="447"/>
      <c r="K4" s="447"/>
      <c r="L4" s="447"/>
      <c r="M4" s="447"/>
      <c r="N4" s="447"/>
      <c r="O4" s="447"/>
      <c r="P4" s="447"/>
      <c r="Q4" s="447"/>
      <c r="R4" s="447"/>
      <c r="S4" s="447"/>
      <c r="T4" s="447"/>
      <c r="U4" s="447"/>
      <c r="V4" s="447"/>
      <c r="W4" s="447"/>
    </row>
    <row r="5" spans="2:23" ht="15" customHeight="1" x14ac:dyDescent="0.25">
      <c r="B5" s="742"/>
      <c r="C5" s="303"/>
      <c r="D5" s="447"/>
      <c r="E5" s="447"/>
      <c r="F5" s="1397" t="s">
        <v>1647</v>
      </c>
      <c r="G5" s="1398"/>
      <c r="H5" s="1398"/>
      <c r="I5" s="1398"/>
      <c r="J5" s="1398"/>
      <c r="K5" s="1399"/>
      <c r="L5" s="1397" t="s">
        <v>1648</v>
      </c>
      <c r="M5" s="1398"/>
      <c r="N5" s="1399"/>
      <c r="O5" s="1402" t="s">
        <v>1334</v>
      </c>
      <c r="P5" s="1402"/>
      <c r="Q5" s="1402"/>
      <c r="R5" s="1402"/>
      <c r="S5" s="1402"/>
      <c r="T5" s="1402"/>
      <c r="U5" s="1400" t="s">
        <v>1339</v>
      </c>
      <c r="V5" s="1401"/>
      <c r="W5" s="1401"/>
    </row>
    <row r="6" spans="2:23" s="203" customFormat="1" ht="57" customHeight="1" x14ac:dyDescent="0.25">
      <c r="B6" s="212" t="s">
        <v>154</v>
      </c>
      <c r="C6" s="697" t="s">
        <v>155</v>
      </c>
      <c r="D6" s="947" t="s">
        <v>1434</v>
      </c>
      <c r="E6" s="209" t="s">
        <v>333</v>
      </c>
      <c r="F6" s="598" t="s">
        <v>42</v>
      </c>
      <c r="G6" s="598" t="s">
        <v>43</v>
      </c>
      <c r="H6" s="598" t="s">
        <v>839</v>
      </c>
      <c r="I6" s="209" t="s">
        <v>156</v>
      </c>
      <c r="J6" s="209" t="s">
        <v>54</v>
      </c>
      <c r="K6" s="209" t="s">
        <v>157</v>
      </c>
      <c r="L6" s="209" t="s">
        <v>156</v>
      </c>
      <c r="M6" s="209" t="s">
        <v>54</v>
      </c>
      <c r="N6" s="209" t="s">
        <v>157</v>
      </c>
      <c r="O6" s="209" t="s">
        <v>42</v>
      </c>
      <c r="P6" s="598" t="s">
        <v>1474</v>
      </c>
      <c r="Q6" s="209" t="s">
        <v>839</v>
      </c>
      <c r="R6" s="209" t="s">
        <v>156</v>
      </c>
      <c r="S6" s="209" t="s">
        <v>54</v>
      </c>
      <c r="T6" s="209" t="s">
        <v>157</v>
      </c>
      <c r="U6" s="209" t="s">
        <v>158</v>
      </c>
      <c r="V6" s="209" t="s">
        <v>54</v>
      </c>
      <c r="W6" s="698" t="s">
        <v>157</v>
      </c>
    </row>
    <row r="7" spans="2:23" s="203" customFormat="1" ht="13.5" customHeight="1" x14ac:dyDescent="0.25">
      <c r="B7" s="449" t="s">
        <v>1194</v>
      </c>
      <c r="C7" s="450" t="s">
        <v>1195</v>
      </c>
      <c r="D7" s="451" t="s">
        <v>1011</v>
      </c>
      <c r="E7" s="451">
        <v>76006</v>
      </c>
      <c r="F7" s="452">
        <v>0</v>
      </c>
      <c r="G7" s="893">
        <v>239080</v>
      </c>
      <c r="H7" s="893">
        <v>0</v>
      </c>
      <c r="I7" s="1403" t="s">
        <v>1325</v>
      </c>
      <c r="J7" s="452" t="s">
        <v>1472</v>
      </c>
      <c r="K7" s="452" t="s">
        <v>1473</v>
      </c>
      <c r="L7" s="1403" t="s">
        <v>237</v>
      </c>
      <c r="M7" s="452">
        <v>50000</v>
      </c>
      <c r="N7" s="453">
        <v>5000</v>
      </c>
      <c r="O7" s="452">
        <v>0</v>
      </c>
      <c r="P7" s="893">
        <v>239080</v>
      </c>
      <c r="Q7" s="893">
        <v>0</v>
      </c>
      <c r="R7" s="1403" t="s">
        <v>1325</v>
      </c>
      <c r="S7" s="452"/>
      <c r="T7" s="452"/>
      <c r="U7" s="1403"/>
      <c r="V7" s="452"/>
      <c r="W7" s="453"/>
    </row>
    <row r="8" spans="2:23" s="203" customFormat="1" ht="13.5" customHeight="1" x14ac:dyDescent="0.25">
      <c r="B8" s="449" t="s">
        <v>1197</v>
      </c>
      <c r="C8" s="450" t="s">
        <v>1198</v>
      </c>
      <c r="D8" s="451" t="s">
        <v>1011</v>
      </c>
      <c r="E8" s="451">
        <v>77702</v>
      </c>
      <c r="F8" s="452">
        <v>0</v>
      </c>
      <c r="G8" s="893">
        <v>699020</v>
      </c>
      <c r="H8" s="893">
        <v>1000</v>
      </c>
      <c r="I8" s="1396"/>
      <c r="J8" s="452" t="s">
        <v>1338</v>
      </c>
      <c r="K8" s="452" t="s">
        <v>1473</v>
      </c>
      <c r="L8" s="1396"/>
      <c r="M8" s="452" t="s">
        <v>237</v>
      </c>
      <c r="N8" s="453">
        <v>50000</v>
      </c>
      <c r="O8" s="452">
        <v>0</v>
      </c>
      <c r="P8" s="893">
        <v>699020</v>
      </c>
      <c r="Q8" s="893">
        <v>1000</v>
      </c>
      <c r="R8" s="1396"/>
      <c r="S8" s="452"/>
      <c r="T8" s="452"/>
      <c r="U8" s="1396"/>
      <c r="V8" s="452"/>
      <c r="W8" s="453"/>
    </row>
    <row r="9" spans="2:23" s="203" customFormat="1" ht="13.5" customHeight="1" x14ac:dyDescent="0.25">
      <c r="B9" s="449"/>
      <c r="C9" s="450"/>
      <c r="D9" s="451"/>
      <c r="E9" s="451"/>
      <c r="F9" s="452"/>
      <c r="G9" s="893"/>
      <c r="H9" s="893"/>
      <c r="I9" s="1396"/>
      <c r="J9" s="452"/>
      <c r="K9" s="452"/>
      <c r="L9" s="1396"/>
      <c r="M9" s="452"/>
      <c r="N9" s="453"/>
      <c r="O9" s="452"/>
      <c r="P9" s="893"/>
      <c r="Q9" s="893"/>
      <c r="R9" s="1396"/>
      <c r="S9" s="452"/>
      <c r="T9" s="452"/>
      <c r="U9" s="1396"/>
      <c r="V9" s="452"/>
      <c r="W9" s="453"/>
    </row>
    <row r="10" spans="2:23" s="203" customFormat="1" ht="13.5" customHeight="1" x14ac:dyDescent="0.25">
      <c r="B10" s="449" t="s">
        <v>1205</v>
      </c>
      <c r="C10" s="450" t="s">
        <v>1206</v>
      </c>
      <c r="D10" s="451" t="s">
        <v>1011</v>
      </c>
      <c r="E10" s="451">
        <v>77301</v>
      </c>
      <c r="F10" s="452">
        <v>0</v>
      </c>
      <c r="G10" s="893">
        <v>444000</v>
      </c>
      <c r="H10" s="893">
        <v>1000</v>
      </c>
      <c r="I10" s="1396"/>
      <c r="J10" s="452" t="s">
        <v>1472</v>
      </c>
      <c r="K10" s="452" t="s">
        <v>1473</v>
      </c>
      <c r="L10" s="1396"/>
      <c r="M10" s="452">
        <v>50000</v>
      </c>
      <c r="N10" s="453">
        <v>25000</v>
      </c>
      <c r="O10" s="452">
        <v>0</v>
      </c>
      <c r="P10" s="893">
        <v>444000</v>
      </c>
      <c r="Q10" s="893">
        <v>1000</v>
      </c>
      <c r="R10" s="1396"/>
      <c r="S10" s="452"/>
      <c r="T10" s="452"/>
      <c r="U10" s="1396"/>
      <c r="V10" s="452"/>
      <c r="W10" s="453"/>
    </row>
    <row r="11" spans="2:23" s="203" customFormat="1" ht="13.5" customHeight="1" x14ac:dyDescent="0.25">
      <c r="B11" s="449" t="s">
        <v>1207</v>
      </c>
      <c r="C11" s="450" t="s">
        <v>1208</v>
      </c>
      <c r="D11" s="451" t="s">
        <v>1011</v>
      </c>
      <c r="E11" s="451">
        <v>75206</v>
      </c>
      <c r="F11" s="452">
        <v>0</v>
      </c>
      <c r="G11" s="893">
        <v>1132120</v>
      </c>
      <c r="H11" s="893">
        <v>1000</v>
      </c>
      <c r="I11" s="1396"/>
      <c r="J11" s="452" t="s">
        <v>1472</v>
      </c>
      <c r="K11" s="452" t="s">
        <v>1473</v>
      </c>
      <c r="L11" s="1396"/>
      <c r="M11" s="452">
        <v>50000</v>
      </c>
      <c r="N11" s="453">
        <v>50000</v>
      </c>
      <c r="O11" s="452">
        <v>0</v>
      </c>
      <c r="P11" s="893">
        <v>1132120</v>
      </c>
      <c r="Q11" s="893">
        <v>1000</v>
      </c>
      <c r="R11" s="1396"/>
      <c r="S11" s="452"/>
      <c r="T11" s="452"/>
      <c r="U11" s="1396"/>
      <c r="V11" s="452"/>
      <c r="W11" s="453"/>
    </row>
    <row r="12" spans="2:23" s="203" customFormat="1" ht="13.5" customHeight="1" x14ac:dyDescent="0.25">
      <c r="B12" s="449" t="s">
        <v>1215</v>
      </c>
      <c r="C12" s="450" t="s">
        <v>1213</v>
      </c>
      <c r="D12" s="451" t="s">
        <v>1011</v>
      </c>
      <c r="E12" s="451">
        <v>77042</v>
      </c>
      <c r="F12" s="452">
        <v>0</v>
      </c>
      <c r="G12" s="893">
        <v>4200000</v>
      </c>
      <c r="H12" s="893">
        <v>3300000</v>
      </c>
      <c r="I12" s="1396"/>
      <c r="J12" s="452" t="s">
        <v>1472</v>
      </c>
      <c r="K12" s="452" t="s">
        <v>1473</v>
      </c>
      <c r="L12" s="1396"/>
      <c r="M12" s="452">
        <v>50000</v>
      </c>
      <c r="N12" s="453">
        <v>100000</v>
      </c>
      <c r="O12" s="452">
        <v>0</v>
      </c>
      <c r="P12" s="893">
        <v>4200000</v>
      </c>
      <c r="Q12" s="893">
        <v>3300000</v>
      </c>
      <c r="R12" s="1396"/>
      <c r="S12" s="452"/>
      <c r="T12" s="452"/>
      <c r="U12" s="1396"/>
      <c r="V12" s="452"/>
      <c r="W12" s="453"/>
    </row>
    <row r="13" spans="2:23" s="203" customFormat="1" ht="13.5" customHeight="1" x14ac:dyDescent="0.25">
      <c r="B13" s="449" t="s">
        <v>1218</v>
      </c>
      <c r="C13" s="450" t="s">
        <v>1219</v>
      </c>
      <c r="D13" s="451" t="s">
        <v>1011</v>
      </c>
      <c r="E13" s="451">
        <v>77449</v>
      </c>
      <c r="F13" s="452">
        <v>0</v>
      </c>
      <c r="G13" s="893">
        <v>2607120</v>
      </c>
      <c r="H13" s="893">
        <v>1000</v>
      </c>
      <c r="I13" s="1396"/>
      <c r="J13" s="452" t="s">
        <v>1472</v>
      </c>
      <c r="K13" s="452" t="s">
        <v>1473</v>
      </c>
      <c r="L13" s="1396"/>
      <c r="M13" s="452">
        <v>100000</v>
      </c>
      <c r="N13" s="453">
        <v>50000</v>
      </c>
      <c r="O13" s="452">
        <v>0</v>
      </c>
      <c r="P13" s="893">
        <v>2607120</v>
      </c>
      <c r="Q13" s="893">
        <v>1000</v>
      </c>
      <c r="R13" s="1396"/>
      <c r="S13" s="452"/>
      <c r="T13" s="452"/>
      <c r="U13" s="1396"/>
      <c r="V13" s="452"/>
      <c r="W13" s="453"/>
    </row>
    <row r="14" spans="2:23" s="203" customFormat="1" ht="13.5" customHeight="1" x14ac:dyDescent="0.25">
      <c r="B14" s="449" t="s">
        <v>1226</v>
      </c>
      <c r="C14" s="450" t="s">
        <v>1227</v>
      </c>
      <c r="D14" s="451" t="s">
        <v>1372</v>
      </c>
      <c r="E14" s="451">
        <v>75070</v>
      </c>
      <c r="F14" s="452">
        <v>0</v>
      </c>
      <c r="G14" s="893">
        <v>493760</v>
      </c>
      <c r="H14" s="893">
        <v>1000</v>
      </c>
      <c r="I14" s="1396"/>
      <c r="J14" s="452" t="s">
        <v>1472</v>
      </c>
      <c r="K14" s="452" t="s">
        <v>1473</v>
      </c>
      <c r="L14" s="1396"/>
      <c r="M14" s="452">
        <v>50000</v>
      </c>
      <c r="N14" s="453">
        <v>25000</v>
      </c>
      <c r="O14" s="452">
        <v>0</v>
      </c>
      <c r="P14" s="893">
        <v>493760</v>
      </c>
      <c r="Q14" s="893">
        <v>1000</v>
      </c>
      <c r="R14" s="1396"/>
      <c r="S14" s="452"/>
      <c r="T14" s="452"/>
      <c r="U14" s="1396"/>
      <c r="V14" s="452"/>
      <c r="W14" s="453"/>
    </row>
    <row r="15" spans="2:23" s="203" customFormat="1" ht="13.5" customHeight="1" x14ac:dyDescent="0.25">
      <c r="B15" s="449" t="s">
        <v>1237</v>
      </c>
      <c r="C15" s="450" t="s">
        <v>1238</v>
      </c>
      <c r="D15" s="451" t="s">
        <v>1011</v>
      </c>
      <c r="E15" s="451">
        <v>78681</v>
      </c>
      <c r="F15" s="452">
        <v>0</v>
      </c>
      <c r="G15" s="893">
        <v>474820</v>
      </c>
      <c r="H15" s="893">
        <v>1000</v>
      </c>
      <c r="I15" s="1396"/>
      <c r="J15" s="452" t="s">
        <v>1472</v>
      </c>
      <c r="K15" s="452" t="s">
        <v>1473</v>
      </c>
      <c r="L15" s="1396"/>
      <c r="M15" s="452">
        <v>50000</v>
      </c>
      <c r="N15" s="453">
        <v>5000</v>
      </c>
      <c r="O15" s="452">
        <v>0</v>
      </c>
      <c r="P15" s="893">
        <v>474820</v>
      </c>
      <c r="Q15" s="893">
        <v>1000</v>
      </c>
      <c r="R15" s="1396"/>
      <c r="S15" s="452"/>
      <c r="T15" s="452"/>
      <c r="U15" s="1396"/>
      <c r="V15" s="452"/>
      <c r="W15" s="453"/>
    </row>
    <row r="16" spans="2:23" s="203" customFormat="1" ht="13.5" customHeight="1" x14ac:dyDescent="0.25">
      <c r="B16" s="449" t="s">
        <v>1244</v>
      </c>
      <c r="C16" s="450" t="s">
        <v>1245</v>
      </c>
      <c r="D16" s="451" t="s">
        <v>1011</v>
      </c>
      <c r="E16" s="451">
        <v>78209</v>
      </c>
      <c r="F16" s="452">
        <v>0</v>
      </c>
      <c r="G16" s="893">
        <v>117340</v>
      </c>
      <c r="H16" s="893">
        <v>1000</v>
      </c>
      <c r="I16" s="1396"/>
      <c r="J16" s="452" t="s">
        <v>1472</v>
      </c>
      <c r="K16" s="452" t="s">
        <v>1473</v>
      </c>
      <c r="L16" s="1396"/>
      <c r="M16" s="452">
        <v>50000</v>
      </c>
      <c r="N16" s="453">
        <v>5000</v>
      </c>
      <c r="O16" s="452">
        <v>0</v>
      </c>
      <c r="P16" s="893">
        <v>117340</v>
      </c>
      <c r="Q16" s="893">
        <v>1000</v>
      </c>
      <c r="R16" s="1396"/>
      <c r="S16" s="452"/>
      <c r="T16" s="452"/>
      <c r="U16" s="1396"/>
      <c r="V16" s="452"/>
      <c r="W16" s="453"/>
    </row>
    <row r="17" spans="2:24" s="203" customFormat="1" ht="29.25" customHeight="1" x14ac:dyDescent="0.25">
      <c r="B17" s="449" t="s">
        <v>1251</v>
      </c>
      <c r="C17" s="450" t="s">
        <v>1335</v>
      </c>
      <c r="D17" s="451" t="s">
        <v>1686</v>
      </c>
      <c r="E17" s="451">
        <v>77380</v>
      </c>
      <c r="F17" s="452">
        <v>0</v>
      </c>
      <c r="G17" s="893">
        <v>46620</v>
      </c>
      <c r="H17" s="893">
        <v>1000</v>
      </c>
      <c r="I17" s="1396"/>
      <c r="J17" s="452" t="s">
        <v>1472</v>
      </c>
      <c r="K17" s="452" t="s">
        <v>1473</v>
      </c>
      <c r="L17" s="1396"/>
      <c r="M17" s="452">
        <v>50000</v>
      </c>
      <c r="N17" s="453">
        <v>50000</v>
      </c>
      <c r="O17" s="452">
        <v>0</v>
      </c>
      <c r="P17" s="893">
        <v>46620</v>
      </c>
      <c r="Q17" s="893">
        <v>1000</v>
      </c>
      <c r="R17" s="1396"/>
      <c r="S17" s="452"/>
      <c r="T17" s="452"/>
      <c r="U17" s="1396"/>
      <c r="V17" s="452"/>
      <c r="W17" s="453"/>
    </row>
    <row r="18" spans="2:24" ht="15" customHeight="1" x14ac:dyDescent="0.25">
      <c r="B18" s="449" t="s">
        <v>1190</v>
      </c>
      <c r="C18" s="450" t="s">
        <v>1191</v>
      </c>
      <c r="D18" s="451" t="s">
        <v>1764</v>
      </c>
      <c r="E18" s="451">
        <v>78332</v>
      </c>
      <c r="F18" s="452">
        <v>0</v>
      </c>
      <c r="G18" s="895">
        <v>36960</v>
      </c>
      <c r="H18" s="895">
        <v>0</v>
      </c>
      <c r="I18" s="1396"/>
      <c r="J18" s="452" t="s">
        <v>1472</v>
      </c>
      <c r="K18" s="452" t="s">
        <v>1473</v>
      </c>
      <c r="L18" s="1396"/>
      <c r="M18" s="452">
        <v>100000</v>
      </c>
      <c r="N18" s="453">
        <v>50000</v>
      </c>
      <c r="O18" s="452">
        <v>0</v>
      </c>
      <c r="P18" s="895">
        <v>36960</v>
      </c>
      <c r="Q18" s="895">
        <v>0</v>
      </c>
      <c r="R18" s="1396"/>
      <c r="S18" s="452"/>
      <c r="T18" s="452"/>
      <c r="U18" s="1396"/>
      <c r="V18" s="452"/>
      <c r="W18" s="453"/>
    </row>
    <row r="19" spans="2:24" ht="25.5" x14ac:dyDescent="0.25">
      <c r="B19" s="449" t="s">
        <v>1192</v>
      </c>
      <c r="C19" s="450" t="s">
        <v>1193</v>
      </c>
      <c r="D19" s="451" t="s">
        <v>1684</v>
      </c>
      <c r="E19" s="451">
        <v>76006</v>
      </c>
      <c r="F19" s="452">
        <v>0</v>
      </c>
      <c r="G19" s="895">
        <v>37160</v>
      </c>
      <c r="H19" s="895">
        <v>0</v>
      </c>
      <c r="I19" s="1396"/>
      <c r="J19" s="452" t="s">
        <v>1472</v>
      </c>
      <c r="K19" s="452" t="s">
        <v>1473</v>
      </c>
      <c r="L19" s="1396"/>
      <c r="M19" s="452">
        <v>50000</v>
      </c>
      <c r="N19" s="453">
        <v>25000</v>
      </c>
      <c r="O19" s="452">
        <v>0</v>
      </c>
      <c r="P19" s="895">
        <v>37160</v>
      </c>
      <c r="Q19" s="895">
        <v>0</v>
      </c>
      <c r="R19" s="1396"/>
      <c r="S19" s="452"/>
      <c r="T19" s="452"/>
      <c r="U19" s="1396"/>
      <c r="V19" s="452"/>
      <c r="W19" s="453"/>
    </row>
    <row r="20" spans="2:24" ht="38.25" x14ac:dyDescent="0.25">
      <c r="B20" s="449" t="s">
        <v>1196</v>
      </c>
      <c r="C20" s="450" t="s">
        <v>1195</v>
      </c>
      <c r="D20" s="451" t="s">
        <v>1763</v>
      </c>
      <c r="E20" s="451">
        <v>78735</v>
      </c>
      <c r="F20" s="452">
        <v>0</v>
      </c>
      <c r="G20" s="895">
        <v>1080640</v>
      </c>
      <c r="H20" s="895">
        <v>1000</v>
      </c>
      <c r="I20" s="1396"/>
      <c r="J20" s="452" t="s">
        <v>1472</v>
      </c>
      <c r="K20" s="452" t="s">
        <v>1473</v>
      </c>
      <c r="L20" s="1396"/>
      <c r="M20" s="452">
        <v>50000</v>
      </c>
      <c r="N20" s="453">
        <v>5000</v>
      </c>
      <c r="O20" s="452">
        <v>0</v>
      </c>
      <c r="P20" s="895">
        <v>1080640</v>
      </c>
      <c r="Q20" s="895">
        <v>1000</v>
      </c>
      <c r="R20" s="1396"/>
      <c r="S20" s="452"/>
      <c r="T20" s="452"/>
      <c r="U20" s="1396"/>
      <c r="V20" s="452"/>
      <c r="W20" s="453"/>
    </row>
    <row r="21" spans="2:24" ht="25.5" x14ac:dyDescent="0.25">
      <c r="B21" s="449" t="s">
        <v>1201</v>
      </c>
      <c r="C21" s="450" t="s">
        <v>1199</v>
      </c>
      <c r="D21" s="451" t="s">
        <v>1200</v>
      </c>
      <c r="E21" s="451">
        <v>29401</v>
      </c>
      <c r="F21" s="452">
        <v>0</v>
      </c>
      <c r="G21" s="895">
        <v>38500</v>
      </c>
      <c r="H21" s="895">
        <v>0</v>
      </c>
      <c r="I21" s="1396"/>
      <c r="J21" s="452" t="s">
        <v>1472</v>
      </c>
      <c r="K21" s="452" t="s">
        <v>1473</v>
      </c>
      <c r="L21" s="1396"/>
      <c r="M21" s="452">
        <v>100000</v>
      </c>
      <c r="N21" s="453">
        <v>50000</v>
      </c>
      <c r="O21" s="452">
        <v>0</v>
      </c>
      <c r="P21" s="895">
        <v>38500</v>
      </c>
      <c r="Q21" s="895">
        <v>0</v>
      </c>
      <c r="R21" s="1396"/>
      <c r="S21" s="452"/>
      <c r="T21" s="452"/>
      <c r="U21" s="1396"/>
      <c r="V21" s="452"/>
      <c r="W21" s="453"/>
    </row>
    <row r="22" spans="2:24" ht="25.5" x14ac:dyDescent="0.25">
      <c r="B22" s="449" t="s">
        <v>1202</v>
      </c>
      <c r="C22" s="450" t="s">
        <v>1203</v>
      </c>
      <c r="D22" s="451" t="s">
        <v>1204</v>
      </c>
      <c r="E22" s="451">
        <v>37402</v>
      </c>
      <c r="F22" s="452">
        <v>0</v>
      </c>
      <c r="G22" s="895">
        <v>174260</v>
      </c>
      <c r="H22" s="895">
        <v>0</v>
      </c>
      <c r="I22" s="1396"/>
      <c r="J22" s="452" t="s">
        <v>1472</v>
      </c>
      <c r="K22" s="452" t="s">
        <v>1473</v>
      </c>
      <c r="L22" s="1396"/>
      <c r="M22" s="452">
        <v>50000</v>
      </c>
      <c r="N22" s="453">
        <v>5000</v>
      </c>
      <c r="O22" s="452">
        <v>0</v>
      </c>
      <c r="P22" s="895">
        <v>174260</v>
      </c>
      <c r="Q22" s="895">
        <v>0</v>
      </c>
      <c r="R22" s="1396"/>
      <c r="S22" s="452"/>
      <c r="T22" s="452"/>
      <c r="U22" s="1396"/>
      <c r="V22" s="452"/>
      <c r="W22" s="453"/>
    </row>
    <row r="23" spans="2:24" ht="25.5" x14ac:dyDescent="0.25">
      <c r="B23" s="449" t="s">
        <v>1760</v>
      </c>
      <c r="C23" s="450" t="str">
        <f>B6</f>
        <v>Address</v>
      </c>
      <c r="D23" s="451" t="s">
        <v>1372</v>
      </c>
      <c r="E23" s="451">
        <v>78411</v>
      </c>
      <c r="F23" s="452">
        <v>0</v>
      </c>
      <c r="G23" s="895">
        <v>526020</v>
      </c>
      <c r="H23" s="895">
        <v>1000</v>
      </c>
      <c r="I23" s="1396"/>
      <c r="J23" s="452" t="s">
        <v>1472</v>
      </c>
      <c r="K23" s="452" t="s">
        <v>1473</v>
      </c>
      <c r="L23" s="1396"/>
      <c r="M23" s="452">
        <v>50000</v>
      </c>
      <c r="N23" s="957">
        <v>100000</v>
      </c>
      <c r="O23" s="452">
        <v>0</v>
      </c>
      <c r="P23" s="895">
        <v>526020</v>
      </c>
      <c r="Q23" s="895">
        <v>1000</v>
      </c>
      <c r="R23" s="1396"/>
      <c r="S23" s="452"/>
      <c r="T23" s="452"/>
      <c r="U23" s="1396"/>
      <c r="V23" s="452"/>
      <c r="W23" s="957"/>
      <c r="X23" s="614" t="s">
        <v>1471</v>
      </c>
    </row>
    <row r="24" spans="2:24" ht="25.5" x14ac:dyDescent="0.25">
      <c r="B24" s="449" t="s">
        <v>1343</v>
      </c>
      <c r="C24" s="450">
        <f>B5</f>
        <v>0</v>
      </c>
      <c r="D24" s="451" t="s">
        <v>1708</v>
      </c>
      <c r="E24" s="451">
        <v>84047</v>
      </c>
      <c r="F24" s="452">
        <v>0</v>
      </c>
      <c r="G24" s="895">
        <v>25000</v>
      </c>
      <c r="H24" s="895">
        <v>0</v>
      </c>
      <c r="I24" s="1396"/>
      <c r="J24" s="452" t="s">
        <v>1472</v>
      </c>
      <c r="K24" s="452" t="s">
        <v>1473</v>
      </c>
      <c r="L24" s="1396"/>
      <c r="M24" s="452">
        <v>50000</v>
      </c>
      <c r="N24" s="453">
        <v>5000</v>
      </c>
      <c r="O24" s="452">
        <v>0</v>
      </c>
      <c r="P24" s="895">
        <v>25000</v>
      </c>
      <c r="Q24" s="895">
        <v>0</v>
      </c>
      <c r="R24" s="1396"/>
      <c r="S24" s="452"/>
      <c r="T24" s="452"/>
      <c r="U24" s="1396"/>
      <c r="V24" s="452"/>
      <c r="W24" s="453"/>
    </row>
    <row r="25" spans="2:24" ht="51" x14ac:dyDescent="0.25">
      <c r="B25" s="449" t="s">
        <v>1683</v>
      </c>
      <c r="C25" s="450" t="s">
        <v>1761</v>
      </c>
      <c r="D25" s="451" t="s">
        <v>1762</v>
      </c>
      <c r="E25" s="451">
        <v>76107</v>
      </c>
      <c r="F25" s="452">
        <v>0</v>
      </c>
      <c r="G25" s="895">
        <v>468040</v>
      </c>
      <c r="H25" s="895">
        <v>1000</v>
      </c>
      <c r="I25" s="1396"/>
      <c r="J25" s="452" t="s">
        <v>1472</v>
      </c>
      <c r="K25" s="452" t="s">
        <v>1473</v>
      </c>
      <c r="L25" s="1396"/>
      <c r="M25" s="452">
        <v>50000</v>
      </c>
      <c r="N25" s="453">
        <v>25000</v>
      </c>
      <c r="O25" s="452">
        <v>0</v>
      </c>
      <c r="P25" s="895">
        <v>468040</v>
      </c>
      <c r="Q25" s="895">
        <v>1000</v>
      </c>
      <c r="R25" s="1396"/>
      <c r="S25" s="452"/>
      <c r="T25" s="452"/>
      <c r="U25" s="1396"/>
      <c r="V25" s="452"/>
      <c r="W25" s="453"/>
    </row>
    <row r="26" spans="2:24" ht="25.5" x14ac:dyDescent="0.25">
      <c r="B26" s="449" t="s">
        <v>1209</v>
      </c>
      <c r="C26" s="450" t="s">
        <v>1210</v>
      </c>
      <c r="D26" s="451" t="s">
        <v>1211</v>
      </c>
      <c r="E26" s="451">
        <v>30224</v>
      </c>
      <c r="F26" s="452">
        <v>0</v>
      </c>
      <c r="G26" s="895">
        <v>25000</v>
      </c>
      <c r="H26" s="895"/>
      <c r="I26" s="1396"/>
      <c r="J26" s="452" t="s">
        <v>1338</v>
      </c>
      <c r="K26" s="452" t="s">
        <v>1473</v>
      </c>
      <c r="L26" s="1396"/>
      <c r="M26" s="452" t="s">
        <v>237</v>
      </c>
      <c r="N26" s="453">
        <v>50000</v>
      </c>
      <c r="O26" s="452">
        <v>0</v>
      </c>
      <c r="P26" s="895">
        <v>25000</v>
      </c>
      <c r="Q26" s="895"/>
      <c r="R26" s="1396"/>
      <c r="S26" s="452"/>
      <c r="T26" s="452"/>
      <c r="U26" s="1396"/>
      <c r="V26" s="452"/>
      <c r="W26" s="453"/>
    </row>
    <row r="27" spans="2:24" ht="13.5" customHeight="1" x14ac:dyDescent="0.25">
      <c r="B27" s="449" t="s">
        <v>1212</v>
      </c>
      <c r="C27" s="450" t="s">
        <v>1213</v>
      </c>
      <c r="D27" s="451" t="s">
        <v>1011</v>
      </c>
      <c r="E27" s="451">
        <v>77079</v>
      </c>
      <c r="F27" s="452">
        <v>0</v>
      </c>
      <c r="G27" s="895">
        <v>342860</v>
      </c>
      <c r="H27" s="895">
        <v>1000</v>
      </c>
      <c r="I27" s="1396"/>
      <c r="J27" s="452" t="s">
        <v>1472</v>
      </c>
      <c r="K27" s="452" t="s">
        <v>1473</v>
      </c>
      <c r="L27" s="1396"/>
      <c r="M27" s="452">
        <v>50000</v>
      </c>
      <c r="N27" s="453">
        <v>50000</v>
      </c>
      <c r="O27" s="452">
        <v>0</v>
      </c>
      <c r="P27" s="895">
        <v>342860</v>
      </c>
      <c r="Q27" s="895">
        <v>1000</v>
      </c>
      <c r="R27" s="1396"/>
      <c r="S27" s="452"/>
      <c r="T27" s="452"/>
      <c r="U27" s="1396"/>
      <c r="V27" s="452"/>
      <c r="W27" s="453"/>
    </row>
    <row r="28" spans="2:24" ht="13.5" customHeight="1" x14ac:dyDescent="0.25">
      <c r="B28" s="449" t="s">
        <v>1214</v>
      </c>
      <c r="C28" s="450" t="s">
        <v>1213</v>
      </c>
      <c r="D28" s="451" t="s">
        <v>1011</v>
      </c>
      <c r="E28" s="451">
        <v>77029</v>
      </c>
      <c r="F28" s="452">
        <v>0</v>
      </c>
      <c r="G28" s="895">
        <v>252660</v>
      </c>
      <c r="H28" s="895">
        <v>1000</v>
      </c>
      <c r="I28" s="1396"/>
      <c r="J28" s="452" t="s">
        <v>1472</v>
      </c>
      <c r="K28" s="452" t="s">
        <v>1473</v>
      </c>
      <c r="L28" s="1396"/>
      <c r="M28" s="452">
        <v>100000</v>
      </c>
      <c r="N28" s="453">
        <v>50000</v>
      </c>
      <c r="O28" s="452">
        <v>0</v>
      </c>
      <c r="P28" s="895">
        <v>252660</v>
      </c>
      <c r="Q28" s="895">
        <v>1000</v>
      </c>
      <c r="R28" s="1396"/>
      <c r="S28" s="452"/>
      <c r="T28" s="452"/>
      <c r="U28" s="1396"/>
      <c r="V28" s="452"/>
      <c r="W28" s="453"/>
    </row>
    <row r="29" spans="2:24" ht="13.5" customHeight="1" x14ac:dyDescent="0.25">
      <c r="B29" s="449" t="s">
        <v>1216</v>
      </c>
      <c r="C29" s="450" t="s">
        <v>1217</v>
      </c>
      <c r="D29" s="451" t="s">
        <v>1234</v>
      </c>
      <c r="E29" s="451">
        <v>32202</v>
      </c>
      <c r="F29" s="452">
        <v>0</v>
      </c>
      <c r="G29" s="895">
        <v>25000</v>
      </c>
      <c r="H29" s="895">
        <v>0</v>
      </c>
      <c r="I29" s="1396"/>
      <c r="J29" s="452" t="s">
        <v>1472</v>
      </c>
      <c r="K29" s="452" t="s">
        <v>1473</v>
      </c>
      <c r="L29" s="1396"/>
      <c r="M29" s="452">
        <v>50000</v>
      </c>
      <c r="N29" s="453">
        <v>100000</v>
      </c>
      <c r="O29" s="452">
        <v>0</v>
      </c>
      <c r="P29" s="895">
        <v>25000</v>
      </c>
      <c r="Q29" s="895">
        <v>0</v>
      </c>
      <c r="R29" s="1396"/>
      <c r="S29" s="452"/>
      <c r="T29" s="452"/>
      <c r="U29" s="1396"/>
      <c r="V29" s="452"/>
      <c r="W29" s="453"/>
    </row>
    <row r="30" spans="2:24" ht="13.5" customHeight="1" x14ac:dyDescent="0.25">
      <c r="B30" s="449" t="s">
        <v>1220</v>
      </c>
      <c r="C30" s="450" t="s">
        <v>1221</v>
      </c>
      <c r="D30" s="451" t="s">
        <v>1204</v>
      </c>
      <c r="E30" s="451">
        <v>37919</v>
      </c>
      <c r="F30" s="452">
        <v>0</v>
      </c>
      <c r="G30" s="895">
        <v>60660</v>
      </c>
      <c r="H30" s="895">
        <v>0</v>
      </c>
      <c r="I30" s="1396"/>
      <c r="J30" s="452" t="s">
        <v>1472</v>
      </c>
      <c r="K30" s="452" t="s">
        <v>1473</v>
      </c>
      <c r="L30" s="1396"/>
      <c r="M30" s="452">
        <v>100000</v>
      </c>
      <c r="N30" s="453">
        <v>5000</v>
      </c>
      <c r="O30" s="452">
        <v>0</v>
      </c>
      <c r="P30" s="895">
        <v>60660</v>
      </c>
      <c r="Q30" s="895">
        <v>0</v>
      </c>
      <c r="R30" s="1396"/>
      <c r="S30" s="452"/>
      <c r="T30" s="452"/>
      <c r="U30" s="1396"/>
      <c r="V30" s="452"/>
      <c r="W30" s="453"/>
    </row>
    <row r="31" spans="2:24" ht="13.5" customHeight="1" x14ac:dyDescent="0.25">
      <c r="B31" s="449" t="s">
        <v>1222</v>
      </c>
      <c r="C31" s="450" t="s">
        <v>1223</v>
      </c>
      <c r="D31" s="451" t="s">
        <v>1011</v>
      </c>
      <c r="E31" s="451">
        <v>77566</v>
      </c>
      <c r="F31" s="452">
        <v>0</v>
      </c>
      <c r="G31" s="895">
        <v>58000</v>
      </c>
      <c r="H31" s="895">
        <v>0</v>
      </c>
      <c r="I31" s="1396"/>
      <c r="J31" s="452" t="s">
        <v>1472</v>
      </c>
      <c r="K31" s="452" t="s">
        <v>1473</v>
      </c>
      <c r="L31" s="1396"/>
      <c r="M31" s="452">
        <v>50000</v>
      </c>
      <c r="N31" s="453">
        <v>50000</v>
      </c>
      <c r="O31" s="452">
        <v>0</v>
      </c>
      <c r="P31" s="895">
        <v>58000</v>
      </c>
      <c r="Q31" s="895">
        <v>0</v>
      </c>
      <c r="R31" s="1396"/>
      <c r="S31" s="452"/>
      <c r="T31" s="452"/>
      <c r="U31" s="1396"/>
      <c r="V31" s="452"/>
      <c r="W31" s="453"/>
    </row>
    <row r="32" spans="2:24" ht="13.5" customHeight="1" x14ac:dyDescent="0.25">
      <c r="B32" s="449" t="s">
        <v>1224</v>
      </c>
      <c r="C32" s="450" t="s">
        <v>1225</v>
      </c>
      <c r="D32" s="451" t="s">
        <v>1211</v>
      </c>
      <c r="E32" s="451">
        <v>30060</v>
      </c>
      <c r="F32" s="452">
        <v>0</v>
      </c>
      <c r="G32" s="895">
        <v>2500</v>
      </c>
      <c r="H32" s="895">
        <v>0</v>
      </c>
      <c r="I32" s="1396"/>
      <c r="J32" s="452" t="s">
        <v>1472</v>
      </c>
      <c r="K32" s="452" t="s">
        <v>1473</v>
      </c>
      <c r="L32" s="1396"/>
      <c r="M32" s="452">
        <v>50000</v>
      </c>
      <c r="N32" s="453">
        <v>5000</v>
      </c>
      <c r="O32" s="452">
        <v>0</v>
      </c>
      <c r="P32" s="895">
        <v>2500</v>
      </c>
      <c r="Q32" s="895">
        <v>0</v>
      </c>
      <c r="R32" s="1396"/>
      <c r="S32" s="452"/>
      <c r="T32" s="452"/>
      <c r="U32" s="1396"/>
      <c r="V32" s="452"/>
      <c r="W32" s="453"/>
    </row>
    <row r="33" spans="2:24" ht="13.5" customHeight="1" x14ac:dyDescent="0.25">
      <c r="B33" s="449" t="s">
        <v>1228</v>
      </c>
      <c r="C33" s="450" t="s">
        <v>1229</v>
      </c>
      <c r="D33" s="451" t="s">
        <v>1011</v>
      </c>
      <c r="E33" s="451">
        <v>79705</v>
      </c>
      <c r="F33" s="452">
        <v>0</v>
      </c>
      <c r="G33" s="895">
        <v>108600</v>
      </c>
      <c r="H33" s="895">
        <v>0</v>
      </c>
      <c r="I33" s="1396"/>
      <c r="J33" s="452" t="s">
        <v>1472</v>
      </c>
      <c r="K33" s="452" t="s">
        <v>1473</v>
      </c>
      <c r="L33" s="1396"/>
      <c r="M33" s="452">
        <v>50000</v>
      </c>
      <c r="N33" s="453">
        <v>50000</v>
      </c>
      <c r="O33" s="452">
        <v>0</v>
      </c>
      <c r="P33" s="895">
        <v>108600</v>
      </c>
      <c r="Q33" s="895">
        <v>0</v>
      </c>
      <c r="R33" s="1396"/>
      <c r="S33" s="452"/>
      <c r="T33" s="452"/>
      <c r="U33" s="1396"/>
      <c r="V33" s="452"/>
      <c r="W33" s="453"/>
    </row>
    <row r="34" spans="2:24" ht="13.5" customHeight="1" x14ac:dyDescent="0.25">
      <c r="B34" s="449" t="s">
        <v>1230</v>
      </c>
      <c r="C34" s="450" t="s">
        <v>1231</v>
      </c>
      <c r="D34" s="451" t="s">
        <v>1204</v>
      </c>
      <c r="E34" s="451">
        <v>37129</v>
      </c>
      <c r="F34" s="452">
        <v>0</v>
      </c>
      <c r="G34" s="895">
        <v>2500</v>
      </c>
      <c r="H34" s="895">
        <v>0</v>
      </c>
      <c r="I34" s="1396"/>
      <c r="J34" s="452" t="s">
        <v>1472</v>
      </c>
      <c r="K34" s="452" t="s">
        <v>1473</v>
      </c>
      <c r="L34" s="1396"/>
      <c r="M34" s="452">
        <v>50000</v>
      </c>
      <c r="N34" s="453">
        <v>5000</v>
      </c>
      <c r="O34" s="452">
        <v>0</v>
      </c>
      <c r="P34" s="895">
        <v>2500</v>
      </c>
      <c r="Q34" s="895">
        <v>0</v>
      </c>
      <c r="R34" s="1396"/>
      <c r="S34" s="452"/>
      <c r="T34" s="452"/>
      <c r="U34" s="1396"/>
      <c r="V34" s="452"/>
      <c r="W34" s="453"/>
    </row>
    <row r="35" spans="2:24" ht="13.5" customHeight="1" x14ac:dyDescent="0.25">
      <c r="B35" s="449" t="s">
        <v>1235</v>
      </c>
      <c r="C35" s="450" t="s">
        <v>1236</v>
      </c>
      <c r="D35" s="451" t="s">
        <v>1011</v>
      </c>
      <c r="E35" s="451">
        <v>77584</v>
      </c>
      <c r="F35" s="452">
        <v>0</v>
      </c>
      <c r="G35" s="895">
        <v>68000</v>
      </c>
      <c r="H35" s="895">
        <v>0</v>
      </c>
      <c r="I35" s="1396"/>
      <c r="J35" s="452" t="s">
        <v>1472</v>
      </c>
      <c r="K35" s="452" t="s">
        <v>1473</v>
      </c>
      <c r="L35" s="1396"/>
      <c r="M35" s="452">
        <v>50000</v>
      </c>
      <c r="N35" s="453">
        <v>50000</v>
      </c>
      <c r="O35" s="452">
        <v>0</v>
      </c>
      <c r="P35" s="895">
        <v>68000</v>
      </c>
      <c r="Q35" s="895">
        <v>0</v>
      </c>
      <c r="R35" s="1396"/>
      <c r="S35" s="452"/>
      <c r="T35" s="452"/>
      <c r="U35" s="1396"/>
      <c r="V35" s="452"/>
      <c r="W35" s="453"/>
    </row>
    <row r="36" spans="2:24" ht="13.5" customHeight="1" x14ac:dyDescent="0.25">
      <c r="B36" s="449" t="s">
        <v>1239</v>
      </c>
      <c r="C36" s="450" t="s">
        <v>1240</v>
      </c>
      <c r="D36" s="451" t="s">
        <v>1234</v>
      </c>
      <c r="E36" s="451">
        <v>32301</v>
      </c>
      <c r="F36" s="452">
        <v>0</v>
      </c>
      <c r="G36" s="895">
        <v>2500</v>
      </c>
      <c r="H36" s="895">
        <v>0</v>
      </c>
      <c r="I36" s="1396"/>
      <c r="J36" s="452" t="s">
        <v>1472</v>
      </c>
      <c r="K36" s="452" t="s">
        <v>1473</v>
      </c>
      <c r="L36" s="1396"/>
      <c r="M36" s="452">
        <v>50000</v>
      </c>
      <c r="N36" s="453">
        <v>100000</v>
      </c>
      <c r="O36" s="452">
        <v>0</v>
      </c>
      <c r="P36" s="895">
        <v>2500</v>
      </c>
      <c r="Q36" s="895">
        <v>0</v>
      </c>
      <c r="R36" s="1396"/>
      <c r="S36" s="452"/>
      <c r="T36" s="452"/>
      <c r="U36" s="1396"/>
      <c r="V36" s="452"/>
      <c r="W36" s="453"/>
    </row>
    <row r="37" spans="2:24" ht="13.5" customHeight="1" x14ac:dyDescent="0.25">
      <c r="B37" s="449" t="s">
        <v>1241</v>
      </c>
      <c r="C37" s="450" t="s">
        <v>1242</v>
      </c>
      <c r="D37" s="451" t="s">
        <v>1243</v>
      </c>
      <c r="E37" s="451">
        <v>74103</v>
      </c>
      <c r="F37" s="452">
        <v>0</v>
      </c>
      <c r="G37" s="895">
        <v>2500</v>
      </c>
      <c r="H37" s="895">
        <v>0</v>
      </c>
      <c r="I37" s="1396"/>
      <c r="J37" s="452" t="s">
        <v>1472</v>
      </c>
      <c r="K37" s="452" t="s">
        <v>1473</v>
      </c>
      <c r="L37" s="1396"/>
      <c r="M37" s="452">
        <v>50000</v>
      </c>
      <c r="N37" s="453">
        <v>5000</v>
      </c>
      <c r="O37" s="452">
        <v>0</v>
      </c>
      <c r="P37" s="895">
        <v>2500</v>
      </c>
      <c r="Q37" s="895">
        <v>0</v>
      </c>
      <c r="R37" s="1396"/>
      <c r="S37" s="452"/>
      <c r="T37" s="452"/>
      <c r="U37" s="1396"/>
      <c r="V37" s="452"/>
      <c r="W37" s="453"/>
    </row>
    <row r="38" spans="2:24" ht="13.5" customHeight="1" x14ac:dyDescent="0.25">
      <c r="B38" s="449" t="s">
        <v>1247</v>
      </c>
      <c r="C38" s="450" t="s">
        <v>1248</v>
      </c>
      <c r="D38" s="451" t="s">
        <v>1011</v>
      </c>
      <c r="E38" s="451">
        <v>77380</v>
      </c>
      <c r="F38" s="452">
        <v>0</v>
      </c>
      <c r="G38" s="895">
        <v>184960</v>
      </c>
      <c r="H38" s="895">
        <v>1000</v>
      </c>
      <c r="I38" s="1396" t="s">
        <v>1325</v>
      </c>
      <c r="J38" s="452" t="s">
        <v>1472</v>
      </c>
      <c r="K38" s="452" t="s">
        <v>1473</v>
      </c>
      <c r="L38" s="1396" t="s">
        <v>237</v>
      </c>
      <c r="M38" s="452">
        <v>50000</v>
      </c>
      <c r="N38" s="453">
        <v>50000</v>
      </c>
      <c r="O38" s="452">
        <v>0</v>
      </c>
      <c r="P38" s="895">
        <v>184960</v>
      </c>
      <c r="Q38" s="895">
        <v>1000</v>
      </c>
      <c r="R38" s="1396" t="s">
        <v>1325</v>
      </c>
      <c r="S38" s="452"/>
      <c r="T38" s="452"/>
      <c r="U38" s="1396"/>
      <c r="V38" s="452"/>
      <c r="W38" s="453"/>
    </row>
    <row r="39" spans="2:24" ht="13.5" customHeight="1" x14ac:dyDescent="0.25">
      <c r="B39" s="449" t="s">
        <v>1249</v>
      </c>
      <c r="C39" s="450" t="s">
        <v>1250</v>
      </c>
      <c r="D39" s="451" t="s">
        <v>1011</v>
      </c>
      <c r="E39" s="451">
        <v>77480</v>
      </c>
      <c r="F39" s="452">
        <v>0</v>
      </c>
      <c r="G39" s="895">
        <v>5000</v>
      </c>
      <c r="H39" s="895">
        <v>0</v>
      </c>
      <c r="I39" s="1396"/>
      <c r="J39" s="452" t="s">
        <v>1472</v>
      </c>
      <c r="K39" s="452" t="s">
        <v>1473</v>
      </c>
      <c r="L39" s="1396"/>
      <c r="M39" s="452">
        <v>50000</v>
      </c>
      <c r="N39" s="453">
        <v>50000</v>
      </c>
      <c r="O39" s="452">
        <v>0</v>
      </c>
      <c r="P39" s="895">
        <v>5000</v>
      </c>
      <c r="Q39" s="895">
        <v>0</v>
      </c>
      <c r="R39" s="1396"/>
      <c r="S39" s="452"/>
      <c r="T39" s="452"/>
      <c r="U39" s="1396"/>
      <c r="V39" s="452"/>
      <c r="W39" s="453"/>
    </row>
    <row r="40" spans="2:24" ht="13.5" customHeight="1" x14ac:dyDescent="0.25">
      <c r="B40" s="449" t="s">
        <v>1246</v>
      </c>
      <c r="C40" s="450" t="s">
        <v>1245</v>
      </c>
      <c r="D40" s="451" t="s">
        <v>1011</v>
      </c>
      <c r="E40" s="451">
        <v>78230</v>
      </c>
      <c r="F40" s="452"/>
      <c r="G40" s="895">
        <v>500000</v>
      </c>
      <c r="H40" s="895"/>
      <c r="I40" s="1396"/>
      <c r="J40" s="452" t="s">
        <v>1472</v>
      </c>
      <c r="K40" s="452" t="s">
        <v>1473</v>
      </c>
      <c r="L40" s="1396"/>
      <c r="M40" s="452">
        <v>50000</v>
      </c>
      <c r="N40" s="453">
        <v>5000</v>
      </c>
      <c r="O40" s="452"/>
      <c r="P40" s="895">
        <v>500000</v>
      </c>
      <c r="Q40" s="895"/>
      <c r="R40" s="1396"/>
      <c r="S40" s="452"/>
      <c r="T40" s="452"/>
      <c r="U40" s="1396"/>
      <c r="V40" s="452"/>
      <c r="W40" s="453"/>
    </row>
    <row r="41" spans="2:24" ht="13.5" customHeight="1" x14ac:dyDescent="0.25">
      <c r="B41" s="449" t="s">
        <v>1232</v>
      </c>
      <c r="C41" s="450" t="s">
        <v>1233</v>
      </c>
      <c r="D41" s="451" t="s">
        <v>1234</v>
      </c>
      <c r="E41" s="451">
        <v>32751</v>
      </c>
      <c r="F41" s="452">
        <v>0</v>
      </c>
      <c r="G41" s="895">
        <v>2500</v>
      </c>
      <c r="H41" s="895"/>
      <c r="I41" s="1396"/>
      <c r="J41" s="452"/>
      <c r="K41" s="452"/>
      <c r="L41" s="1396"/>
      <c r="M41" s="452"/>
      <c r="N41" s="453"/>
      <c r="O41" s="452">
        <v>0</v>
      </c>
      <c r="P41" s="895">
        <v>2500</v>
      </c>
      <c r="Q41" s="895"/>
      <c r="R41" s="1396"/>
      <c r="S41" s="452"/>
      <c r="T41" s="452"/>
      <c r="U41" s="1396"/>
      <c r="V41" s="452"/>
      <c r="W41" s="453"/>
      <c r="X41" s="614"/>
    </row>
    <row r="42" spans="2:24" x14ac:dyDescent="0.25">
      <c r="B42" s="449"/>
      <c r="C42" s="450"/>
      <c r="D42" s="451"/>
      <c r="E42" s="451"/>
      <c r="F42" s="452"/>
      <c r="G42" s="452"/>
      <c r="H42" s="452"/>
      <c r="I42" s="452"/>
      <c r="J42" s="452"/>
      <c r="K42" s="452"/>
      <c r="L42" s="452"/>
      <c r="M42" s="452"/>
      <c r="N42" s="453"/>
      <c r="O42" s="452"/>
      <c r="P42" s="452"/>
      <c r="Q42" s="452"/>
      <c r="R42" s="452"/>
      <c r="S42" s="452"/>
      <c r="T42" s="452"/>
      <c r="U42" s="452"/>
      <c r="V42" s="452"/>
      <c r="W42" s="453"/>
    </row>
    <row r="43" spans="2:24" x14ac:dyDescent="0.25">
      <c r="B43" s="887" t="s">
        <v>266</v>
      </c>
      <c r="C43" s="888"/>
      <c r="D43" s="889"/>
      <c r="E43" s="889"/>
      <c r="F43" s="890">
        <f>SUM(F18:F42)</f>
        <v>0</v>
      </c>
      <c r="G43" s="890">
        <f>SUM(G7:G42)</f>
        <v>14483700</v>
      </c>
      <c r="H43" s="890">
        <f>SUM(H7:H42)</f>
        <v>3314000</v>
      </c>
      <c r="I43" s="890"/>
      <c r="J43" s="1104">
        <v>2000000</v>
      </c>
      <c r="K43" s="890"/>
      <c r="L43" s="890"/>
      <c r="M43" s="890"/>
      <c r="N43" s="891"/>
      <c r="O43" s="890">
        <f>SUM(O18:O42)</f>
        <v>0</v>
      </c>
      <c r="P43" s="890">
        <f>SUM(P7:P42)</f>
        <v>14483700</v>
      </c>
      <c r="Q43" s="890">
        <f>SUM(Q7:Q42)</f>
        <v>3314000</v>
      </c>
      <c r="R43" s="890"/>
      <c r="S43" s="890"/>
      <c r="T43" s="890"/>
      <c r="U43" s="890"/>
      <c r="V43" s="890"/>
      <c r="W43" s="891"/>
    </row>
    <row r="46" spans="2:24" x14ac:dyDescent="0.25">
      <c r="B46" s="578" t="s">
        <v>1564</v>
      </c>
    </row>
    <row r="47" spans="2:24" ht="25.5" x14ac:dyDescent="0.25">
      <c r="B47" s="1223" t="s">
        <v>1565</v>
      </c>
      <c r="C47" s="1223"/>
      <c r="D47" s="1223"/>
      <c r="E47" s="660"/>
      <c r="O47" s="892" t="s">
        <v>1336</v>
      </c>
    </row>
    <row r="49" spans="2:15" x14ac:dyDescent="0.25">
      <c r="B49" s="578"/>
      <c r="E49" s="660"/>
      <c r="O49" s="894" t="s">
        <v>1337</v>
      </c>
    </row>
    <row r="51" spans="2:15" ht="55.5" customHeight="1" x14ac:dyDescent="0.25">
      <c r="E51" s="660"/>
    </row>
    <row r="52" spans="2:15" ht="12" customHeight="1" x14ac:dyDescent="0.25">
      <c r="E52" s="660"/>
    </row>
    <row r="53" spans="2:15" x14ac:dyDescent="0.25">
      <c r="E53" s="660"/>
    </row>
    <row r="55" spans="2:15" ht="47.25" customHeight="1" x14ac:dyDescent="0.25">
      <c r="E55" s="660"/>
    </row>
  </sheetData>
  <mergeCells count="13">
    <mergeCell ref="B47:D47"/>
    <mergeCell ref="R38:R41"/>
    <mergeCell ref="U38:U41"/>
    <mergeCell ref="L5:N5"/>
    <mergeCell ref="U5:W5"/>
    <mergeCell ref="F5:K5"/>
    <mergeCell ref="O5:T5"/>
    <mergeCell ref="R7:R37"/>
    <mergeCell ref="U7:U37"/>
    <mergeCell ref="I7:I37"/>
    <mergeCell ref="L7:L37"/>
    <mergeCell ref="I38:I41"/>
    <mergeCell ref="L38:L41"/>
  </mergeCells>
  <printOptions horizontalCentered="1"/>
  <pageMargins left="0.196850393700787" right="0.196850393700787" top="1.1811023622047201" bottom="1.25984251968504" header="0.31496062992126" footer="0.31496062992126"/>
  <pageSetup paperSize="3" scale="80" fitToHeight="0" orientation="landscape" r:id="rId1"/>
  <headerFooter scaleWithDoc="0">
    <oddHeader>&amp;L&amp;"Calibri,Bold"&amp;14 Property Coverage by Location</oddHeader>
    <oddFooter>&amp;L&amp;G&amp;CPage &amp;P of &amp;N</oddFooter>
  </headerFooter>
  <rowBreaks count="1" manualBreakCount="1">
    <brk id="32" max="22" man="1"/>
  </rowBreaks>
  <legacyDrawingHF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heet18"/>
  <dimension ref="B1:O83"/>
  <sheetViews>
    <sheetView showGridLines="0" topLeftCell="A27" zoomScale="120" zoomScaleNormal="12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8.42578125" style="15" customWidth="1"/>
    <col min="14" max="53" width="9.140625" style="15" customWidth="1"/>
    <col min="54" max="16384" width="9.140625" style="15"/>
  </cols>
  <sheetData>
    <row r="1" spans="2:13" ht="7.5" customHeight="1" x14ac:dyDescent="0.25">
      <c r="E1" s="408"/>
    </row>
    <row r="2" spans="2:13" ht="15.75" x14ac:dyDescent="0.25">
      <c r="B2" s="411" t="str">
        <f>Input!B761</f>
        <v>Hull &amp; Protection and Indemnity (Watercraft Liability)</v>
      </c>
      <c r="E2" s="408"/>
      <c r="H2" s="412"/>
      <c r="I2" s="413"/>
      <c r="J2" s="413"/>
      <c r="L2" s="414" t="s">
        <v>331</v>
      </c>
      <c r="M2" s="344" t="s">
        <v>296</v>
      </c>
    </row>
    <row r="3" spans="2:13" x14ac:dyDescent="0.25">
      <c r="D3" s="413" t="str">
        <f xml:space="preserve"> IF(Input!D765=Input!G765,CHAR(254), "")</f>
        <v/>
      </c>
      <c r="E3" s="415"/>
      <c r="F3" s="416" t="str">
        <f xml:space="preserve"> IF(Input!E765=Input!G765,CHAR(254), "")</f>
        <v/>
      </c>
      <c r="L3" s="417" t="s">
        <v>124</v>
      </c>
      <c r="M3" s="201" t="s">
        <v>297</v>
      </c>
    </row>
    <row r="4" spans="2:13" x14ac:dyDescent="0.25">
      <c r="B4" s="470" t="s">
        <v>67</v>
      </c>
      <c r="C4" s="471" t="s">
        <v>63</v>
      </c>
      <c r="D4" s="472" t="s">
        <v>64</v>
      </c>
      <c r="E4" s="386"/>
      <c r="F4" s="473" t="s">
        <v>116</v>
      </c>
      <c r="G4" s="201"/>
      <c r="H4" s="201"/>
      <c r="I4" s="201"/>
      <c r="J4" s="474" t="s">
        <v>728</v>
      </c>
      <c r="K4" s="474" t="s">
        <v>298</v>
      </c>
      <c r="L4" s="418"/>
      <c r="M4" s="201"/>
    </row>
    <row r="5" spans="2:13" x14ac:dyDescent="0.25">
      <c r="B5" s="368" t="s">
        <v>61</v>
      </c>
      <c r="C5" s="372" t="str">
        <f>Input!B766</f>
        <v>Great American</v>
      </c>
      <c r="D5" s="350" t="str">
        <f>Input!D766</f>
        <v>Great American</v>
      </c>
      <c r="F5" s="373">
        <f>Input!E766</f>
        <v>0</v>
      </c>
      <c r="G5" s="201"/>
      <c r="H5" s="201"/>
      <c r="I5" s="201"/>
      <c r="J5" s="218"/>
      <c r="K5" s="218"/>
    </row>
    <row r="6" spans="2:13" ht="32.25" customHeight="1" x14ac:dyDescent="0.25">
      <c r="B6" s="368" t="s">
        <v>822</v>
      </c>
      <c r="C6" s="372" t="str">
        <f>Input!B768</f>
        <v>Great American Insurance Company</v>
      </c>
      <c r="D6" s="350" t="str">
        <f>Input!D768</f>
        <v>Great American Insurance Company</v>
      </c>
      <c r="F6" s="373">
        <f>Input!E768</f>
        <v>0</v>
      </c>
      <c r="G6" s="201"/>
      <c r="H6" s="201"/>
      <c r="I6" s="201"/>
      <c r="J6" s="218"/>
      <c r="K6" s="218"/>
    </row>
    <row r="7" spans="2:13" x14ac:dyDescent="0.25">
      <c r="B7" s="682" t="s">
        <v>70</v>
      </c>
      <c r="C7" s="372" t="str">
        <f>Input!B770</f>
        <v>A+: XV</v>
      </c>
      <c r="D7" s="350">
        <f>Input!D770</f>
        <v>0</v>
      </c>
      <c r="F7" s="373">
        <f>Input!E770</f>
        <v>0</v>
      </c>
      <c r="G7" s="201"/>
      <c r="H7" s="201"/>
      <c r="I7" s="201"/>
      <c r="J7" s="218"/>
      <c r="K7" s="218"/>
    </row>
    <row r="8" spans="2:13" x14ac:dyDescent="0.25">
      <c r="B8" s="368" t="str">
        <f>Input!B764</f>
        <v>Renewal Policy Number</v>
      </c>
      <c r="C8" s="372" t="str">
        <f>Input!C763</f>
        <v>OMH 3919604 07</v>
      </c>
      <c r="D8" s="350" t="str">
        <f>Input!C764</f>
        <v>TBD</v>
      </c>
      <c r="F8" s="373" t="str">
        <f>Input!C764</f>
        <v>TBD</v>
      </c>
      <c r="G8" s="201"/>
      <c r="H8" s="201"/>
      <c r="I8" s="201"/>
      <c r="J8" s="218"/>
      <c r="K8" s="218"/>
    </row>
    <row r="9" spans="2:13" x14ac:dyDescent="0.25">
      <c r="B9" s="368"/>
      <c r="C9" s="372"/>
      <c r="D9" s="350"/>
      <c r="F9" s="373"/>
      <c r="G9" s="201"/>
      <c r="H9" s="201"/>
      <c r="I9" s="201"/>
      <c r="J9" s="218"/>
      <c r="K9" s="218"/>
    </row>
    <row r="10" spans="2:13" ht="15" customHeight="1" x14ac:dyDescent="0.25">
      <c r="B10" s="368" t="str">
        <f>Input!B6</f>
        <v>Renewal Policy Period</v>
      </c>
      <c r="C10" s="372" t="str">
        <f>Input!C5</f>
        <v>9/1/2022-8/1/2023</v>
      </c>
      <c r="D10" s="350" t="str">
        <f>Input!C6</f>
        <v>8/1/2023-8/1/2024</v>
      </c>
      <c r="F10" s="373" t="str">
        <f>Input!C6</f>
        <v>8/1/2023-8/1/2024</v>
      </c>
      <c r="G10" s="201"/>
      <c r="H10" s="201"/>
      <c r="I10" s="201"/>
      <c r="J10" s="218"/>
      <c r="K10" s="218"/>
    </row>
    <row r="11" spans="2:13" x14ac:dyDescent="0.25">
      <c r="B11" s="488" t="s">
        <v>10</v>
      </c>
      <c r="C11" s="436"/>
      <c r="D11" s="436"/>
      <c r="E11" s="226"/>
      <c r="F11" s="424"/>
      <c r="G11" s="201"/>
      <c r="H11" s="201"/>
      <c r="I11" s="201"/>
      <c r="J11" s="494"/>
      <c r="K11" s="494"/>
    </row>
    <row r="12" spans="2:13" x14ac:dyDescent="0.25">
      <c r="B12" s="368" t="str">
        <f>Input!B793</f>
        <v>Hull and Machinery</v>
      </c>
      <c r="C12" s="357" t="str">
        <f>Input!C793</f>
        <v>Agreed Value</v>
      </c>
      <c r="D12" s="385" t="str">
        <f>Input!E793</f>
        <v>Agreed Value</v>
      </c>
      <c r="E12" s="374"/>
      <c r="F12" s="387">
        <f>Input!G793</f>
        <v>0</v>
      </c>
      <c r="G12" s="201"/>
      <c r="H12" s="201"/>
      <c r="I12" s="201"/>
      <c r="J12" s="218"/>
      <c r="K12" s="218"/>
    </row>
    <row r="13" spans="2:13" x14ac:dyDescent="0.25">
      <c r="B13" s="368" t="str">
        <f>Input!B794</f>
        <v>Protection and Indemnity</v>
      </c>
      <c r="C13" s="357">
        <f>Input!C794</f>
        <v>1000000</v>
      </c>
      <c r="D13" s="385">
        <f>Input!E794</f>
        <v>1000000</v>
      </c>
      <c r="E13" s="374"/>
      <c r="F13" s="387">
        <f>Input!G794</f>
        <v>0</v>
      </c>
      <c r="G13" s="201"/>
      <c r="H13" s="201"/>
      <c r="I13" s="201"/>
      <c r="J13" s="218"/>
      <c r="K13" s="218"/>
    </row>
    <row r="14" spans="2:13" x14ac:dyDescent="0.25">
      <c r="B14" s="488" t="s">
        <v>38</v>
      </c>
      <c r="C14" s="436"/>
      <c r="D14" s="436" t="s">
        <v>1372</v>
      </c>
      <c r="E14" s="386"/>
      <c r="F14" s="524"/>
      <c r="G14" s="201"/>
      <c r="H14" s="201"/>
      <c r="I14" s="201"/>
      <c r="J14" s="494"/>
      <c r="K14" s="494"/>
    </row>
    <row r="15" spans="2:13" ht="25.5" x14ac:dyDescent="0.25">
      <c r="B15" s="368" t="str">
        <f>Input!B793</f>
        <v>Hull and Machinery</v>
      </c>
      <c r="C15" s="357" t="str">
        <f>Input!D793</f>
        <v>Varies ($250,$500, $1,000 or $7,500)</v>
      </c>
      <c r="D15" s="385" t="str">
        <f>Input!F793</f>
        <v>Varies ($250,$500, $1,000 or $7,500)</v>
      </c>
      <c r="E15" s="374"/>
      <c r="F15" s="387">
        <f>Input!H793</f>
        <v>0</v>
      </c>
      <c r="G15" s="201"/>
      <c r="H15" s="201"/>
      <c r="I15" s="201"/>
      <c r="J15" s="218"/>
      <c r="K15" s="626" t="s">
        <v>1643</v>
      </c>
    </row>
    <row r="16" spans="2:13" x14ac:dyDescent="0.25">
      <c r="B16" s="368" t="str">
        <f>Input!B794</f>
        <v>Protection and Indemnity</v>
      </c>
      <c r="C16" s="362">
        <f>Input!D794</f>
        <v>2500</v>
      </c>
      <c r="D16" s="391">
        <f>Input!F794</f>
        <v>2500</v>
      </c>
      <c r="E16" s="374"/>
      <c r="F16" s="390">
        <f>Input!H794</f>
        <v>0</v>
      </c>
      <c r="G16" s="201"/>
      <c r="H16" s="201"/>
      <c r="I16" s="201"/>
      <c r="J16" s="218"/>
      <c r="K16" s="218"/>
    </row>
    <row r="17" spans="2:11" x14ac:dyDescent="0.25">
      <c r="B17" s="488" t="s">
        <v>302</v>
      </c>
      <c r="C17" s="436"/>
      <c r="D17" s="436" t="s">
        <v>1686</v>
      </c>
      <c r="F17" s="491"/>
      <c r="G17" s="201"/>
      <c r="H17" s="201"/>
      <c r="I17" s="201"/>
      <c r="J17" s="494"/>
      <c r="K17" s="494"/>
    </row>
    <row r="18" spans="2:11" ht="15" customHeight="1" x14ac:dyDescent="0.25">
      <c r="B18" s="361" t="s">
        <v>283</v>
      </c>
      <c r="C18" s="388">
        <f>Input!B772</f>
        <v>16785</v>
      </c>
      <c r="D18" s="385" t="s">
        <v>1764</v>
      </c>
      <c r="E18" s="374"/>
      <c r="F18" s="387">
        <f>Input!E772</f>
        <v>0</v>
      </c>
      <c r="G18" s="201"/>
      <c r="H18" s="201"/>
      <c r="I18" s="201"/>
      <c r="J18" s="1366" t="s">
        <v>1694</v>
      </c>
      <c r="K18" s="1030"/>
    </row>
    <row r="19" spans="2:11" x14ac:dyDescent="0.25">
      <c r="B19" s="361" t="s">
        <v>619</v>
      </c>
      <c r="C19" s="388">
        <f>Input!B778</f>
        <v>0</v>
      </c>
      <c r="D19" s="385" t="s">
        <v>1684</v>
      </c>
      <c r="E19" s="374"/>
      <c r="F19" s="385">
        <f>Input!E778</f>
        <v>0</v>
      </c>
      <c r="G19" s="201"/>
      <c r="H19" s="201"/>
      <c r="I19" s="201"/>
      <c r="J19" s="1367"/>
      <c r="K19" s="1030"/>
    </row>
    <row r="20" spans="2:11" ht="25.5" x14ac:dyDescent="0.25">
      <c r="B20" s="361" t="s">
        <v>347</v>
      </c>
      <c r="C20" s="388">
        <f>Input!B780</f>
        <v>0</v>
      </c>
      <c r="D20" s="385" t="s">
        <v>1763</v>
      </c>
      <c r="E20" s="374"/>
      <c r="F20" s="385">
        <f>Input!E780</f>
        <v>0</v>
      </c>
      <c r="G20" s="201"/>
      <c r="H20" s="201"/>
      <c r="I20" s="201"/>
      <c r="J20" s="1367"/>
      <c r="K20" s="1030"/>
    </row>
    <row r="21" spans="2:11" x14ac:dyDescent="0.25">
      <c r="B21" s="368" t="s">
        <v>304</v>
      </c>
      <c r="C21" s="388">
        <f>Input!B782</f>
        <v>16785</v>
      </c>
      <c r="D21" s="385">
        <f>Input!D782</f>
        <v>18467</v>
      </c>
      <c r="E21" s="374"/>
      <c r="F21" s="387">
        <f>Input!E782</f>
        <v>0</v>
      </c>
      <c r="G21" s="201"/>
      <c r="H21" s="201"/>
      <c r="I21" s="201"/>
      <c r="J21" s="1368"/>
      <c r="K21" s="1030"/>
    </row>
    <row r="22" spans="2:11" ht="7.5" customHeight="1" x14ac:dyDescent="0.25">
      <c r="B22" s="303"/>
      <c r="C22" s="216"/>
      <c r="D22" s="216"/>
      <c r="E22" s="374"/>
      <c r="F22" s="263"/>
      <c r="G22" s="201"/>
      <c r="H22" s="201"/>
      <c r="I22" s="201"/>
      <c r="J22" s="344"/>
    </row>
    <row r="23" spans="2:11" x14ac:dyDescent="0.25">
      <c r="B23" s="1362" t="s">
        <v>1760</v>
      </c>
      <c r="C23" s="1362"/>
      <c r="D23" s="1362"/>
      <c r="E23" s="374"/>
      <c r="F23" s="262"/>
      <c r="G23" s="201"/>
      <c r="H23" s="201"/>
      <c r="I23" s="201"/>
      <c r="J23" s="344"/>
    </row>
    <row r="24" spans="2:11" x14ac:dyDescent="0.25">
      <c r="B24" s="1105" t="s">
        <v>1343</v>
      </c>
      <c r="C24" s="343" t="str">
        <f>B5</f>
        <v>Insurer</v>
      </c>
      <c r="D24" s="343" t="s">
        <v>1708</v>
      </c>
      <c r="E24" s="392"/>
      <c r="F24" s="262"/>
      <c r="G24" s="578"/>
      <c r="H24" s="578"/>
      <c r="I24" s="578"/>
      <c r="J24" s="610"/>
      <c r="K24" s="610"/>
    </row>
    <row r="25" spans="2:11" ht="7.5" customHeight="1" x14ac:dyDescent="0.25">
      <c r="B25" s="706" t="s">
        <v>1683</v>
      </c>
      <c r="C25" s="343" t="s">
        <v>1761</v>
      </c>
      <c r="D25" s="343" t="s">
        <v>1762</v>
      </c>
      <c r="E25" s="392"/>
      <c r="F25" s="262"/>
      <c r="G25" s="578"/>
      <c r="H25" s="578"/>
      <c r="I25" s="578"/>
      <c r="J25" s="610"/>
      <c r="K25" s="610"/>
    </row>
    <row r="26" spans="2:11" x14ac:dyDescent="0.25">
      <c r="B26" s="1106" t="s">
        <v>848</v>
      </c>
      <c r="C26" s="1107" t="s">
        <v>849</v>
      </c>
      <c r="D26" s="1107" t="s">
        <v>849</v>
      </c>
      <c r="E26" s="392"/>
      <c r="F26" s="262"/>
      <c r="G26" s="578"/>
      <c r="H26" s="578"/>
      <c r="I26" s="578"/>
      <c r="J26" s="610"/>
      <c r="K26" s="610"/>
    </row>
    <row r="27" spans="2:11" x14ac:dyDescent="0.25">
      <c r="B27" s="1108" t="s">
        <v>1439</v>
      </c>
      <c r="C27" s="1109"/>
      <c r="D27" s="1109">
        <v>2000</v>
      </c>
      <c r="E27" s="392"/>
      <c r="F27" s="262"/>
      <c r="G27" s="578"/>
      <c r="H27" s="578"/>
      <c r="I27" s="578"/>
      <c r="J27" s="610"/>
      <c r="K27" s="610"/>
    </row>
    <row r="28" spans="2:11" x14ac:dyDescent="0.25">
      <c r="B28" s="1108" t="s">
        <v>1275</v>
      </c>
      <c r="C28" s="1109"/>
      <c r="D28" s="1109">
        <v>15500</v>
      </c>
      <c r="E28" s="392"/>
      <c r="F28" s="262"/>
      <c r="G28" s="578"/>
      <c r="H28" s="578"/>
      <c r="I28" s="578"/>
      <c r="J28" s="610"/>
      <c r="K28" s="610"/>
    </row>
    <row r="29" spans="2:11" x14ac:dyDescent="0.25">
      <c r="B29" s="1108" t="s">
        <v>1440</v>
      </c>
      <c r="C29" s="1109"/>
      <c r="D29" s="1109">
        <v>15500</v>
      </c>
      <c r="E29" s="392"/>
      <c r="F29" s="262"/>
      <c r="G29" s="578"/>
      <c r="H29" s="578"/>
      <c r="I29" s="578"/>
      <c r="J29" s="610"/>
      <c r="K29" s="610"/>
    </row>
    <row r="30" spans="2:11" x14ac:dyDescent="0.25">
      <c r="B30" s="1108" t="s">
        <v>1441</v>
      </c>
      <c r="C30" s="1109"/>
      <c r="D30" s="1109">
        <v>23000</v>
      </c>
      <c r="E30" s="392"/>
      <c r="F30" s="262"/>
      <c r="G30" s="578"/>
      <c r="H30" s="578"/>
      <c r="I30" s="578"/>
      <c r="J30" s="610"/>
      <c r="K30" s="610"/>
    </row>
    <row r="31" spans="2:11" x14ac:dyDescent="0.25">
      <c r="B31" s="1108" t="s">
        <v>1442</v>
      </c>
      <c r="C31" s="1109"/>
      <c r="D31" s="1109">
        <v>6500</v>
      </c>
      <c r="E31" s="392"/>
      <c r="F31" s="262"/>
      <c r="G31" s="578"/>
      <c r="H31" s="578"/>
      <c r="I31" s="578"/>
      <c r="J31" s="610"/>
      <c r="K31" s="610"/>
    </row>
    <row r="32" spans="2:11" ht="25.5" x14ac:dyDescent="0.25">
      <c r="B32" s="1108" t="s">
        <v>1276</v>
      </c>
      <c r="C32" s="1109"/>
      <c r="D32" s="1109">
        <v>5500</v>
      </c>
      <c r="E32" s="392"/>
      <c r="F32" s="1177" t="s">
        <v>1670</v>
      </c>
      <c r="G32" s="578"/>
      <c r="H32" s="578"/>
      <c r="I32" s="578"/>
      <c r="J32" s="610"/>
      <c r="K32" s="610"/>
    </row>
    <row r="33" spans="2:11" x14ac:dyDescent="0.25">
      <c r="B33" s="1110" t="s">
        <v>1278</v>
      </c>
      <c r="C33" s="1111"/>
      <c r="D33" s="1111">
        <v>23000</v>
      </c>
      <c r="E33" s="392"/>
      <c r="F33" s="262"/>
      <c r="G33" s="578"/>
      <c r="H33" s="578"/>
      <c r="I33" s="578"/>
      <c r="J33" s="610"/>
      <c r="K33" s="610"/>
    </row>
    <row r="34" spans="2:11" x14ac:dyDescent="0.25">
      <c r="B34" s="1108" t="s">
        <v>1277</v>
      </c>
      <c r="C34" s="1109"/>
      <c r="D34" s="1109">
        <v>16000</v>
      </c>
      <c r="E34" s="392"/>
      <c r="F34" s="262"/>
      <c r="G34" s="578"/>
      <c r="H34" s="578"/>
      <c r="I34" s="578"/>
      <c r="J34" s="610"/>
      <c r="K34" s="610"/>
    </row>
    <row r="35" spans="2:11" x14ac:dyDescent="0.25">
      <c r="B35" s="1108" t="s">
        <v>1443</v>
      </c>
      <c r="C35" s="1109"/>
      <c r="D35" s="1109">
        <v>99572</v>
      </c>
      <c r="E35" s="392"/>
      <c r="F35" s="262"/>
      <c r="G35" s="578"/>
      <c r="H35" s="578"/>
      <c r="I35" s="578"/>
      <c r="J35" s="610"/>
      <c r="K35" s="610"/>
    </row>
    <row r="36" spans="2:11" x14ac:dyDescent="0.25">
      <c r="B36" s="1112"/>
      <c r="C36" s="1113"/>
      <c r="D36" s="1114"/>
      <c r="E36" s="392"/>
      <c r="F36" s="262"/>
      <c r="G36" s="578"/>
      <c r="H36" s="578"/>
      <c r="I36" s="578"/>
      <c r="J36" s="610"/>
      <c r="K36" s="610"/>
    </row>
    <row r="37" spans="2:11" x14ac:dyDescent="0.25">
      <c r="B37" s="1105" t="s">
        <v>850</v>
      </c>
      <c r="C37" s="1114"/>
      <c r="D37" s="1114"/>
      <c r="E37" s="392"/>
      <c r="F37" s="262"/>
      <c r="G37" s="578"/>
      <c r="H37" s="578"/>
      <c r="I37" s="578"/>
      <c r="J37" s="610"/>
      <c r="K37" s="610"/>
    </row>
    <row r="38" spans="2:11" x14ac:dyDescent="0.25">
      <c r="B38" s="1105" t="s">
        <v>1444</v>
      </c>
      <c r="C38" s="1114"/>
      <c r="D38" s="1114"/>
      <c r="E38" s="392"/>
      <c r="F38" s="262"/>
      <c r="G38" s="578"/>
      <c r="H38" s="578"/>
      <c r="I38" s="578"/>
      <c r="J38" s="610"/>
      <c r="K38" s="610"/>
    </row>
    <row r="39" spans="2:11" ht="7.5" customHeight="1" x14ac:dyDescent="0.25">
      <c r="B39" s="343"/>
      <c r="C39" s="226"/>
      <c r="D39" s="226"/>
      <c r="E39" s="394"/>
      <c r="F39" s="263"/>
      <c r="G39" s="201"/>
      <c r="H39" s="201"/>
      <c r="I39" s="201"/>
      <c r="J39" s="344"/>
    </row>
    <row r="40" spans="2:11" x14ac:dyDescent="0.25">
      <c r="B40" s="1362" t="s">
        <v>115</v>
      </c>
      <c r="C40" s="1362"/>
      <c r="D40" s="1362"/>
      <c r="F40" s="263"/>
      <c r="G40" s="201"/>
      <c r="H40" s="201"/>
      <c r="I40" s="201"/>
      <c r="J40" s="344"/>
    </row>
    <row r="41" spans="2:11" ht="41.25" customHeight="1" x14ac:dyDescent="0.25">
      <c r="B41" s="1404" t="s">
        <v>1534</v>
      </c>
      <c r="C41" s="1404"/>
      <c r="D41" s="1404"/>
      <c r="E41" s="1404"/>
      <c r="F41" s="1404"/>
      <c r="G41" s="1404"/>
      <c r="H41" s="1404"/>
      <c r="I41" s="1404"/>
      <c r="J41" s="1404"/>
    </row>
    <row r="42" spans="2:11" ht="7.5" customHeight="1" x14ac:dyDescent="0.25">
      <c r="B42" s="303"/>
      <c r="C42" s="216"/>
      <c r="D42" s="216"/>
      <c r="E42" s="386"/>
      <c r="F42" s="263"/>
      <c r="G42" s="201"/>
      <c r="H42" s="201"/>
      <c r="I42" s="201"/>
      <c r="J42" s="344"/>
    </row>
    <row r="43" spans="2:11" x14ac:dyDescent="0.25">
      <c r="B43" s="470" t="s">
        <v>73</v>
      </c>
      <c r="C43" s="471" t="s">
        <v>63</v>
      </c>
      <c r="D43" s="472" t="s">
        <v>64</v>
      </c>
      <c r="F43" s="473" t="s">
        <v>116</v>
      </c>
      <c r="G43" s="201"/>
      <c r="H43" s="201"/>
      <c r="I43" s="201"/>
      <c r="J43" s="474" t="s">
        <v>728</v>
      </c>
      <c r="K43" s="474" t="s">
        <v>298</v>
      </c>
    </row>
    <row r="44" spans="2:11" x14ac:dyDescent="0.25">
      <c r="B44" s="353" t="s">
        <v>74</v>
      </c>
      <c r="C44" s="722" t="s">
        <v>1143</v>
      </c>
      <c r="D44" s="722" t="s">
        <v>1143</v>
      </c>
      <c r="F44" s="540"/>
      <c r="G44" s="216" t="str">
        <f t="shared" ref="G44:G58" si="0">IF(OR(TRIM(D44)&lt;&gt;"",TRIM(F44)&lt;&gt;""),IF(AND(TRIM(D44)&lt;&gt;"",TRIM(F44)&lt;&gt;""),IF(OR(TRIM(C44)&lt;&gt;TRIM(D44),TRIM(C44)&lt;&gt;TRIM(F44)),"_",""),IF(TRIM(C44)&lt;&gt;TRIM(D44), "_", "")),"")</f>
        <v/>
      </c>
      <c r="H44" s="201"/>
      <c r="I44" s="201"/>
      <c r="J44" s="474"/>
      <c r="K44" s="474"/>
    </row>
    <row r="45" spans="2:11" ht="28.5" customHeight="1" x14ac:dyDescent="0.25">
      <c r="B45" s="353" t="s">
        <v>75</v>
      </c>
      <c r="C45" s="722" t="s">
        <v>1506</v>
      </c>
      <c r="D45" s="722" t="s">
        <v>1506</v>
      </c>
      <c r="F45" s="540"/>
      <c r="G45" s="216" t="str">
        <f t="shared" si="0"/>
        <v/>
      </c>
      <c r="H45" s="201"/>
      <c r="I45" s="201"/>
      <c r="J45" s="474"/>
      <c r="K45" s="1054" t="s">
        <v>1550</v>
      </c>
    </row>
    <row r="46" spans="2:11" x14ac:dyDescent="0.25">
      <c r="B46" s="353" t="s">
        <v>121</v>
      </c>
      <c r="C46" s="722" t="s">
        <v>972</v>
      </c>
      <c r="D46" s="722" t="s">
        <v>972</v>
      </c>
      <c r="F46" s="540"/>
      <c r="G46" s="216" t="str">
        <f t="shared" si="0"/>
        <v/>
      </c>
      <c r="H46" s="201"/>
      <c r="I46" s="201"/>
      <c r="J46" s="474"/>
      <c r="K46" s="474"/>
    </row>
    <row r="47" spans="2:11" x14ac:dyDescent="0.25">
      <c r="B47" s="353" t="s">
        <v>77</v>
      </c>
      <c r="C47" s="722" t="s">
        <v>1270</v>
      </c>
      <c r="D47" s="722" t="s">
        <v>1270</v>
      </c>
      <c r="F47" s="540"/>
      <c r="G47" s="216" t="str">
        <f t="shared" si="0"/>
        <v/>
      </c>
      <c r="H47" s="201"/>
      <c r="I47" s="201"/>
      <c r="J47" s="474"/>
      <c r="K47" s="474"/>
    </row>
    <row r="48" spans="2:11" x14ac:dyDescent="0.25">
      <c r="B48" s="353" t="s">
        <v>78</v>
      </c>
      <c r="C48" s="722" t="s">
        <v>1406</v>
      </c>
      <c r="D48" s="722" t="s">
        <v>1406</v>
      </c>
      <c r="F48" s="540"/>
      <c r="G48" s="216" t="str">
        <f t="shared" si="0"/>
        <v/>
      </c>
      <c r="H48" s="201"/>
      <c r="I48" s="201"/>
      <c r="J48" s="474"/>
      <c r="K48" s="474"/>
    </row>
    <row r="49" spans="2:15" ht="17.25" customHeight="1" x14ac:dyDescent="0.25">
      <c r="B49" s="570" t="s">
        <v>851</v>
      </c>
      <c r="C49" s="414" t="s">
        <v>331</v>
      </c>
      <c r="D49" s="414" t="s">
        <v>331</v>
      </c>
      <c r="F49" s="402"/>
      <c r="G49" s="216" t="str">
        <f t="shared" si="0"/>
        <v/>
      </c>
      <c r="H49" s="201"/>
      <c r="I49" s="201"/>
      <c r="J49" s="218"/>
      <c r="K49" s="1405" t="s">
        <v>1542</v>
      </c>
      <c r="L49" s="1406"/>
      <c r="M49" s="1406"/>
      <c r="N49" s="1406"/>
      <c r="O49" s="1406"/>
    </row>
    <row r="50" spans="2:15" ht="7.5" customHeight="1" x14ac:dyDescent="0.25">
      <c r="B50" s="303"/>
      <c r="C50" s="216"/>
      <c r="D50" s="216"/>
      <c r="F50" s="263"/>
      <c r="G50" s="216" t="str">
        <f t="shared" si="0"/>
        <v/>
      </c>
      <c r="H50" s="201"/>
      <c r="I50" s="201"/>
      <c r="J50" s="344"/>
    </row>
    <row r="51" spans="2:15" x14ac:dyDescent="0.25">
      <c r="B51" s="470" t="s">
        <v>90</v>
      </c>
      <c r="C51" s="471" t="s">
        <v>63</v>
      </c>
      <c r="D51" s="472" t="s">
        <v>64</v>
      </c>
      <c r="F51" s="473" t="s">
        <v>116</v>
      </c>
      <c r="G51" s="216" t="str">
        <f t="shared" si="0"/>
        <v>_</v>
      </c>
      <c r="H51" s="201"/>
      <c r="I51" s="201"/>
      <c r="J51" s="474" t="s">
        <v>728</v>
      </c>
      <c r="K51" s="474" t="s">
        <v>298</v>
      </c>
    </row>
    <row r="52" spans="2:15" x14ac:dyDescent="0.25">
      <c r="B52" s="359" t="s">
        <v>397</v>
      </c>
      <c r="C52" s="602" t="s">
        <v>729</v>
      </c>
      <c r="D52" s="849" t="s">
        <v>729</v>
      </c>
      <c r="F52" s="373"/>
      <c r="G52" s="216" t="str">
        <f t="shared" si="0"/>
        <v/>
      </c>
      <c r="H52" s="201"/>
      <c r="I52" s="201"/>
      <c r="J52" s="218"/>
      <c r="K52" s="218"/>
    </row>
    <row r="53" spans="2:15" x14ac:dyDescent="0.25">
      <c r="B53" s="359" t="s">
        <v>398</v>
      </c>
      <c r="C53" s="602" t="s">
        <v>729</v>
      </c>
      <c r="D53" s="849" t="s">
        <v>729</v>
      </c>
      <c r="F53" s="373"/>
      <c r="G53" s="216" t="str">
        <f t="shared" si="0"/>
        <v/>
      </c>
      <c r="H53" s="201"/>
      <c r="I53" s="201"/>
      <c r="J53" s="218"/>
      <c r="K53" s="218"/>
    </row>
    <row r="54" spans="2:15" x14ac:dyDescent="0.25">
      <c r="B54" s="359" t="s">
        <v>394</v>
      </c>
      <c r="C54" s="602" t="s">
        <v>729</v>
      </c>
      <c r="D54" s="849" t="s">
        <v>729</v>
      </c>
      <c r="F54" s="373"/>
      <c r="G54" s="216" t="str">
        <f t="shared" si="0"/>
        <v/>
      </c>
      <c r="H54" s="201"/>
      <c r="I54" s="201"/>
      <c r="J54" s="218"/>
      <c r="K54" s="218"/>
    </row>
    <row r="55" spans="2:15" ht="15" customHeight="1" x14ac:dyDescent="0.25">
      <c r="B55" s="576" t="s">
        <v>852</v>
      </c>
      <c r="C55" s="602" t="s">
        <v>729</v>
      </c>
      <c r="D55" s="849" t="s">
        <v>729</v>
      </c>
      <c r="F55" s="373"/>
      <c r="G55" s="216" t="str">
        <f t="shared" si="0"/>
        <v/>
      </c>
      <c r="H55" s="201"/>
      <c r="I55" s="201"/>
      <c r="J55" s="218"/>
      <c r="K55" s="218"/>
    </row>
    <row r="56" spans="2:15" x14ac:dyDescent="0.25">
      <c r="B56" s="359" t="s">
        <v>395</v>
      </c>
      <c r="C56" s="602" t="s">
        <v>729</v>
      </c>
      <c r="D56" s="849" t="s">
        <v>729</v>
      </c>
      <c r="F56" s="373"/>
      <c r="G56" s="216" t="str">
        <f t="shared" si="0"/>
        <v/>
      </c>
      <c r="H56" s="201"/>
      <c r="I56" s="201"/>
      <c r="J56" s="218"/>
      <c r="K56" s="218"/>
    </row>
    <row r="57" spans="2:15" x14ac:dyDescent="0.25">
      <c r="B57" s="359" t="s">
        <v>396</v>
      </c>
      <c r="C57" s="849" t="s">
        <v>729</v>
      </c>
      <c r="D57" s="849" t="s">
        <v>729</v>
      </c>
      <c r="F57" s="373"/>
      <c r="G57" s="216" t="str">
        <f t="shared" si="0"/>
        <v/>
      </c>
      <c r="H57" s="201"/>
      <c r="I57" s="201"/>
      <c r="J57" s="218"/>
      <c r="K57" s="218"/>
    </row>
    <row r="58" spans="2:15" ht="7.5" customHeight="1" x14ac:dyDescent="0.25">
      <c r="G58" s="216" t="str">
        <f t="shared" si="0"/>
        <v/>
      </c>
      <c r="J58" s="344"/>
    </row>
    <row r="59" spans="2:15" x14ac:dyDescent="0.25">
      <c r="E59" s="15"/>
    </row>
    <row r="60" spans="2:15" x14ac:dyDescent="0.25">
      <c r="E60" s="15"/>
    </row>
    <row r="61" spans="2:15" x14ac:dyDescent="0.25">
      <c r="B61" s="15" t="s">
        <v>1745</v>
      </c>
    </row>
    <row r="62" spans="2:15" x14ac:dyDescent="0.25">
      <c r="E62" s="15"/>
    </row>
    <row r="63" spans="2:15" x14ac:dyDescent="0.25">
      <c r="E63" s="15"/>
    </row>
    <row r="64" spans="2:15"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sheetData>
  <mergeCells count="5">
    <mergeCell ref="B23:D23"/>
    <mergeCell ref="B40:D40"/>
    <mergeCell ref="B41:J41"/>
    <mergeCell ref="J18:J21"/>
    <mergeCell ref="K49:O49"/>
  </mergeCells>
  <conditionalFormatting sqref="G1:G10 G12:G13 G15:G16 G42:G1048576 G18:G40">
    <cfRule type="cellIs" dxfId="63" priority="9" operator="equal">
      <formula>"_"</formula>
    </cfRule>
  </conditionalFormatting>
  <conditionalFormatting sqref="G17">
    <cfRule type="cellIs" dxfId="62" priority="4" operator="equal">
      <formula>"_"</formula>
    </cfRule>
  </conditionalFormatting>
  <conditionalFormatting sqref="G11">
    <cfRule type="cellIs" dxfId="61" priority="3" operator="equal">
      <formula>"_"</formula>
    </cfRule>
  </conditionalFormatting>
  <conditionalFormatting sqref="G14">
    <cfRule type="cellIs" dxfId="60" priority="2" operator="equal">
      <formula>"_"</formula>
    </cfRule>
  </conditionalFormatting>
  <hyperlinks>
    <hyperlink ref="B7" r:id="rId1" xr:uid="{00000000-0004-0000-1D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Hull &amp; &amp;&amp; Protection and Indemnity (Watercraft Liability)</oddHeader>
    <oddFooter>&amp;L&amp;G&amp;CPage &amp;P of &amp;N</oddFooter>
  </headerFooter>
  <rowBreaks count="1" manualBreakCount="1">
    <brk id="42" min="1" max="9" man="1"/>
  </rowBreaks>
  <drawing r:id="rId3"/>
  <legacyDrawingHF r:id="rId4"/>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heet19"/>
  <dimension ref="B1:M86"/>
  <sheetViews>
    <sheetView showGridLines="0" zoomScaleNormal="10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3.85546875" style="15" customWidth="1"/>
    <col min="14" max="53" width="9.140625" style="15" customWidth="1"/>
    <col min="54" max="16384" width="9.140625" style="15"/>
  </cols>
  <sheetData>
    <row r="1" spans="2:13" ht="7.5" customHeight="1" x14ac:dyDescent="0.25">
      <c r="E1" s="408"/>
    </row>
    <row r="2" spans="2:13" ht="15.75" x14ac:dyDescent="0.25">
      <c r="B2" s="411" t="str">
        <f>Input!B796</f>
        <v>Business Travel Accident</v>
      </c>
      <c r="E2" s="408"/>
      <c r="H2" s="412"/>
      <c r="I2" s="413"/>
      <c r="J2" s="413"/>
      <c r="L2" s="414" t="s">
        <v>331</v>
      </c>
      <c r="M2" s="344" t="s">
        <v>296</v>
      </c>
    </row>
    <row r="3" spans="2:13" x14ac:dyDescent="0.25">
      <c r="D3" s="413" t="str">
        <f xml:space="preserve"> IF(Input!D800=Input!G800,CHAR(254), "")</f>
        <v/>
      </c>
      <c r="E3" s="415"/>
      <c r="F3" s="416" t="str">
        <f xml:space="preserve"> IF(Input!E800=Input!G800,CHAR(254),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f>Input!B801</f>
        <v>0</v>
      </c>
      <c r="D5" s="350">
        <f>Input!D801</f>
        <v>0</v>
      </c>
      <c r="F5" s="373">
        <f>Input!E801</f>
        <v>0</v>
      </c>
      <c r="J5" s="218"/>
      <c r="K5" s="218"/>
    </row>
    <row r="6" spans="2:13" x14ac:dyDescent="0.25">
      <c r="B6" s="368" t="s">
        <v>822</v>
      </c>
      <c r="C6" s="372">
        <f>Input!B803</f>
        <v>0</v>
      </c>
      <c r="D6" s="350">
        <f>Input!D803</f>
        <v>0</v>
      </c>
      <c r="F6" s="373">
        <f>Input!E803</f>
        <v>0</v>
      </c>
      <c r="J6" s="218"/>
      <c r="K6" s="218"/>
    </row>
    <row r="7" spans="2:13" x14ac:dyDescent="0.25">
      <c r="B7" s="682" t="s">
        <v>70</v>
      </c>
      <c r="C7" s="372">
        <f>Input!B805</f>
        <v>0</v>
      </c>
      <c r="D7" s="350">
        <f>Input!D805</f>
        <v>0</v>
      </c>
      <c r="F7" s="373">
        <f>Input!E805</f>
        <v>0</v>
      </c>
      <c r="J7" s="218"/>
      <c r="K7" s="218"/>
    </row>
    <row r="8" spans="2:13" x14ac:dyDescent="0.25">
      <c r="B8" s="368" t="str">
        <f>Input!B799</f>
        <v>Renewal Policy Number</v>
      </c>
      <c r="C8" s="372">
        <f>Input!C798</f>
        <v>0</v>
      </c>
      <c r="D8" s="350">
        <f>Input!C799</f>
        <v>0</v>
      </c>
      <c r="F8" s="373">
        <f>Input!C799</f>
        <v>0</v>
      </c>
      <c r="J8" s="218"/>
      <c r="K8" s="218"/>
    </row>
    <row r="9" spans="2:13" ht="30" customHeight="1" x14ac:dyDescent="0.25">
      <c r="B9" s="368" t="str">
        <f>Input!B6</f>
        <v>Renewal Policy Period</v>
      </c>
      <c r="C9" s="372" t="str">
        <f>Input!C5</f>
        <v>9/1/2022-8/1/2023</v>
      </c>
      <c r="D9" s="350" t="str">
        <f>Input!C6</f>
        <v>8/1/2023-8/1/2024</v>
      </c>
      <c r="F9" s="373" t="str">
        <f>Input!C6</f>
        <v>8/1/2023-8/1/2024</v>
      </c>
      <c r="J9" s="218"/>
      <c r="K9" s="218"/>
    </row>
    <row r="10" spans="2:13" x14ac:dyDescent="0.25">
      <c r="B10" s="368" t="str">
        <f>Input!B827&amp;" : "&amp;Input!C827</f>
        <v xml:space="preserve">Principal Sum Class I : </v>
      </c>
      <c r="C10" s="357">
        <f>Input!D827</f>
        <v>0</v>
      </c>
      <c r="D10" s="385">
        <f>Input!F827</f>
        <v>0</v>
      </c>
      <c r="E10" s="374"/>
      <c r="F10" s="387">
        <f>Input!H827</f>
        <v>0</v>
      </c>
      <c r="J10" s="218"/>
      <c r="K10" s="218"/>
    </row>
    <row r="11" spans="2:13" x14ac:dyDescent="0.25">
      <c r="B11" s="368" t="str">
        <f>Input!B828&amp;" : "&amp;Input!C828</f>
        <v xml:space="preserve">Principal Sum Class II : </v>
      </c>
      <c r="C11" s="357">
        <f>Input!D828</f>
        <v>0</v>
      </c>
      <c r="D11" s="385">
        <f>Input!F828</f>
        <v>0</v>
      </c>
      <c r="E11" s="374"/>
      <c r="F11" s="387">
        <f>Input!H828</f>
        <v>0</v>
      </c>
      <c r="J11" s="218"/>
      <c r="K11" s="218"/>
    </row>
    <row r="12" spans="2:13" x14ac:dyDescent="0.25">
      <c r="B12" s="368" t="str">
        <f>Input!B829&amp;" : "&amp;Input!C829</f>
        <v xml:space="preserve">Principal Sum Class III : </v>
      </c>
      <c r="C12" s="357">
        <f>Input!D829</f>
        <v>0</v>
      </c>
      <c r="D12" s="385">
        <f>Input!F829</f>
        <v>0</v>
      </c>
      <c r="E12" s="374"/>
      <c r="F12" s="387">
        <f>Input!H829</f>
        <v>0</v>
      </c>
      <c r="J12" s="218"/>
      <c r="K12" s="218"/>
    </row>
    <row r="13" spans="2:13" x14ac:dyDescent="0.25">
      <c r="B13" s="368" t="str">
        <f>Input!B830&amp;" : "&amp;Input!C830</f>
        <v xml:space="preserve">Principal Sum Class IV : </v>
      </c>
      <c r="C13" s="357">
        <f>Input!D830</f>
        <v>0</v>
      </c>
      <c r="D13" s="385">
        <f>Input!F830</f>
        <v>0</v>
      </c>
      <c r="E13" s="374"/>
      <c r="F13" s="387">
        <f>Input!H830</f>
        <v>0</v>
      </c>
      <c r="J13" s="218"/>
      <c r="K13" s="218"/>
    </row>
    <row r="14" spans="2:13" x14ac:dyDescent="0.25">
      <c r="B14" s="368" t="str">
        <f>Input!B831&amp;" : "&amp;Input!C831</f>
        <v xml:space="preserve">Principal Sum Class V : </v>
      </c>
      <c r="C14" s="357">
        <f>Input!D831</f>
        <v>0</v>
      </c>
      <c r="D14" s="385">
        <f>Input!F831</f>
        <v>0</v>
      </c>
      <c r="E14" s="374"/>
      <c r="F14" s="387">
        <f>Input!H831</f>
        <v>0</v>
      </c>
      <c r="J14" s="218"/>
      <c r="K14" s="218"/>
    </row>
    <row r="15" spans="2:13" x14ac:dyDescent="0.25">
      <c r="B15" s="368" t="str">
        <f>Input!B832</f>
        <v>Aggregate Limit per Accident</v>
      </c>
      <c r="C15" s="357">
        <f>Input!D832</f>
        <v>0</v>
      </c>
      <c r="D15" s="385">
        <f>Input!F832</f>
        <v>0</v>
      </c>
      <c r="E15" s="374"/>
      <c r="F15" s="387">
        <f>Input!H832</f>
        <v>0</v>
      </c>
      <c r="J15" s="218"/>
      <c r="K15" s="218"/>
    </row>
    <row r="16" spans="2:13" x14ac:dyDescent="0.25">
      <c r="B16" s="361" t="str">
        <f>Input!B833</f>
        <v>Deductible</v>
      </c>
      <c r="C16" s="362">
        <f>Input!D833</f>
        <v>0</v>
      </c>
      <c r="D16" s="391">
        <f>Input!F833</f>
        <v>0</v>
      </c>
      <c r="E16" s="374"/>
      <c r="F16" s="390">
        <f>Input!H833</f>
        <v>0</v>
      </c>
      <c r="J16" s="218"/>
      <c r="K16" s="218"/>
    </row>
    <row r="17" spans="2:11" x14ac:dyDescent="0.25">
      <c r="B17" s="488" t="s">
        <v>302</v>
      </c>
      <c r="C17" s="436"/>
      <c r="D17" s="436"/>
      <c r="F17" s="491"/>
      <c r="G17" s="201"/>
      <c r="H17" s="201"/>
      <c r="I17" s="201"/>
      <c r="J17" s="494"/>
      <c r="K17" s="494"/>
    </row>
    <row r="18" spans="2:11" x14ac:dyDescent="0.25">
      <c r="B18" s="361" t="s">
        <v>283</v>
      </c>
      <c r="C18" s="388">
        <f>Input!B807</f>
        <v>0</v>
      </c>
      <c r="D18" s="385">
        <f>Input!D807</f>
        <v>0</v>
      </c>
      <c r="E18" s="374"/>
      <c r="F18" s="387">
        <f>Input!E807</f>
        <v>0</v>
      </c>
      <c r="J18" s="218"/>
      <c r="K18" s="218"/>
    </row>
    <row r="19" spans="2:11" x14ac:dyDescent="0.25">
      <c r="B19" s="361" t="s">
        <v>619</v>
      </c>
      <c r="C19" s="388">
        <f>Input!B811</f>
        <v>0</v>
      </c>
      <c r="D19" s="423">
        <f>Input!C811</f>
        <v>0</v>
      </c>
      <c r="E19" s="715"/>
      <c r="F19" s="423">
        <f>Input!E811</f>
        <v>0</v>
      </c>
      <c r="J19" s="218"/>
      <c r="K19" s="218"/>
    </row>
    <row r="20" spans="2:11" x14ac:dyDescent="0.25">
      <c r="B20" s="361" t="s">
        <v>347</v>
      </c>
      <c r="C20" s="388">
        <f>Input!B813</f>
        <v>0</v>
      </c>
      <c r="D20" s="423" t="e">
        <f>Input!C813</f>
        <v>#DIV/0!</v>
      </c>
      <c r="E20" s="715"/>
      <c r="F20" s="423">
        <f>Input!E813</f>
        <v>0</v>
      </c>
      <c r="J20" s="218"/>
      <c r="K20" s="218"/>
    </row>
    <row r="21" spans="2:11" x14ac:dyDescent="0.25">
      <c r="B21" s="368" t="s">
        <v>304</v>
      </c>
      <c r="C21" s="388">
        <f>Input!B815</f>
        <v>0</v>
      </c>
      <c r="D21" s="385">
        <f>Input!D815</f>
        <v>0</v>
      </c>
      <c r="E21" s="374"/>
      <c r="F21" s="387">
        <f>Input!E815</f>
        <v>0</v>
      </c>
      <c r="J21" s="218"/>
      <c r="K21" s="218"/>
    </row>
    <row r="22" spans="2:11" ht="7.5" customHeight="1" x14ac:dyDescent="0.25">
      <c r="B22" s="303"/>
      <c r="C22" s="216"/>
      <c r="D22" s="216"/>
      <c r="E22" s="374"/>
      <c r="F22" s="263"/>
      <c r="J22" s="344"/>
    </row>
    <row r="23" spans="2:11" x14ac:dyDescent="0.25">
      <c r="B23" s="1362" t="s">
        <v>114</v>
      </c>
      <c r="C23" s="1362"/>
      <c r="D23" s="1362"/>
      <c r="E23" s="374"/>
      <c r="F23" s="262"/>
      <c r="J23" s="344"/>
    </row>
    <row r="24" spans="2:11" x14ac:dyDescent="0.25">
      <c r="B24" s="1365" t="s">
        <v>856</v>
      </c>
      <c r="C24" s="1373"/>
      <c r="D24" s="1373"/>
      <c r="E24" s="1373"/>
      <c r="F24" s="1374"/>
      <c r="J24" s="592"/>
      <c r="K24" s="592"/>
    </row>
    <row r="25" spans="2:11" ht="7.5" customHeight="1" x14ac:dyDescent="0.25">
      <c r="B25" s="343"/>
      <c r="C25" s="226"/>
      <c r="D25" s="226"/>
      <c r="E25" s="394"/>
      <c r="F25" s="263"/>
      <c r="J25" s="344"/>
    </row>
    <row r="26" spans="2:11" x14ac:dyDescent="0.25">
      <c r="B26" s="1362" t="s">
        <v>115</v>
      </c>
      <c r="C26" s="1362"/>
      <c r="D26" s="1362"/>
      <c r="F26" s="263"/>
      <c r="J26" s="344"/>
    </row>
    <row r="27" spans="2:11" x14ac:dyDescent="0.25">
      <c r="B27" s="1373" t="s">
        <v>120</v>
      </c>
      <c r="C27" s="1373"/>
      <c r="D27" s="1373"/>
      <c r="E27" s="1373"/>
      <c r="F27" s="1374"/>
      <c r="J27" s="344"/>
    </row>
    <row r="28" spans="2:11" ht="7.5" customHeight="1" x14ac:dyDescent="0.25">
      <c r="B28" s="303"/>
      <c r="C28" s="216"/>
      <c r="D28" s="216"/>
      <c r="E28" s="386"/>
      <c r="F28" s="263"/>
      <c r="J28" s="344"/>
    </row>
    <row r="29" spans="2:11" x14ac:dyDescent="0.25">
      <c r="B29" s="470" t="s">
        <v>73</v>
      </c>
      <c r="C29" s="471" t="s">
        <v>63</v>
      </c>
      <c r="D29" s="472" t="s">
        <v>64</v>
      </c>
      <c r="F29" s="473" t="s">
        <v>116</v>
      </c>
      <c r="J29" s="474" t="s">
        <v>728</v>
      </c>
      <c r="K29" s="474" t="s">
        <v>298</v>
      </c>
    </row>
    <row r="30" spans="2:11" x14ac:dyDescent="0.25">
      <c r="B30" s="353" t="s">
        <v>858</v>
      </c>
      <c r="C30" s="355"/>
      <c r="D30" s="384"/>
      <c r="F30" s="402"/>
      <c r="G30" s="408" t="str">
        <f t="shared" ref="G30:G42" si="0">IF(OR(TRIM(D30)&lt;&gt;"",TRIM(F30)&lt;&gt;""),IF(AND(TRIM(D30)&lt;&gt;"",TRIM(F30)&lt;&gt;""),IF(OR(TRIM(C30)&lt;&gt;TRIM(D30),TRIM(C30)&lt;&gt;TRIM(F30)),"_",""),IF(TRIM(C30)&lt;&gt;TRIM(D30), "_", "")),"")</f>
        <v/>
      </c>
      <c r="J30" s="218"/>
      <c r="K30" s="218"/>
    </row>
    <row r="31" spans="2:11" ht="15" customHeight="1" x14ac:dyDescent="0.25">
      <c r="B31" s="359" t="s">
        <v>75</v>
      </c>
      <c r="C31" s="372"/>
      <c r="D31" s="350"/>
      <c r="F31" s="373"/>
      <c r="G31" s="408" t="str">
        <f t="shared" si="0"/>
        <v/>
      </c>
      <c r="J31" s="218"/>
      <c r="K31" s="218"/>
    </row>
    <row r="32" spans="2:11" x14ac:dyDescent="0.25">
      <c r="B32" s="359" t="s">
        <v>121</v>
      </c>
      <c r="C32" s="372"/>
      <c r="D32" s="350"/>
      <c r="F32" s="373"/>
      <c r="G32" s="408" t="str">
        <f t="shared" si="0"/>
        <v/>
      </c>
      <c r="J32" s="218"/>
      <c r="K32" s="218"/>
    </row>
    <row r="33" spans="2:11" x14ac:dyDescent="0.25">
      <c r="B33" s="340" t="s">
        <v>77</v>
      </c>
      <c r="C33" s="395"/>
      <c r="D33" s="351"/>
      <c r="F33" s="396"/>
      <c r="G33" s="408" t="str">
        <f t="shared" si="0"/>
        <v/>
      </c>
      <c r="J33" s="219"/>
      <c r="K33" s="219"/>
    </row>
    <row r="34" spans="2:11" x14ac:dyDescent="0.25">
      <c r="B34" s="340" t="s">
        <v>78</v>
      </c>
      <c r="C34" s="395"/>
      <c r="D34" s="351"/>
      <c r="F34" s="396"/>
      <c r="G34" s="408" t="str">
        <f t="shared" si="0"/>
        <v/>
      </c>
      <c r="J34" s="219"/>
      <c r="K34" s="219"/>
    </row>
    <row r="35" spans="2:11" x14ac:dyDescent="0.25">
      <c r="B35" s="359" t="s">
        <v>212</v>
      </c>
      <c r="C35" s="372"/>
      <c r="D35" s="350"/>
      <c r="F35" s="373"/>
      <c r="G35" s="408" t="str">
        <f t="shared" si="0"/>
        <v/>
      </c>
      <c r="J35" s="218"/>
      <c r="K35" s="218"/>
    </row>
    <row r="36" spans="2:11" ht="30" customHeight="1" x14ac:dyDescent="0.25">
      <c r="B36" s="714" t="s">
        <v>859</v>
      </c>
      <c r="C36" s="372"/>
      <c r="D36" s="350"/>
      <c r="F36" s="373"/>
      <c r="G36" s="408" t="str">
        <f t="shared" si="0"/>
        <v/>
      </c>
      <c r="J36" s="218"/>
      <c r="K36" s="218"/>
    </row>
    <row r="37" spans="2:11" ht="7.5" customHeight="1" x14ac:dyDescent="0.25">
      <c r="B37" s="303"/>
      <c r="C37" s="216"/>
      <c r="D37" s="216"/>
      <c r="F37" s="263"/>
      <c r="G37" s="408" t="str">
        <f t="shared" si="0"/>
        <v/>
      </c>
      <c r="J37" s="344"/>
    </row>
    <row r="38" spans="2:11" x14ac:dyDescent="0.25">
      <c r="B38" s="470" t="s">
        <v>90</v>
      </c>
      <c r="C38" s="471" t="s">
        <v>63</v>
      </c>
      <c r="D38" s="472" t="s">
        <v>64</v>
      </c>
      <c r="F38" s="473" t="s">
        <v>116</v>
      </c>
      <c r="G38" s="408"/>
      <c r="J38" s="474" t="s">
        <v>728</v>
      </c>
      <c r="K38" s="474" t="s">
        <v>298</v>
      </c>
    </row>
    <row r="39" spans="2:11" x14ac:dyDescent="0.25">
      <c r="B39" s="359" t="s">
        <v>860</v>
      </c>
      <c r="C39" s="372"/>
      <c r="D39" s="350"/>
      <c r="F39" s="373"/>
      <c r="G39" s="408" t="str">
        <f t="shared" si="0"/>
        <v/>
      </c>
      <c r="J39" s="218"/>
      <c r="K39" s="218"/>
    </row>
    <row r="40" spans="2:11" ht="30" customHeight="1" x14ac:dyDescent="0.25">
      <c r="B40" s="359" t="s">
        <v>861</v>
      </c>
      <c r="C40" s="372"/>
      <c r="D40" s="350"/>
      <c r="F40" s="373"/>
      <c r="G40" s="408" t="str">
        <f t="shared" si="0"/>
        <v/>
      </c>
      <c r="J40" s="218"/>
      <c r="K40" s="218"/>
    </row>
    <row r="41" spans="2:11" x14ac:dyDescent="0.25">
      <c r="B41" s="288" t="s">
        <v>862</v>
      </c>
      <c r="C41" s="372"/>
      <c r="D41" s="350"/>
      <c r="F41" s="373"/>
      <c r="G41" s="408" t="str">
        <f t="shared" si="0"/>
        <v/>
      </c>
      <c r="J41" s="218"/>
      <c r="K41" s="218"/>
    </row>
    <row r="42" spans="2:11" x14ac:dyDescent="0.25">
      <c r="B42" s="288" t="s">
        <v>863</v>
      </c>
      <c r="C42" s="372"/>
      <c r="D42" s="350"/>
      <c r="F42" s="373"/>
      <c r="G42" s="408" t="str">
        <f t="shared" si="0"/>
        <v/>
      </c>
      <c r="J42" s="218"/>
      <c r="K42" s="218"/>
    </row>
    <row r="43" spans="2:11" ht="7.5" customHeight="1" x14ac:dyDescent="0.25">
      <c r="B43" s="344"/>
      <c r="C43" s="216"/>
      <c r="D43" s="216"/>
      <c r="F43" s="216"/>
      <c r="G43" s="408"/>
      <c r="J43" s="344"/>
    </row>
    <row r="47" spans="2:11" x14ac:dyDescent="0.25">
      <c r="E47" s="15"/>
    </row>
    <row r="48" spans="2:11" x14ac:dyDescent="0.25">
      <c r="E48" s="15"/>
    </row>
    <row r="49" spans="5:5" x14ac:dyDescent="0.25">
      <c r="E49" s="15"/>
    </row>
    <row r="50" spans="5:5" x14ac:dyDescent="0.25">
      <c r="E50" s="15"/>
    </row>
    <row r="51" spans="5:5" x14ac:dyDescent="0.25">
      <c r="E51" s="15"/>
    </row>
    <row r="52" spans="5:5" x14ac:dyDescent="0.25">
      <c r="E52" s="15"/>
    </row>
    <row r="53" spans="5:5" x14ac:dyDescent="0.25">
      <c r="E53" s="15"/>
    </row>
    <row r="54" spans="5:5" x14ac:dyDescent="0.25">
      <c r="E54" s="15"/>
    </row>
    <row r="55" spans="5:5" x14ac:dyDescent="0.25">
      <c r="E55" s="15"/>
    </row>
    <row r="56" spans="5:5" x14ac:dyDescent="0.25">
      <c r="E56" s="15"/>
    </row>
    <row r="57" spans="5:5" x14ac:dyDescent="0.25">
      <c r="E57" s="15"/>
    </row>
    <row r="58" spans="5:5" x14ac:dyDescent="0.25">
      <c r="E58" s="15"/>
    </row>
    <row r="59" spans="5:5" x14ac:dyDescent="0.25">
      <c r="E59" s="15"/>
    </row>
    <row r="60" spans="5:5" x14ac:dyDescent="0.25">
      <c r="E60" s="15"/>
    </row>
    <row r="61" spans="5:5" x14ac:dyDescent="0.25">
      <c r="E61" s="15"/>
    </row>
    <row r="62" spans="5:5" x14ac:dyDescent="0.25">
      <c r="E62" s="15"/>
    </row>
    <row r="63" spans="5:5" x14ac:dyDescent="0.25">
      <c r="E63"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sheetData>
  <mergeCells count="4">
    <mergeCell ref="B23:D23"/>
    <mergeCell ref="B26:D26"/>
    <mergeCell ref="B24:F24"/>
    <mergeCell ref="B27:F27"/>
  </mergeCells>
  <conditionalFormatting sqref="G1:G16 G18:G1048576">
    <cfRule type="cellIs" dxfId="59" priority="6" operator="equal">
      <formula>"_"</formula>
    </cfRule>
  </conditionalFormatting>
  <conditionalFormatting sqref="G17">
    <cfRule type="cellIs" dxfId="58" priority="1" operator="equal">
      <formula>"_"</formula>
    </cfRule>
  </conditionalFormatting>
  <hyperlinks>
    <hyperlink ref="B7" r:id="rId1" xr:uid="{00000000-0004-0000-1E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Business Travel Accident</oddHeader>
    <oddFooter>&amp;L&amp;G&amp;CPage &amp;P of &amp;N</oddFooter>
  </headerFooter>
  <legacyDrawingHF r:id="rId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heet20"/>
  <dimension ref="B1:AG114"/>
  <sheetViews>
    <sheetView showGridLines="0" topLeftCell="A30" zoomScale="110" zoomScaleNormal="110" zoomScaleSheetLayoutView="115" workbookViewId="0">
      <selection activeCell="B42" sqref="B42:J42"/>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hidden="1" customWidth="1"/>
    <col min="6" max="6" width="16.42578125" style="409" hidden="1" customWidth="1"/>
    <col min="7" max="7" width="9.140625" style="410" hidden="1" customWidth="1"/>
    <col min="8" max="9" width="3.5703125" style="410" hidden="1" customWidth="1"/>
    <col min="10" max="10" width="32.140625" style="410" customWidth="1"/>
    <col min="11" max="11" width="32.140625" style="344" customWidth="1"/>
    <col min="12" max="12" width="9.140625" style="15" customWidth="1"/>
    <col min="13" max="13" width="26.42578125" style="15" customWidth="1"/>
    <col min="14" max="53" width="9.140625" style="15" customWidth="1"/>
    <col min="54" max="16384" width="9.140625" style="15"/>
  </cols>
  <sheetData>
    <row r="1" spans="2:13" ht="7.5" customHeight="1" x14ac:dyDescent="0.25">
      <c r="E1" s="408"/>
    </row>
    <row r="2" spans="2:13" ht="15.75" x14ac:dyDescent="0.25">
      <c r="B2" s="411" t="str">
        <f>Input!B835</f>
        <v>Foreign Package</v>
      </c>
      <c r="E2" s="408"/>
      <c r="H2" s="412"/>
      <c r="I2" s="413"/>
      <c r="J2" s="413"/>
      <c r="L2" s="414" t="s">
        <v>331</v>
      </c>
      <c r="M2" s="344" t="s">
        <v>296</v>
      </c>
    </row>
    <row r="3" spans="2:13" x14ac:dyDescent="0.25">
      <c r="B3" s="303"/>
      <c r="C3" s="216"/>
      <c r="D3" s="413" t="str">
        <f xml:space="preserve"> IF(Input!D839=Input!G839,CHAR(254), "")</f>
        <v/>
      </c>
      <c r="E3" s="415"/>
      <c r="F3" s="416" t="str">
        <f xml:space="preserve"> IF(Input!E839=Input!G839,CHAR(254), "")</f>
        <v/>
      </c>
      <c r="G3" s="201"/>
      <c r="H3" s="201"/>
      <c r="I3" s="201"/>
      <c r="J3" s="201"/>
      <c r="L3" s="417" t="s">
        <v>124</v>
      </c>
      <c r="M3" s="201" t="s">
        <v>297</v>
      </c>
    </row>
    <row r="4" spans="2:13" x14ac:dyDescent="0.25">
      <c r="B4" s="470" t="s">
        <v>67</v>
      </c>
      <c r="C4" s="471" t="s">
        <v>63</v>
      </c>
      <c r="D4" s="472" t="s">
        <v>64</v>
      </c>
      <c r="E4" s="386"/>
      <c r="F4" s="473" t="s">
        <v>116</v>
      </c>
      <c r="G4" s="201"/>
      <c r="H4" s="201"/>
      <c r="I4" s="201"/>
      <c r="J4" s="474" t="s">
        <v>728</v>
      </c>
      <c r="K4" s="474" t="s">
        <v>298</v>
      </c>
      <c r="L4" s="418"/>
      <c r="M4" s="201"/>
    </row>
    <row r="5" spans="2:13" x14ac:dyDescent="0.25">
      <c r="B5" s="368" t="s">
        <v>61</v>
      </c>
      <c r="C5" s="372" t="str">
        <f>Input!B840</f>
        <v>Hartford</v>
      </c>
      <c r="D5" s="350" t="str">
        <f>Input!D840</f>
        <v>Hartford</v>
      </c>
      <c r="F5" s="373">
        <f>Input!E840</f>
        <v>0</v>
      </c>
      <c r="G5" s="201"/>
      <c r="H5" s="201"/>
      <c r="I5" s="201"/>
      <c r="J5" s="218"/>
      <c r="K5" s="218"/>
    </row>
    <row r="6" spans="2:13" ht="30" customHeight="1" x14ac:dyDescent="0.25">
      <c r="B6" s="368" t="s">
        <v>822</v>
      </c>
      <c r="C6" s="372" t="str">
        <f>Input!B842</f>
        <v>Hartford Fire Insurance Company</v>
      </c>
      <c r="D6" s="350" t="str">
        <f>Input!D842</f>
        <v>Hartford Fire Insurance Company</v>
      </c>
      <c r="F6" s="373">
        <f>Input!E842</f>
        <v>0</v>
      </c>
      <c r="G6" s="201"/>
      <c r="H6" s="201"/>
      <c r="I6" s="201"/>
      <c r="J6" s="218"/>
      <c r="K6" s="218"/>
    </row>
    <row r="7" spans="2:13" x14ac:dyDescent="0.25">
      <c r="B7" s="682" t="s">
        <v>70</v>
      </c>
      <c r="C7" s="372" t="str">
        <f>Input!B844</f>
        <v>A+: XV</v>
      </c>
      <c r="D7" s="350" t="str">
        <f>Input!D844</f>
        <v>A+: XV</v>
      </c>
      <c r="F7" s="373">
        <f>Input!E844</f>
        <v>0</v>
      </c>
      <c r="G7" s="201"/>
      <c r="H7" s="201"/>
      <c r="I7" s="201"/>
      <c r="J7" s="218"/>
      <c r="K7" s="218"/>
    </row>
    <row r="8" spans="2:13" x14ac:dyDescent="0.25">
      <c r="B8" s="368" t="str">
        <f>Input!B838</f>
        <v>Renewal Policy Number</v>
      </c>
      <c r="C8" s="372" t="str">
        <f>Input!C837</f>
        <v>20CPKDD3655</v>
      </c>
      <c r="D8" s="350" t="str">
        <f>Input!C838</f>
        <v>TBD</v>
      </c>
      <c r="F8" s="373" t="str">
        <f>Input!C838</f>
        <v>TBD</v>
      </c>
      <c r="G8" s="201"/>
      <c r="H8" s="201"/>
      <c r="I8" s="201"/>
      <c r="J8" s="218"/>
      <c r="K8" s="218"/>
    </row>
    <row r="9" spans="2:13" x14ac:dyDescent="0.25">
      <c r="B9" s="368"/>
      <c r="C9" s="372"/>
      <c r="D9" s="350"/>
      <c r="F9" s="373"/>
      <c r="G9" s="201"/>
      <c r="H9" s="201"/>
      <c r="I9" s="201"/>
      <c r="J9" s="218"/>
      <c r="K9" s="218"/>
    </row>
    <row r="10" spans="2:13" ht="15" customHeight="1" x14ac:dyDescent="0.25">
      <c r="B10" s="368" t="str">
        <f>Input!B6</f>
        <v>Renewal Policy Period</v>
      </c>
      <c r="C10" s="372" t="str">
        <f>Input!C5</f>
        <v>9/1/2022-8/1/2023</v>
      </c>
      <c r="D10" s="350" t="str">
        <f>Input!C6</f>
        <v>8/1/2023-8/1/2024</v>
      </c>
      <c r="F10" s="373" t="str">
        <f>Input!C6</f>
        <v>8/1/2023-8/1/2024</v>
      </c>
      <c r="G10" s="201"/>
      <c r="H10" s="201"/>
      <c r="I10" s="201"/>
      <c r="J10" s="218"/>
      <c r="K10" s="218"/>
    </row>
    <row r="11" spans="2:13" x14ac:dyDescent="0.25">
      <c r="B11" s="488" t="s">
        <v>10</v>
      </c>
      <c r="C11" s="436"/>
      <c r="D11" s="436"/>
      <c r="E11" s="374"/>
      <c r="F11" s="424"/>
      <c r="G11" s="201"/>
      <c r="H11" s="201"/>
      <c r="I11" s="201"/>
      <c r="J11" s="494"/>
      <c r="K11" s="494"/>
    </row>
    <row r="12" spans="2:13" x14ac:dyDescent="0.25">
      <c r="B12" s="368" t="str">
        <f>Input!B867</f>
        <v>Property</v>
      </c>
      <c r="C12" s="357" t="str">
        <f>Input!C867</f>
        <v>Not Covered</v>
      </c>
      <c r="D12" s="385" t="str">
        <f>Input!E867</f>
        <v>Not Covered</v>
      </c>
      <c r="E12" s="374"/>
      <c r="F12" s="387">
        <f>Input!G867</f>
        <v>0</v>
      </c>
      <c r="G12" s="201"/>
      <c r="H12" s="201"/>
      <c r="I12" s="201"/>
      <c r="J12" s="218"/>
      <c r="K12" s="218"/>
    </row>
    <row r="13" spans="2:13" x14ac:dyDescent="0.25">
      <c r="B13" s="368" t="str">
        <f>Input!B868</f>
        <v>General Liability</v>
      </c>
      <c r="C13" s="357">
        <f>Input!C868</f>
        <v>1000000</v>
      </c>
      <c r="D13" s="385">
        <f>Input!E868</f>
        <v>1000000</v>
      </c>
      <c r="E13" s="374"/>
      <c r="F13" s="387">
        <f>Input!G868</f>
        <v>0</v>
      </c>
      <c r="G13" s="201"/>
      <c r="H13" s="201"/>
      <c r="I13" s="201"/>
      <c r="J13" s="218"/>
      <c r="K13" s="218"/>
    </row>
    <row r="14" spans="2:13" ht="25.5" x14ac:dyDescent="0.25">
      <c r="B14" s="368" t="str">
        <f>Input!B869</f>
        <v>Employee Benefits Liability</v>
      </c>
      <c r="C14" s="357">
        <f>Input!C869</f>
        <v>1000000</v>
      </c>
      <c r="D14" s="385" t="s">
        <v>1372</v>
      </c>
      <c r="E14" s="374"/>
      <c r="F14" s="387">
        <f>Input!G869</f>
        <v>0</v>
      </c>
      <c r="G14" s="201"/>
      <c r="H14" s="201"/>
      <c r="I14" s="201"/>
      <c r="J14" s="218"/>
      <c r="K14" s="218"/>
    </row>
    <row r="15" spans="2:13" x14ac:dyDescent="0.25">
      <c r="B15" s="368" t="str">
        <f>Input!B870</f>
        <v>Automobile Liability</v>
      </c>
      <c r="C15" s="357">
        <f>Input!C870</f>
        <v>1000000</v>
      </c>
      <c r="D15" s="385">
        <f>Input!E870</f>
        <v>1000000</v>
      </c>
      <c r="E15" s="374"/>
      <c r="F15" s="387">
        <f>Input!G870</f>
        <v>0</v>
      </c>
      <c r="G15" s="201"/>
      <c r="H15" s="201"/>
      <c r="I15" s="201"/>
      <c r="J15" s="218"/>
      <c r="K15" s="218"/>
    </row>
    <row r="16" spans="2:13" x14ac:dyDescent="0.25">
      <c r="B16" s="368" t="str">
        <f>Input!B871</f>
        <v>Hired Automobile Physical Damage</v>
      </c>
      <c r="C16" s="357">
        <f>Input!C871</f>
        <v>60000</v>
      </c>
      <c r="D16" s="385">
        <f>Input!E871</f>
        <v>60000</v>
      </c>
      <c r="E16" s="374"/>
      <c r="F16" s="387">
        <f>Input!G871</f>
        <v>0</v>
      </c>
      <c r="G16" s="201"/>
      <c r="H16" s="201"/>
      <c r="I16" s="201"/>
      <c r="J16" s="218"/>
      <c r="K16" s="218"/>
    </row>
    <row r="17" spans="2:11" x14ac:dyDescent="0.25">
      <c r="B17" s="368" t="str">
        <f>Input!B872</f>
        <v>Voluntary Compensation</v>
      </c>
      <c r="C17" s="357" t="str">
        <f>Input!C872</f>
        <v>Statutory Limits</v>
      </c>
      <c r="D17" s="385" t="s">
        <v>1686</v>
      </c>
      <c r="F17" s="387" t="str">
        <f>Input!G872</f>
        <v>Statutory Limits</v>
      </c>
      <c r="G17" s="201"/>
      <c r="H17" s="201"/>
      <c r="I17" s="201"/>
      <c r="J17" s="218"/>
      <c r="K17" s="218"/>
    </row>
    <row r="18" spans="2:11" x14ac:dyDescent="0.25">
      <c r="B18" s="368" t="str">
        <f>Input!B873</f>
        <v>Employers Liability</v>
      </c>
      <c r="C18" s="357">
        <f>Input!C873</f>
        <v>1000000</v>
      </c>
      <c r="D18" s="385" t="s">
        <v>1764</v>
      </c>
      <c r="E18" s="392"/>
      <c r="F18" s="387">
        <f>Input!G873</f>
        <v>0</v>
      </c>
      <c r="G18" s="201"/>
      <c r="H18" s="201"/>
      <c r="I18" s="201"/>
      <c r="J18" s="218"/>
      <c r="K18" s="218"/>
    </row>
    <row r="19" spans="2:11" x14ac:dyDescent="0.25">
      <c r="B19" s="368" t="str">
        <f>Input!B874</f>
        <v>Repatriation</v>
      </c>
      <c r="C19" s="357">
        <f>Input!C874</f>
        <v>1000000</v>
      </c>
      <c r="D19" s="385" t="s">
        <v>1684</v>
      </c>
      <c r="E19" s="226"/>
      <c r="F19" s="387">
        <f>Input!G874</f>
        <v>0</v>
      </c>
      <c r="G19" s="201"/>
      <c r="H19" s="201"/>
      <c r="I19" s="201"/>
      <c r="J19" s="218"/>
      <c r="K19" s="218"/>
    </row>
    <row r="20" spans="2:11" ht="38.25" x14ac:dyDescent="0.25">
      <c r="B20" s="368" t="str">
        <f>Input!B875</f>
        <v>Travel Accident - Accidental Death &amp; Dismemberment</v>
      </c>
      <c r="C20" s="357" t="str">
        <f>Input!C875</f>
        <v>$50,000 / $100,000 / $1,500,000</v>
      </c>
      <c r="D20" s="385" t="s">
        <v>1763</v>
      </c>
      <c r="E20" s="393"/>
      <c r="F20" s="387">
        <f>Input!G875</f>
        <v>0</v>
      </c>
      <c r="G20" s="201"/>
      <c r="H20" s="201"/>
      <c r="I20" s="201"/>
      <c r="J20" s="218"/>
      <c r="K20" s="218"/>
    </row>
    <row r="21" spans="2:11" ht="15" customHeight="1" x14ac:dyDescent="0.25">
      <c r="B21" s="368" t="str">
        <f>Input!B876</f>
        <v>Kidnap and Ransom</v>
      </c>
      <c r="C21" s="357" t="str">
        <f>Input!C876</f>
        <v>Not Covered</v>
      </c>
      <c r="D21" s="385" t="str">
        <f>Input!E876</f>
        <v>Not Covered</v>
      </c>
      <c r="E21" s="394"/>
      <c r="F21" s="387">
        <f>Input!G876</f>
        <v>0</v>
      </c>
      <c r="G21" s="201"/>
      <c r="H21" s="201"/>
      <c r="I21" s="201"/>
      <c r="J21" s="626"/>
      <c r="K21" s="218"/>
    </row>
    <row r="22" spans="2:11" x14ac:dyDescent="0.25">
      <c r="B22" s="488" t="s">
        <v>38</v>
      </c>
      <c r="C22" s="436"/>
      <c r="D22" s="436"/>
      <c r="F22" s="424"/>
      <c r="J22" s="494"/>
      <c r="K22" s="494"/>
    </row>
    <row r="23" spans="2:11" ht="25.5" x14ac:dyDescent="0.25">
      <c r="B23" s="361" t="s">
        <v>1760</v>
      </c>
      <c r="C23" s="362" t="str">
        <f>B6</f>
        <v>Writing Company</v>
      </c>
      <c r="D23" s="391" t="s">
        <v>1372</v>
      </c>
      <c r="F23" s="390">
        <f>Input!H867</f>
        <v>0</v>
      </c>
      <c r="J23" s="218"/>
      <c r="K23" s="218"/>
    </row>
    <row r="24" spans="2:11" ht="25.5" x14ac:dyDescent="0.25">
      <c r="B24" s="361" t="s">
        <v>1343</v>
      </c>
      <c r="C24" s="362" t="str">
        <f>B5</f>
        <v>Insurer</v>
      </c>
      <c r="D24" s="391" t="s">
        <v>1708</v>
      </c>
      <c r="E24" s="386"/>
      <c r="F24" s="390">
        <f>Input!H868</f>
        <v>0</v>
      </c>
      <c r="J24" s="218"/>
      <c r="K24" s="218"/>
    </row>
    <row r="25" spans="2:11" ht="38.25" x14ac:dyDescent="0.25">
      <c r="B25" s="361" t="s">
        <v>1683</v>
      </c>
      <c r="C25" s="362" t="s">
        <v>1761</v>
      </c>
      <c r="D25" s="391" t="s">
        <v>1762</v>
      </c>
      <c r="F25" s="390">
        <f>Input!H869</f>
        <v>0</v>
      </c>
      <c r="J25" s="218"/>
      <c r="K25" s="218"/>
    </row>
    <row r="26" spans="2:11" x14ac:dyDescent="0.25">
      <c r="B26" s="361" t="str">
        <f>Input!B870</f>
        <v>Automobile Liability</v>
      </c>
      <c r="C26" s="362">
        <f>Input!D870</f>
        <v>0</v>
      </c>
      <c r="D26" s="391">
        <f>Input!F870</f>
        <v>0</v>
      </c>
      <c r="F26" s="390">
        <f>Input!H870</f>
        <v>0</v>
      </c>
      <c r="J26" s="218"/>
      <c r="K26" s="218"/>
    </row>
    <row r="27" spans="2:11" x14ac:dyDescent="0.25">
      <c r="B27" s="361" t="str">
        <f>Input!B871</f>
        <v>Hired Automobile Physical Damage</v>
      </c>
      <c r="C27" s="362">
        <f>Input!D871</f>
        <v>1000</v>
      </c>
      <c r="D27" s="391">
        <f>Input!F871</f>
        <v>1000</v>
      </c>
      <c r="F27" s="390">
        <f>Input!H871</f>
        <v>0</v>
      </c>
      <c r="J27" s="218"/>
      <c r="K27" s="218"/>
    </row>
    <row r="28" spans="2:11" x14ac:dyDescent="0.25">
      <c r="B28" s="361" t="str">
        <f>Input!B872</f>
        <v>Voluntary Compensation</v>
      </c>
      <c r="C28" s="362">
        <f>Input!D872</f>
        <v>0</v>
      </c>
      <c r="D28" s="391">
        <f>Input!F872</f>
        <v>0</v>
      </c>
      <c r="F28" s="390">
        <f>Input!H872</f>
        <v>0</v>
      </c>
      <c r="J28" s="218"/>
      <c r="K28" s="218"/>
    </row>
    <row r="29" spans="2:11" x14ac:dyDescent="0.25">
      <c r="B29" s="361" t="str">
        <f>Input!B873</f>
        <v>Employers Liability</v>
      </c>
      <c r="C29" s="362">
        <f>Input!D873</f>
        <v>0</v>
      </c>
      <c r="D29" s="391">
        <f>Input!F873</f>
        <v>0</v>
      </c>
      <c r="F29" s="390">
        <f>Input!H873</f>
        <v>0</v>
      </c>
      <c r="J29" s="218"/>
      <c r="K29" s="218"/>
    </row>
    <row r="30" spans="2:11" x14ac:dyDescent="0.25">
      <c r="B30" s="361" t="str">
        <f>Input!B874</f>
        <v>Repatriation</v>
      </c>
      <c r="C30" s="362">
        <f>Input!D874</f>
        <v>0</v>
      </c>
      <c r="D30" s="391">
        <f>Input!F874</f>
        <v>0</v>
      </c>
      <c r="F30" s="390">
        <f>Input!H874</f>
        <v>0</v>
      </c>
      <c r="J30" s="218"/>
      <c r="K30" s="218"/>
    </row>
    <row r="31" spans="2:11" x14ac:dyDescent="0.25">
      <c r="B31" s="361" t="str">
        <f>Input!B875</f>
        <v>Travel Accident - Accidental Death &amp; Dismemberment</v>
      </c>
      <c r="C31" s="362">
        <f>Input!D875</f>
        <v>0</v>
      </c>
      <c r="D31" s="391">
        <f>Input!F875</f>
        <v>0</v>
      </c>
      <c r="F31" s="390">
        <f>Input!H875</f>
        <v>0</v>
      </c>
      <c r="J31" s="218"/>
      <c r="K31" s="218"/>
    </row>
    <row r="32" spans="2:11" x14ac:dyDescent="0.25">
      <c r="B32" s="361" t="str">
        <f>Input!B876</f>
        <v>Kidnap and Ransom</v>
      </c>
      <c r="C32" s="362" t="str">
        <f>Input!D876</f>
        <v>N/A</v>
      </c>
      <c r="D32" s="391" t="str">
        <f>Input!F876</f>
        <v>N/A</v>
      </c>
      <c r="F32" s="390">
        <f>Input!H876</f>
        <v>0</v>
      </c>
      <c r="J32" s="218"/>
      <c r="K32" s="218"/>
    </row>
    <row r="33" spans="2:11" x14ac:dyDescent="0.25">
      <c r="B33" s="488" t="s">
        <v>302</v>
      </c>
      <c r="C33" s="436"/>
      <c r="D33" s="436"/>
      <c r="F33" s="491"/>
      <c r="G33" s="201"/>
      <c r="H33" s="201"/>
      <c r="I33" s="201"/>
      <c r="J33" s="494"/>
      <c r="K33" s="494"/>
    </row>
    <row r="34" spans="2:11" x14ac:dyDescent="0.25">
      <c r="B34" s="361" t="s">
        <v>283</v>
      </c>
      <c r="C34" s="362">
        <f>Input!B846</f>
        <v>4310</v>
      </c>
      <c r="D34" s="391">
        <f>Input!D846</f>
        <v>4273</v>
      </c>
      <c r="F34" s="390">
        <f>Input!E846</f>
        <v>0</v>
      </c>
      <c r="J34" s="1366" t="s">
        <v>1688</v>
      </c>
      <c r="K34" s="1034"/>
    </row>
    <row r="35" spans="2:11" x14ac:dyDescent="0.25">
      <c r="B35" s="684" t="s">
        <v>874</v>
      </c>
      <c r="C35" s="357">
        <f>Input!B850</f>
        <v>0</v>
      </c>
      <c r="D35" s="385">
        <f>Input!D850</f>
        <v>0</v>
      </c>
      <c r="F35" s="387">
        <f>Input!E850</f>
        <v>0</v>
      </c>
      <c r="J35" s="1367"/>
      <c r="K35" s="1030"/>
    </row>
    <row r="36" spans="2:11" x14ac:dyDescent="0.25">
      <c r="B36" s="684" t="s">
        <v>873</v>
      </c>
      <c r="C36" s="357">
        <f>Input!B852</f>
        <v>4310</v>
      </c>
      <c r="D36" s="385">
        <f>Input!D852</f>
        <v>4273</v>
      </c>
      <c r="F36" s="387">
        <f>Input!E852</f>
        <v>0</v>
      </c>
      <c r="J36" s="1368"/>
      <c r="K36" s="1030"/>
    </row>
    <row r="37" spans="2:11" ht="7.5" customHeight="1" x14ac:dyDescent="0.25">
      <c r="B37" s="303"/>
      <c r="C37" s="216"/>
      <c r="D37" s="216"/>
      <c r="F37" s="263"/>
      <c r="J37" s="344"/>
    </row>
    <row r="38" spans="2:11" x14ac:dyDescent="0.25">
      <c r="B38" s="1362" t="s">
        <v>114</v>
      </c>
      <c r="C38" s="1362"/>
      <c r="D38" s="1362"/>
      <c r="F38" s="262"/>
      <c r="J38" s="344"/>
    </row>
    <row r="39" spans="2:11" ht="15" customHeight="1" x14ac:dyDescent="0.25">
      <c r="B39" s="1363" t="s">
        <v>1436</v>
      </c>
      <c r="C39" s="1363"/>
      <c r="D39" s="1363"/>
      <c r="E39" s="1363"/>
      <c r="F39" s="1363"/>
      <c r="G39" s="1363"/>
      <c r="H39" s="1363"/>
      <c r="I39" s="1363"/>
      <c r="J39" s="1363"/>
    </row>
    <row r="40" spans="2:11" ht="7.5" customHeight="1" x14ac:dyDescent="0.25">
      <c r="B40" s="343"/>
      <c r="C40" s="226"/>
      <c r="D40" s="226"/>
      <c r="F40" s="263"/>
      <c r="J40" s="344"/>
    </row>
    <row r="41" spans="2:11" x14ac:dyDescent="0.25">
      <c r="B41" s="1362" t="s">
        <v>115</v>
      </c>
      <c r="C41" s="1362"/>
      <c r="D41" s="1362"/>
      <c r="F41" s="263"/>
      <c r="J41" s="344"/>
    </row>
    <row r="42" spans="2:11" ht="135" customHeight="1" x14ac:dyDescent="0.25">
      <c r="B42" s="1365" t="s">
        <v>1689</v>
      </c>
      <c r="C42" s="1365"/>
      <c r="D42" s="1365"/>
      <c r="E42" s="1365"/>
      <c r="F42" s="1365"/>
      <c r="G42" s="1365"/>
      <c r="H42" s="1365"/>
      <c r="I42" s="1365"/>
      <c r="J42" s="1365"/>
    </row>
    <row r="43" spans="2:11" ht="7.5" customHeight="1" x14ac:dyDescent="0.25">
      <c r="B43" s="303"/>
      <c r="C43" s="216"/>
      <c r="D43" s="216"/>
      <c r="F43" s="263"/>
      <c r="J43" s="344"/>
    </row>
    <row r="44" spans="2:11" x14ac:dyDescent="0.25">
      <c r="B44" s="470" t="s">
        <v>73</v>
      </c>
      <c r="C44" s="471" t="s">
        <v>63</v>
      </c>
      <c r="D44" s="472" t="s">
        <v>64</v>
      </c>
      <c r="F44" s="473" t="s">
        <v>116</v>
      </c>
      <c r="J44" s="474" t="s">
        <v>728</v>
      </c>
      <c r="K44" s="474" t="s">
        <v>298</v>
      </c>
    </row>
    <row r="45" spans="2:11" x14ac:dyDescent="0.25">
      <c r="B45" s="359" t="s">
        <v>74</v>
      </c>
      <c r="C45" s="603" t="s">
        <v>1283</v>
      </c>
      <c r="D45" s="604" t="s">
        <v>1143</v>
      </c>
      <c r="F45" s="373"/>
      <c r="G45" s="408" t="str">
        <f t="shared" ref="G45:G90" si="0">IF(OR(TRIM(D45)&lt;&gt;"",TRIM(F45)&lt;&gt;""),IF(AND(TRIM(D45)&lt;&gt;"",TRIM(F45)&lt;&gt;""),IF(OR(TRIM(C45)&lt;&gt;TRIM(D45),TRIM(C45)&lt;&gt;TRIM(F45)),"_",""),IF(TRIM(C45)&lt;&gt;TRIM(D45), "_", "")),"")</f>
        <v/>
      </c>
      <c r="J45" s="218"/>
      <c r="K45" s="218"/>
    </row>
    <row r="46" spans="2:11" x14ac:dyDescent="0.25">
      <c r="B46" s="340" t="s">
        <v>75</v>
      </c>
      <c r="C46" s="395"/>
      <c r="D46" s="351"/>
      <c r="F46" s="396"/>
      <c r="G46" s="408" t="str">
        <f t="shared" si="0"/>
        <v/>
      </c>
      <c r="J46" s="219"/>
      <c r="K46" s="219"/>
    </row>
    <row r="47" spans="2:11" x14ac:dyDescent="0.25">
      <c r="B47" s="400" t="s">
        <v>17</v>
      </c>
      <c r="C47" s="571" t="s">
        <v>1284</v>
      </c>
      <c r="D47" s="398" t="s">
        <v>1284</v>
      </c>
      <c r="F47" s="399"/>
      <c r="G47" s="408" t="str">
        <f t="shared" si="0"/>
        <v/>
      </c>
      <c r="J47" s="407"/>
      <c r="K47" s="407"/>
    </row>
    <row r="48" spans="2:11" x14ac:dyDescent="0.25">
      <c r="B48" s="400" t="s">
        <v>219</v>
      </c>
      <c r="C48" s="571" t="s">
        <v>1285</v>
      </c>
      <c r="D48" s="398" t="s">
        <v>1285</v>
      </c>
      <c r="F48" s="399"/>
      <c r="G48" s="408" t="str">
        <f t="shared" si="0"/>
        <v/>
      </c>
      <c r="J48" s="407"/>
      <c r="K48" s="407"/>
    </row>
    <row r="49" spans="2:33" ht="25.5" x14ac:dyDescent="0.25">
      <c r="B49" s="400" t="s">
        <v>607</v>
      </c>
      <c r="C49" s="571" t="s">
        <v>1286</v>
      </c>
      <c r="D49" s="398" t="s">
        <v>1286</v>
      </c>
      <c r="F49" s="399"/>
      <c r="G49" s="408" t="str">
        <f t="shared" si="0"/>
        <v/>
      </c>
      <c r="J49" s="407"/>
      <c r="K49" s="407"/>
    </row>
    <row r="50" spans="2:33" ht="25.5" x14ac:dyDescent="0.25">
      <c r="B50" s="400" t="s">
        <v>608</v>
      </c>
      <c r="C50" s="571" t="s">
        <v>1287</v>
      </c>
      <c r="D50" s="398" t="s">
        <v>1287</v>
      </c>
      <c r="F50" s="399"/>
      <c r="G50" s="408" t="str">
        <f t="shared" si="0"/>
        <v/>
      </c>
      <c r="J50" s="407"/>
      <c r="K50" s="407"/>
    </row>
    <row r="51" spans="2:33" ht="25.5" x14ac:dyDescent="0.25">
      <c r="B51" s="400" t="s">
        <v>609</v>
      </c>
      <c r="C51" s="571" t="s">
        <v>1288</v>
      </c>
      <c r="D51" s="398" t="s">
        <v>1288</v>
      </c>
      <c r="F51" s="399"/>
      <c r="G51" s="408" t="str">
        <f t="shared" si="0"/>
        <v/>
      </c>
      <c r="J51" s="407"/>
      <c r="K51" s="407"/>
    </row>
    <row r="52" spans="2:33" x14ac:dyDescent="0.25">
      <c r="B52" s="776" t="s">
        <v>201</v>
      </c>
      <c r="C52" s="571" t="s">
        <v>1325</v>
      </c>
      <c r="D52" s="1035" t="s">
        <v>1325</v>
      </c>
      <c r="F52" s="399"/>
      <c r="G52" s="408" t="str">
        <f t="shared" si="0"/>
        <v/>
      </c>
      <c r="J52" s="407"/>
      <c r="K52" s="407"/>
    </row>
    <row r="53" spans="2:33" hidden="1" x14ac:dyDescent="0.25">
      <c r="B53" s="400" t="s">
        <v>152</v>
      </c>
      <c r="C53" s="355"/>
      <c r="D53" s="384"/>
      <c r="F53" s="402"/>
      <c r="G53" s="408" t="str">
        <f t="shared" si="0"/>
        <v/>
      </c>
      <c r="J53" s="404"/>
      <c r="K53" s="404"/>
    </row>
    <row r="54" spans="2:33" x14ac:dyDescent="0.25">
      <c r="B54" s="340" t="s">
        <v>121</v>
      </c>
      <c r="C54" s="395"/>
      <c r="D54" s="351"/>
      <c r="F54" s="396"/>
      <c r="G54" s="408" t="str">
        <f t="shared" si="0"/>
        <v/>
      </c>
      <c r="J54" s="219"/>
      <c r="K54" s="219"/>
    </row>
    <row r="55" spans="2:33" x14ac:dyDescent="0.25">
      <c r="B55" s="400" t="s">
        <v>219</v>
      </c>
      <c r="C55" s="571" t="s">
        <v>974</v>
      </c>
      <c r="D55" s="398" t="s">
        <v>974</v>
      </c>
      <c r="F55" s="399"/>
      <c r="G55" s="408" t="str">
        <f t="shared" si="0"/>
        <v/>
      </c>
      <c r="J55" s="407"/>
      <c r="K55" s="407"/>
    </row>
    <row r="56" spans="2:33" x14ac:dyDescent="0.25">
      <c r="B56" s="401" t="s">
        <v>447</v>
      </c>
      <c r="C56" s="721" t="s">
        <v>972</v>
      </c>
      <c r="D56" s="384" t="s">
        <v>972</v>
      </c>
      <c r="F56" s="402"/>
      <c r="G56" s="408" t="str">
        <f t="shared" si="0"/>
        <v/>
      </c>
      <c r="J56" s="404"/>
      <c r="K56" s="404"/>
    </row>
    <row r="57" spans="2:33" x14ac:dyDescent="0.25">
      <c r="B57" s="340" t="s">
        <v>76</v>
      </c>
      <c r="C57" s="395"/>
      <c r="D57" s="351"/>
      <c r="F57" s="396"/>
      <c r="G57" s="408" t="str">
        <f t="shared" si="0"/>
        <v/>
      </c>
      <c r="J57" s="219"/>
      <c r="K57" s="219"/>
    </row>
    <row r="58" spans="2:33" x14ac:dyDescent="0.25">
      <c r="B58" s="400" t="s">
        <v>219</v>
      </c>
      <c r="C58" s="858">
        <v>43709</v>
      </c>
      <c r="D58" s="1011">
        <v>43709</v>
      </c>
      <c r="F58" s="399"/>
      <c r="G58" s="408" t="str">
        <f t="shared" si="0"/>
        <v/>
      </c>
      <c r="J58" s="407"/>
      <c r="K58" s="407"/>
    </row>
    <row r="59" spans="2:33" x14ac:dyDescent="0.25">
      <c r="B59" s="401" t="s">
        <v>447</v>
      </c>
      <c r="C59" s="721" t="s">
        <v>237</v>
      </c>
      <c r="D59" s="384" t="s">
        <v>237</v>
      </c>
      <c r="F59" s="402"/>
      <c r="G59" s="408" t="str">
        <f t="shared" si="0"/>
        <v/>
      </c>
      <c r="J59" s="404"/>
      <c r="K59" s="404"/>
    </row>
    <row r="60" spans="2:33" x14ac:dyDescent="0.25">
      <c r="B60" s="359" t="s">
        <v>77</v>
      </c>
      <c r="C60" s="785">
        <v>2000</v>
      </c>
      <c r="D60" s="785">
        <v>2000</v>
      </c>
      <c r="F60" s="373"/>
      <c r="G60" s="408" t="str">
        <f t="shared" si="0"/>
        <v/>
      </c>
      <c r="J60" s="218"/>
      <c r="K60" s="218"/>
    </row>
    <row r="61" spans="2:33" x14ac:dyDescent="0.25">
      <c r="B61" s="359" t="s">
        <v>78</v>
      </c>
      <c r="C61" s="603" t="s">
        <v>973</v>
      </c>
      <c r="D61" s="350" t="s">
        <v>973</v>
      </c>
      <c r="F61" s="373"/>
      <c r="G61" s="408" t="str">
        <f t="shared" si="0"/>
        <v/>
      </c>
      <c r="J61" s="218"/>
      <c r="K61" s="218"/>
    </row>
    <row r="62" spans="2:33" ht="15" customHeight="1" x14ac:dyDescent="0.25">
      <c r="B62" s="611" t="s">
        <v>330</v>
      </c>
      <c r="C62" s="665"/>
      <c r="D62" s="665"/>
      <c r="E62" s="660"/>
      <c r="F62" s="607"/>
      <c r="G62" s="408" t="str">
        <f t="shared" si="0"/>
        <v/>
      </c>
      <c r="J62" s="1366"/>
      <c r="K62" s="1044"/>
      <c r="L62" s="610"/>
      <c r="M62" s="610"/>
      <c r="Y62" s="718"/>
      <c r="Z62" s="718"/>
      <c r="AA62" s="610"/>
      <c r="AB62" s="610"/>
      <c r="AC62" s="610"/>
      <c r="AD62" s="610"/>
      <c r="AE62" s="610"/>
      <c r="AF62" s="610"/>
      <c r="AG62" s="610"/>
    </row>
    <row r="63" spans="2:33" ht="15" customHeight="1" x14ac:dyDescent="0.25">
      <c r="B63" s="400" t="s">
        <v>17</v>
      </c>
      <c r="C63" s="796" t="s">
        <v>331</v>
      </c>
      <c r="D63" s="796" t="s">
        <v>331</v>
      </c>
      <c r="E63" s="660"/>
      <c r="F63" s="719"/>
      <c r="G63" s="408" t="str">
        <f t="shared" si="0"/>
        <v/>
      </c>
      <c r="J63" s="1367"/>
      <c r="K63" s="610"/>
      <c r="L63" s="610"/>
      <c r="M63" s="610"/>
      <c r="Y63" s="662"/>
      <c r="Z63" s="718"/>
      <c r="AA63" s="610"/>
      <c r="AB63" s="610"/>
      <c r="AC63" s="610"/>
      <c r="AD63" s="610"/>
      <c r="AE63" s="610"/>
      <c r="AF63" s="610"/>
      <c r="AG63" s="610"/>
    </row>
    <row r="64" spans="2:33" ht="15" customHeight="1" x14ac:dyDescent="0.25">
      <c r="B64" s="400" t="s">
        <v>200</v>
      </c>
      <c r="C64" s="796" t="s">
        <v>331</v>
      </c>
      <c r="D64" s="796" t="s">
        <v>331</v>
      </c>
      <c r="E64" s="660"/>
      <c r="F64" s="719"/>
      <c r="G64" s="408" t="str">
        <f t="shared" si="0"/>
        <v/>
      </c>
      <c r="J64" s="1367"/>
      <c r="K64" s="610"/>
      <c r="L64" s="610"/>
      <c r="M64" s="610"/>
      <c r="Y64" s="727"/>
      <c r="Z64" s="718"/>
      <c r="AA64" s="610"/>
      <c r="AB64" s="610"/>
      <c r="AC64" s="610"/>
      <c r="AD64" s="610"/>
      <c r="AE64" s="610"/>
      <c r="AF64" s="610"/>
      <c r="AG64" s="610"/>
    </row>
    <row r="65" spans="2:33" ht="15" customHeight="1" x14ac:dyDescent="0.25">
      <c r="B65" s="400" t="s">
        <v>198</v>
      </c>
      <c r="C65" s="796" t="s">
        <v>331</v>
      </c>
      <c r="D65" s="796" t="s">
        <v>331</v>
      </c>
      <c r="E65" s="660"/>
      <c r="F65" s="719"/>
      <c r="G65" s="408" t="str">
        <f t="shared" si="0"/>
        <v/>
      </c>
      <c r="J65" s="1367"/>
      <c r="K65" s="610"/>
      <c r="L65" s="610"/>
      <c r="M65" s="610"/>
      <c r="Y65" s="727"/>
      <c r="Z65" s="718"/>
      <c r="AA65" s="610"/>
      <c r="AB65" s="610"/>
      <c r="AC65" s="610"/>
      <c r="AD65" s="610"/>
      <c r="AE65" s="610"/>
      <c r="AF65" s="610"/>
      <c r="AG65" s="610"/>
    </row>
    <row r="66" spans="2:33" ht="15" customHeight="1" x14ac:dyDescent="0.25">
      <c r="B66" s="401" t="s">
        <v>152</v>
      </c>
      <c r="C66" s="722" t="s">
        <v>975</v>
      </c>
      <c r="D66" s="722" t="s">
        <v>975</v>
      </c>
      <c r="E66" s="660"/>
      <c r="F66" s="723"/>
      <c r="G66" s="408" t="str">
        <f t="shared" si="0"/>
        <v/>
      </c>
      <c r="J66" s="1368"/>
      <c r="K66" s="679"/>
      <c r="L66" s="610"/>
      <c r="M66" s="610"/>
      <c r="Y66" s="662"/>
      <c r="Z66" s="718"/>
      <c r="AA66" s="610"/>
      <c r="AB66" s="610"/>
      <c r="AC66" s="610"/>
      <c r="AD66" s="610"/>
      <c r="AE66" s="610"/>
      <c r="AF66" s="610"/>
      <c r="AG66" s="610"/>
    </row>
    <row r="67" spans="2:33" x14ac:dyDescent="0.25">
      <c r="B67" s="340" t="s">
        <v>611</v>
      </c>
      <c r="C67" s="395"/>
      <c r="D67" s="395"/>
      <c r="F67" s="396"/>
      <c r="G67" s="408" t="str">
        <f t="shared" si="0"/>
        <v/>
      </c>
      <c r="J67" s="219"/>
      <c r="K67" s="219"/>
    </row>
    <row r="68" spans="2:33" x14ac:dyDescent="0.25">
      <c r="B68" s="400" t="s">
        <v>612</v>
      </c>
      <c r="C68" s="800" t="s">
        <v>124</v>
      </c>
      <c r="D68" s="800" t="s">
        <v>124</v>
      </c>
      <c r="F68" s="399"/>
      <c r="G68" s="408" t="str">
        <f t="shared" si="0"/>
        <v/>
      </c>
      <c r="J68" s="407"/>
      <c r="K68" s="407"/>
    </row>
    <row r="69" spans="2:33" x14ac:dyDescent="0.25">
      <c r="B69" s="400" t="s">
        <v>613</v>
      </c>
      <c r="C69" s="800" t="s">
        <v>124</v>
      </c>
      <c r="D69" s="800" t="s">
        <v>124</v>
      </c>
      <c r="F69" s="399"/>
      <c r="G69" s="408" t="str">
        <f t="shared" si="0"/>
        <v/>
      </c>
      <c r="J69" s="407"/>
      <c r="K69" s="407"/>
    </row>
    <row r="70" spans="2:33" ht="30" customHeight="1" x14ac:dyDescent="0.25">
      <c r="B70" s="401" t="s">
        <v>614</v>
      </c>
      <c r="C70" s="803" t="s">
        <v>124</v>
      </c>
      <c r="D70" s="803" t="s">
        <v>124</v>
      </c>
      <c r="F70" s="402"/>
      <c r="G70" s="408" t="str">
        <f t="shared" si="0"/>
        <v/>
      </c>
      <c r="J70" s="404"/>
      <c r="K70" s="404"/>
    </row>
    <row r="71" spans="2:33" x14ac:dyDescent="0.25">
      <c r="B71" s="576" t="s">
        <v>866</v>
      </c>
      <c r="C71" s="417" t="s">
        <v>124</v>
      </c>
      <c r="D71" s="417" t="s">
        <v>124</v>
      </c>
      <c r="F71" s="373"/>
      <c r="G71" s="408" t="str">
        <f t="shared" si="0"/>
        <v/>
      </c>
      <c r="J71" s="218"/>
      <c r="K71" s="218"/>
    </row>
    <row r="72" spans="2:33" x14ac:dyDescent="0.25">
      <c r="B72" s="630" t="s">
        <v>497</v>
      </c>
      <c r="C72" s="397"/>
      <c r="D72" s="397"/>
      <c r="F72" s="399"/>
      <c r="G72" s="408" t="str">
        <f t="shared" si="0"/>
        <v/>
      </c>
      <c r="J72" s="407"/>
      <c r="K72" s="407"/>
    </row>
    <row r="73" spans="2:33" x14ac:dyDescent="0.25">
      <c r="B73" s="400" t="s">
        <v>494</v>
      </c>
      <c r="C73" s="796" t="s">
        <v>331</v>
      </c>
      <c r="D73" s="796" t="s">
        <v>331</v>
      </c>
      <c r="F73" s="399"/>
      <c r="G73" s="408" t="str">
        <f t="shared" si="0"/>
        <v/>
      </c>
      <c r="J73" s="407"/>
      <c r="K73" s="407"/>
    </row>
    <row r="74" spans="2:33" x14ac:dyDescent="0.25">
      <c r="B74" s="400" t="s">
        <v>495</v>
      </c>
      <c r="C74" s="796" t="s">
        <v>331</v>
      </c>
      <c r="D74" s="796" t="s">
        <v>331</v>
      </c>
      <c r="F74" s="399"/>
      <c r="G74" s="408" t="str">
        <f t="shared" si="0"/>
        <v/>
      </c>
      <c r="J74" s="407"/>
      <c r="K74" s="407"/>
    </row>
    <row r="75" spans="2:33" x14ac:dyDescent="0.25">
      <c r="B75" s="401" t="s">
        <v>496</v>
      </c>
      <c r="C75" s="796" t="s">
        <v>331</v>
      </c>
      <c r="D75" s="797" t="s">
        <v>331</v>
      </c>
      <c r="F75" s="402"/>
      <c r="G75" s="408" t="str">
        <f t="shared" si="0"/>
        <v/>
      </c>
      <c r="J75" s="404"/>
      <c r="K75" s="404"/>
    </row>
    <row r="76" spans="2:33" x14ac:dyDescent="0.25">
      <c r="B76" s="359" t="s">
        <v>615</v>
      </c>
      <c r="C76" s="417" t="s">
        <v>124</v>
      </c>
      <c r="D76" s="417" t="s">
        <v>124</v>
      </c>
      <c r="F76" s="373"/>
      <c r="G76" s="408" t="str">
        <f t="shared" si="0"/>
        <v/>
      </c>
      <c r="J76" s="626"/>
      <c r="K76" s="218"/>
    </row>
    <row r="77" spans="2:33" x14ac:dyDescent="0.25">
      <c r="B77" s="576" t="s">
        <v>867</v>
      </c>
      <c r="C77" s="417" t="s">
        <v>124</v>
      </c>
      <c r="D77" s="417" t="s">
        <v>124</v>
      </c>
      <c r="F77" s="373"/>
      <c r="G77" s="408" t="str">
        <f t="shared" si="0"/>
        <v/>
      </c>
      <c r="J77" s="218"/>
      <c r="K77" s="218"/>
    </row>
    <row r="78" spans="2:33" ht="30" customHeight="1" x14ac:dyDescent="0.25">
      <c r="B78" s="340" t="s">
        <v>781</v>
      </c>
      <c r="C78" s="395"/>
      <c r="D78" s="395"/>
      <c r="F78" s="396"/>
      <c r="G78" s="408" t="str">
        <f t="shared" si="0"/>
        <v/>
      </c>
      <c r="J78" s="219"/>
      <c r="K78" s="219"/>
    </row>
    <row r="79" spans="2:33" x14ac:dyDescent="0.25">
      <c r="B79" s="400" t="s">
        <v>17</v>
      </c>
      <c r="C79" s="800" t="s">
        <v>124</v>
      </c>
      <c r="D79" s="800" t="s">
        <v>124</v>
      </c>
      <c r="F79" s="399"/>
      <c r="G79" s="408" t="str">
        <f t="shared" si="0"/>
        <v/>
      </c>
      <c r="J79" s="407"/>
      <c r="K79" s="407"/>
    </row>
    <row r="80" spans="2:33" x14ac:dyDescent="0.25">
      <c r="B80" s="400" t="s">
        <v>610</v>
      </c>
      <c r="C80" s="800" t="s">
        <v>124</v>
      </c>
      <c r="D80" s="800" t="s">
        <v>124</v>
      </c>
      <c r="F80" s="399"/>
      <c r="G80" s="408" t="str">
        <f t="shared" si="0"/>
        <v/>
      </c>
      <c r="J80" s="407"/>
      <c r="K80" s="407"/>
    </row>
    <row r="81" spans="2:11" x14ac:dyDescent="0.25">
      <c r="B81" s="401" t="s">
        <v>607</v>
      </c>
      <c r="C81" s="803" t="s">
        <v>124</v>
      </c>
      <c r="D81" s="803" t="s">
        <v>124</v>
      </c>
      <c r="E81" s="864"/>
      <c r="F81" s="402"/>
      <c r="G81" s="408" t="str">
        <f t="shared" si="0"/>
        <v/>
      </c>
      <c r="H81" s="1040"/>
      <c r="I81" s="1040"/>
      <c r="J81" s="404"/>
      <c r="K81" s="404"/>
    </row>
    <row r="82" spans="2:11" hidden="1" x14ac:dyDescent="0.25">
      <c r="B82" s="401" t="s">
        <v>152</v>
      </c>
      <c r="C82" s="397"/>
      <c r="D82" s="384"/>
      <c r="F82" s="402"/>
      <c r="G82" s="408" t="str">
        <f t="shared" si="0"/>
        <v/>
      </c>
      <c r="J82" s="404"/>
      <c r="K82" s="404"/>
    </row>
    <row r="83" spans="2:11" ht="7.5" customHeight="1" x14ac:dyDescent="0.25">
      <c r="B83" s="303"/>
      <c r="C83" s="864"/>
      <c r="D83" s="216"/>
      <c r="F83" s="263"/>
      <c r="G83" s="408" t="str">
        <f t="shared" si="0"/>
        <v/>
      </c>
      <c r="J83" s="344"/>
    </row>
    <row r="84" spans="2:11" x14ac:dyDescent="0.25">
      <c r="B84" s="470" t="s">
        <v>90</v>
      </c>
      <c r="C84" s="471" t="s">
        <v>63</v>
      </c>
      <c r="D84" s="472" t="s">
        <v>64</v>
      </c>
      <c r="F84" s="473" t="s">
        <v>116</v>
      </c>
      <c r="G84" s="408" t="str">
        <f t="shared" si="0"/>
        <v>_</v>
      </c>
      <c r="J84" s="474" t="s">
        <v>728</v>
      </c>
      <c r="K84" s="474" t="s">
        <v>298</v>
      </c>
    </row>
    <row r="85" spans="2:11" x14ac:dyDescent="0.25">
      <c r="B85" s="359" t="s">
        <v>399</v>
      </c>
      <c r="C85" s="602" t="s">
        <v>1289</v>
      </c>
      <c r="D85" s="602" t="s">
        <v>1289</v>
      </c>
      <c r="F85" s="373"/>
      <c r="G85" s="408" t="str">
        <f t="shared" si="0"/>
        <v/>
      </c>
      <c r="H85" s="201"/>
      <c r="I85" s="201"/>
      <c r="J85" s="612"/>
      <c r="K85" s="218"/>
    </row>
    <row r="86" spans="2:11" x14ac:dyDescent="0.25">
      <c r="B86" s="340" t="s">
        <v>868</v>
      </c>
      <c r="C86" s="801" t="s">
        <v>1289</v>
      </c>
      <c r="D86" s="801" t="s">
        <v>1289</v>
      </c>
      <c r="F86" s="396"/>
      <c r="G86" s="408" t="str">
        <f t="shared" si="0"/>
        <v/>
      </c>
      <c r="H86" s="201"/>
      <c r="I86" s="201"/>
      <c r="J86" s="612"/>
      <c r="K86" s="219"/>
    </row>
    <row r="87" spans="2:11" x14ac:dyDescent="0.25">
      <c r="B87" s="340" t="s">
        <v>599</v>
      </c>
      <c r="C87" s="801" t="s">
        <v>1291</v>
      </c>
      <c r="D87" s="801" t="s">
        <v>1291</v>
      </c>
      <c r="F87" s="396"/>
      <c r="G87" s="408" t="str">
        <f t="shared" si="0"/>
        <v/>
      </c>
      <c r="H87" s="201"/>
      <c r="I87" s="201"/>
      <c r="J87" s="612"/>
      <c r="K87" s="219"/>
    </row>
    <row r="88" spans="2:11" ht="25.5" x14ac:dyDescent="0.25">
      <c r="B88" s="340" t="s">
        <v>394</v>
      </c>
      <c r="C88" s="801" t="s">
        <v>1290</v>
      </c>
      <c r="D88" s="801" t="s">
        <v>1290</v>
      </c>
      <c r="F88" s="396"/>
      <c r="G88" s="408" t="str">
        <f t="shared" si="0"/>
        <v/>
      </c>
      <c r="H88" s="201"/>
      <c r="I88" s="201"/>
      <c r="J88" s="1407"/>
      <c r="K88" s="1034"/>
    </row>
    <row r="89" spans="2:11" x14ac:dyDescent="0.25">
      <c r="B89" s="401" t="s">
        <v>720</v>
      </c>
      <c r="C89" s="800" t="s">
        <v>124</v>
      </c>
      <c r="D89" s="800" t="s">
        <v>124</v>
      </c>
      <c r="F89" s="402"/>
      <c r="G89" s="408" t="str">
        <f t="shared" si="0"/>
        <v/>
      </c>
      <c r="H89" s="201"/>
      <c r="I89" s="201"/>
      <c r="J89" s="1408"/>
      <c r="K89" s="492"/>
    </row>
    <row r="90" spans="2:11" ht="25.5" x14ac:dyDescent="0.25">
      <c r="B90" s="359" t="s">
        <v>215</v>
      </c>
      <c r="C90" s="602" t="s">
        <v>1292</v>
      </c>
      <c r="D90" s="602" t="s">
        <v>1292</v>
      </c>
      <c r="F90" s="373"/>
      <c r="G90" s="408" t="str">
        <f t="shared" si="0"/>
        <v/>
      </c>
      <c r="H90" s="201"/>
      <c r="I90" s="201"/>
      <c r="J90" s="612"/>
      <c r="K90" s="218"/>
    </row>
    <row r="91" spans="2:11" ht="7.5" customHeight="1" x14ac:dyDescent="0.25">
      <c r="C91" s="216"/>
      <c r="D91" s="216"/>
      <c r="F91" s="263"/>
      <c r="G91" s="201"/>
      <c r="H91" s="201"/>
      <c r="I91" s="201"/>
      <c r="J91" s="344"/>
    </row>
    <row r="93" spans="2:11" x14ac:dyDescent="0.25">
      <c r="E93" s="15"/>
    </row>
    <row r="94" spans="2:11" x14ac:dyDescent="0.25">
      <c r="E94" s="15"/>
    </row>
    <row r="95" spans="2:11" x14ac:dyDescent="0.25">
      <c r="B95" s="15" t="s">
        <v>1748</v>
      </c>
      <c r="E95" s="15"/>
    </row>
    <row r="96" spans="2:11"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row r="102" spans="5:5" x14ac:dyDescent="0.25">
      <c r="E102" s="15"/>
    </row>
    <row r="103" spans="5:5" x14ac:dyDescent="0.25">
      <c r="E103" s="15"/>
    </row>
    <row r="104" spans="5:5" x14ac:dyDescent="0.25">
      <c r="E104" s="15"/>
    </row>
    <row r="105" spans="5:5" x14ac:dyDescent="0.25">
      <c r="E105" s="15"/>
    </row>
    <row r="106" spans="5:5" x14ac:dyDescent="0.25">
      <c r="E106" s="15"/>
    </row>
    <row r="107" spans="5:5" x14ac:dyDescent="0.25">
      <c r="E107" s="15"/>
    </row>
    <row r="108" spans="5:5" x14ac:dyDescent="0.25">
      <c r="E108" s="15"/>
    </row>
    <row r="109" spans="5:5" x14ac:dyDescent="0.25">
      <c r="E109" s="15"/>
    </row>
    <row r="110" spans="5:5" x14ac:dyDescent="0.25">
      <c r="E110" s="15"/>
    </row>
    <row r="111" spans="5:5" x14ac:dyDescent="0.25">
      <c r="E111" s="15"/>
    </row>
    <row r="112" spans="5:5" x14ac:dyDescent="0.25">
      <c r="E112" s="15"/>
    </row>
    <row r="113" spans="5:5" x14ac:dyDescent="0.25">
      <c r="E113" s="15"/>
    </row>
    <row r="114" spans="5:5" x14ac:dyDescent="0.25">
      <c r="E114" s="15"/>
    </row>
  </sheetData>
  <mergeCells count="7">
    <mergeCell ref="J34:J36"/>
    <mergeCell ref="J88:J89"/>
    <mergeCell ref="B38:D38"/>
    <mergeCell ref="B41:D41"/>
    <mergeCell ref="J62:J66"/>
    <mergeCell ref="B39:J39"/>
    <mergeCell ref="B42:J42"/>
  </mergeCells>
  <conditionalFormatting sqref="G34:G38 G40:G41 G43:G1048576 G1:G32">
    <cfRule type="cellIs" dxfId="57" priority="10" operator="equal">
      <formula>"_"</formula>
    </cfRule>
  </conditionalFormatting>
  <conditionalFormatting sqref="G33">
    <cfRule type="cellIs" dxfId="56" priority="5" operator="equal">
      <formula>"_"</formula>
    </cfRule>
  </conditionalFormatting>
  <hyperlinks>
    <hyperlink ref="B7" r:id="rId1" xr:uid="{00000000-0004-0000-1F00-000000000000}"/>
  </hyperlinks>
  <printOptions horizontalCentered="1"/>
  <pageMargins left="0.19685039370078741" right="0.19685039370078741" top="1.1811023622047245" bottom="1.2598425196850394" header="0.31496062992125984" footer="0.31496062992125984"/>
  <pageSetup scale="89" fitToWidth="0" fitToHeight="0" orientation="portrait" r:id="rId2"/>
  <headerFooter scaleWithDoc="0">
    <oddHeader>&amp;L&amp;"Calibri,Bold"&amp;14 Foreign Package</oddHeader>
    <oddFooter>&amp;L&amp;G&amp;CPage &amp;P of &amp;N</oddFooter>
  </headerFooter>
  <rowBreaks count="2" manualBreakCount="2">
    <brk id="43" min="1" max="9" man="1"/>
    <brk id="75" min="1" max="9" man="1"/>
  </rowBreaks>
  <legacyDrawingHF r:id="rId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heet24"/>
  <dimension ref="B1:M88"/>
  <sheetViews>
    <sheetView showGridLines="0" zoomScaleNormal="100" workbookViewId="0"/>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1.28515625" style="15" customWidth="1"/>
    <col min="14" max="53" width="9.140625" style="15" customWidth="1"/>
    <col min="54" max="16384" width="9.140625" style="15"/>
  </cols>
  <sheetData>
    <row r="1" spans="2:13" ht="7.5" customHeight="1" x14ac:dyDescent="0.25">
      <c r="E1" s="408"/>
    </row>
    <row r="2" spans="2:13" ht="15.75" x14ac:dyDescent="0.25">
      <c r="B2" s="411" t="str">
        <f>Input!B878</f>
        <v>Defense Base Act</v>
      </c>
      <c r="E2" s="408"/>
      <c r="H2" s="412"/>
      <c r="I2" s="413"/>
      <c r="J2" s="413"/>
      <c r="L2" s="414" t="s">
        <v>331</v>
      </c>
      <c r="M2" s="344" t="s">
        <v>296</v>
      </c>
    </row>
    <row r="3" spans="2:13" x14ac:dyDescent="0.25">
      <c r="D3" s="413" t="str">
        <f xml:space="preserve"> IF(Input!D882=Input!G882,CHAR(254), "")</f>
        <v/>
      </c>
      <c r="E3" s="415"/>
      <c r="F3" s="416" t="str">
        <f xml:space="preserve"> IF(Input!E882=Input!G882,CHAR(254),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f>Input!B883</f>
        <v>0</v>
      </c>
      <c r="D5" s="350">
        <f>Input!D883</f>
        <v>0</v>
      </c>
      <c r="F5" s="373">
        <f>Input!E883</f>
        <v>0</v>
      </c>
      <c r="J5" s="218"/>
      <c r="K5" s="218"/>
    </row>
    <row r="6" spans="2:13" x14ac:dyDescent="0.25">
      <c r="B6" s="368" t="s">
        <v>822</v>
      </c>
      <c r="C6" s="372">
        <f>Input!B885</f>
        <v>0</v>
      </c>
      <c r="D6" s="350">
        <f>Input!D885</f>
        <v>0</v>
      </c>
      <c r="F6" s="373">
        <f>Input!E885</f>
        <v>0</v>
      </c>
      <c r="J6" s="218"/>
      <c r="K6" s="218"/>
    </row>
    <row r="7" spans="2:13" x14ac:dyDescent="0.25">
      <c r="B7" s="682" t="s">
        <v>70</v>
      </c>
      <c r="C7" s="372">
        <f>Input!B887</f>
        <v>0</v>
      </c>
      <c r="D7" s="350">
        <f>Input!D887</f>
        <v>0</v>
      </c>
      <c r="F7" s="373">
        <f>Input!E887</f>
        <v>0</v>
      </c>
      <c r="J7" s="218"/>
      <c r="K7" s="218"/>
    </row>
    <row r="8" spans="2:13" x14ac:dyDescent="0.25">
      <c r="B8" s="368" t="str">
        <f>Input!B881</f>
        <v>Renewal Policy Number</v>
      </c>
      <c r="C8" s="372">
        <f>Input!C880</f>
        <v>0</v>
      </c>
      <c r="D8" s="350">
        <f>Input!C881</f>
        <v>0</v>
      </c>
      <c r="F8" s="373">
        <f>Input!C881</f>
        <v>0</v>
      </c>
      <c r="J8" s="218"/>
      <c r="K8" s="218"/>
    </row>
    <row r="9" spans="2:13" ht="30" customHeight="1" x14ac:dyDescent="0.25">
      <c r="B9" s="368" t="str">
        <f>Input!B6</f>
        <v>Renewal Policy Period</v>
      </c>
      <c r="C9" s="372" t="str">
        <f>Input!C5</f>
        <v>9/1/2022-8/1/2023</v>
      </c>
      <c r="D9" s="350" t="str">
        <f>Input!C6</f>
        <v>8/1/2023-8/1/2024</v>
      </c>
      <c r="F9" s="373" t="str">
        <f>Input!C6</f>
        <v>8/1/2023-8/1/2024</v>
      </c>
      <c r="J9" s="218"/>
      <c r="K9" s="218"/>
    </row>
    <row r="10" spans="2:13" x14ac:dyDescent="0.25">
      <c r="B10" s="488" t="s">
        <v>10</v>
      </c>
      <c r="C10" s="436"/>
      <c r="D10" s="436"/>
      <c r="E10" s="374"/>
      <c r="F10" s="424"/>
      <c r="J10" s="494"/>
      <c r="K10" s="494"/>
    </row>
    <row r="11" spans="2:13" x14ac:dyDescent="0.25">
      <c r="B11" s="368" t="str">
        <f>Input!B909</f>
        <v>Workers Compensation</v>
      </c>
      <c r="C11" s="357" t="str">
        <f>Input!C909</f>
        <v>Statutory Limits</v>
      </c>
      <c r="D11" s="385" t="str">
        <f>Input!E909</f>
        <v>Statutory Limits</v>
      </c>
      <c r="E11" s="374"/>
      <c r="F11" s="387" t="str">
        <f>Input!G909</f>
        <v>Statutory Limits</v>
      </c>
      <c r="J11" s="218"/>
      <c r="K11" s="218"/>
    </row>
    <row r="12" spans="2:13" x14ac:dyDescent="0.25">
      <c r="B12" s="368" t="str">
        <f>Input!B910</f>
        <v>Employers Liability</v>
      </c>
      <c r="C12" s="357">
        <f>Input!C910</f>
        <v>0</v>
      </c>
      <c r="D12" s="385">
        <f>Input!E910</f>
        <v>0</v>
      </c>
      <c r="E12" s="374"/>
      <c r="F12" s="387">
        <f>Input!G910</f>
        <v>0</v>
      </c>
      <c r="J12" s="218"/>
      <c r="K12" s="218"/>
    </row>
    <row r="13" spans="2:13" x14ac:dyDescent="0.25">
      <c r="B13" s="368" t="str">
        <f>Input!B911</f>
        <v>Supplemental Repatriation Expense</v>
      </c>
      <c r="C13" s="357">
        <f>Input!C911</f>
        <v>0</v>
      </c>
      <c r="D13" s="385">
        <f>Input!E911</f>
        <v>0</v>
      </c>
      <c r="E13" s="374"/>
      <c r="F13" s="387">
        <f>Input!G911</f>
        <v>0</v>
      </c>
      <c r="J13" s="218"/>
      <c r="K13" s="218"/>
    </row>
    <row r="14" spans="2:13" x14ac:dyDescent="0.25">
      <c r="B14" s="368" t="str">
        <f>Input!B912</f>
        <v>Accidental Death &amp; Dismemberment</v>
      </c>
      <c r="C14" s="357">
        <f>Input!C912</f>
        <v>0</v>
      </c>
      <c r="D14" s="385">
        <f>Input!E912</f>
        <v>0</v>
      </c>
      <c r="E14" s="374"/>
      <c r="F14" s="387">
        <f>Input!G912</f>
        <v>0</v>
      </c>
      <c r="J14" s="218"/>
      <c r="K14" s="218"/>
    </row>
    <row r="15" spans="2:13" x14ac:dyDescent="0.25">
      <c r="B15" s="368" t="str">
        <f>Input!B913</f>
        <v>Kidnap &amp; Ransom</v>
      </c>
      <c r="C15" s="357">
        <f>Input!C913</f>
        <v>0</v>
      </c>
      <c r="D15" s="385">
        <f>Input!E913</f>
        <v>0</v>
      </c>
      <c r="E15" s="374"/>
      <c r="F15" s="387">
        <f>Input!G913</f>
        <v>0</v>
      </c>
      <c r="J15" s="218"/>
      <c r="K15" s="218"/>
    </row>
    <row r="16" spans="2:13" x14ac:dyDescent="0.25">
      <c r="B16" s="488" t="s">
        <v>253</v>
      </c>
      <c r="C16" s="436"/>
      <c r="D16" s="436"/>
      <c r="F16" s="491"/>
      <c r="J16" s="494"/>
      <c r="K16" s="494"/>
    </row>
    <row r="17" spans="2:11" x14ac:dyDescent="0.25">
      <c r="B17" s="368" t="str">
        <f>Input!B909</f>
        <v>Workers Compensation</v>
      </c>
      <c r="C17" s="357">
        <f>Input!D909</f>
        <v>0</v>
      </c>
      <c r="D17" s="385">
        <f>Input!F909</f>
        <v>0</v>
      </c>
      <c r="E17" s="226"/>
      <c r="F17" s="387">
        <f>Input!H909</f>
        <v>0</v>
      </c>
      <c r="J17" s="218"/>
      <c r="K17" s="218"/>
    </row>
    <row r="18" spans="2:11" x14ac:dyDescent="0.25">
      <c r="B18" s="368" t="str">
        <f>Input!B910</f>
        <v>Employers Liability</v>
      </c>
      <c r="C18" s="357">
        <f>Input!D910</f>
        <v>0</v>
      </c>
      <c r="D18" s="385">
        <f>Input!F910</f>
        <v>0</v>
      </c>
      <c r="E18" s="392"/>
      <c r="F18" s="387">
        <f>Input!H910</f>
        <v>0</v>
      </c>
      <c r="J18" s="218"/>
      <c r="K18" s="218"/>
    </row>
    <row r="19" spans="2:11" x14ac:dyDescent="0.25">
      <c r="B19" s="368" t="str">
        <f>Input!B911</f>
        <v>Supplemental Repatriation Expense</v>
      </c>
      <c r="C19" s="357">
        <f>Input!D911</f>
        <v>0</v>
      </c>
      <c r="D19" s="385">
        <f>Input!F911</f>
        <v>0</v>
      </c>
      <c r="E19" s="393"/>
      <c r="F19" s="387">
        <f>Input!H911</f>
        <v>0</v>
      </c>
      <c r="J19" s="218"/>
      <c r="K19" s="218"/>
    </row>
    <row r="20" spans="2:11" x14ac:dyDescent="0.25">
      <c r="B20" s="368" t="str">
        <f>Input!B912</f>
        <v>Accidental Death &amp; Dismemberment</v>
      </c>
      <c r="C20" s="357">
        <f>Input!D912</f>
        <v>0</v>
      </c>
      <c r="D20" s="385">
        <f>Input!F912</f>
        <v>0</v>
      </c>
      <c r="E20" s="394"/>
      <c r="F20" s="387">
        <f>Input!H912</f>
        <v>0</v>
      </c>
      <c r="J20" s="218"/>
      <c r="K20" s="218"/>
    </row>
    <row r="21" spans="2:11" x14ac:dyDescent="0.25">
      <c r="B21" s="361" t="str">
        <f>Input!B913</f>
        <v>Kidnap &amp; Ransom</v>
      </c>
      <c r="C21" s="362">
        <f>Input!D913</f>
        <v>0</v>
      </c>
      <c r="D21" s="391">
        <f>Input!F913</f>
        <v>0</v>
      </c>
      <c r="F21" s="390">
        <f>Input!H913</f>
        <v>0</v>
      </c>
      <c r="J21" s="218"/>
      <c r="K21" s="218"/>
    </row>
    <row r="22" spans="2:11" x14ac:dyDescent="0.25">
      <c r="B22" s="732" t="s">
        <v>302</v>
      </c>
      <c r="C22" s="490"/>
      <c r="D22" s="490"/>
      <c r="F22" s="491"/>
      <c r="J22" s="494"/>
      <c r="K22" s="494"/>
    </row>
    <row r="23" spans="2:11" x14ac:dyDescent="0.25">
      <c r="B23" s="361" t="s">
        <v>283</v>
      </c>
      <c r="C23" s="388">
        <f>Input!B889</f>
        <v>0</v>
      </c>
      <c r="D23" s="385">
        <f>Input!D889</f>
        <v>0</v>
      </c>
      <c r="E23" s="386"/>
      <c r="F23" s="387">
        <f>Input!E889</f>
        <v>0</v>
      </c>
      <c r="J23" s="218"/>
      <c r="K23" s="218"/>
    </row>
    <row r="24" spans="2:11" x14ac:dyDescent="0.25">
      <c r="B24" s="361" t="s">
        <v>619</v>
      </c>
      <c r="C24" s="388">
        <f>Input!B893</f>
        <v>0</v>
      </c>
      <c r="D24" s="385">
        <f>Input!D893</f>
        <v>0</v>
      </c>
      <c r="F24" s="387">
        <f>Input!E893</f>
        <v>0</v>
      </c>
      <c r="J24" s="218"/>
      <c r="K24" s="218"/>
    </row>
    <row r="25" spans="2:11" x14ac:dyDescent="0.25">
      <c r="B25" s="361" t="s">
        <v>347</v>
      </c>
      <c r="C25" s="389">
        <f>Input!B895</f>
        <v>0</v>
      </c>
      <c r="D25" s="391">
        <f>Input!D895</f>
        <v>0</v>
      </c>
      <c r="F25" s="390">
        <f>Input!E895</f>
        <v>0</v>
      </c>
      <c r="J25" s="218"/>
      <c r="K25" s="218"/>
    </row>
    <row r="26" spans="2:11" x14ac:dyDescent="0.25">
      <c r="B26" s="368" t="s">
        <v>303</v>
      </c>
      <c r="C26" s="388">
        <f>Input!B897</f>
        <v>0</v>
      </c>
      <c r="D26" s="385">
        <f>Input!D897</f>
        <v>0</v>
      </c>
      <c r="F26" s="387">
        <f>Input!E897</f>
        <v>0</v>
      </c>
      <c r="J26" s="218"/>
      <c r="K26" s="218"/>
    </row>
    <row r="27" spans="2:11" ht="7.5" customHeight="1" x14ac:dyDescent="0.25">
      <c r="B27" s="303"/>
      <c r="C27" s="374"/>
      <c r="D27" s="374"/>
      <c r="F27" s="419"/>
      <c r="J27" s="344"/>
    </row>
    <row r="28" spans="2:11" x14ac:dyDescent="0.25">
      <c r="B28" s="1362" t="s">
        <v>114</v>
      </c>
      <c r="C28" s="1362"/>
      <c r="D28" s="1362"/>
      <c r="F28" s="262"/>
      <c r="J28" s="344"/>
    </row>
    <row r="29" spans="2:11" x14ac:dyDescent="0.25">
      <c r="B29" s="1373" t="s">
        <v>120</v>
      </c>
      <c r="C29" s="1373"/>
      <c r="D29" s="1373"/>
      <c r="E29" s="1373"/>
      <c r="F29" s="1374"/>
      <c r="J29" s="344"/>
    </row>
    <row r="30" spans="2:11" ht="7.5" customHeight="1" x14ac:dyDescent="0.25">
      <c r="B30" s="343"/>
      <c r="C30" s="226"/>
      <c r="D30" s="226"/>
      <c r="F30" s="263"/>
      <c r="J30" s="344"/>
    </row>
    <row r="31" spans="2:11" x14ac:dyDescent="0.25">
      <c r="B31" s="1362" t="s">
        <v>115</v>
      </c>
      <c r="C31" s="1362"/>
      <c r="D31" s="1362"/>
      <c r="F31" s="263"/>
      <c r="J31" s="344"/>
    </row>
    <row r="32" spans="2:11" x14ac:dyDescent="0.25">
      <c r="B32" s="1373" t="s">
        <v>120</v>
      </c>
      <c r="C32" s="1373"/>
      <c r="D32" s="1373"/>
      <c r="E32" s="1373"/>
      <c r="F32" s="1374"/>
      <c r="J32" s="344"/>
    </row>
    <row r="33" spans="2:11" ht="7.5" customHeight="1" x14ac:dyDescent="0.25">
      <c r="B33" s="303"/>
      <c r="C33" s="216"/>
      <c r="D33" s="216"/>
      <c r="F33" s="263"/>
      <c r="J33" s="344"/>
    </row>
    <row r="34" spans="2:11" x14ac:dyDescent="0.25">
      <c r="B34" s="470" t="s">
        <v>73</v>
      </c>
      <c r="C34" s="471" t="s">
        <v>63</v>
      </c>
      <c r="D34" s="472" t="s">
        <v>64</v>
      </c>
      <c r="F34" s="473" t="s">
        <v>116</v>
      </c>
      <c r="J34" s="474" t="s">
        <v>728</v>
      </c>
      <c r="K34" s="474" t="s">
        <v>298</v>
      </c>
    </row>
    <row r="35" spans="2:11" x14ac:dyDescent="0.25">
      <c r="B35" s="359" t="s">
        <v>74</v>
      </c>
      <c r="C35" s="372"/>
      <c r="D35" s="350"/>
      <c r="F35" s="373"/>
      <c r="G35" s="408" t="str">
        <f t="shared" ref="G35:G47" si="0">IF(OR(TRIM(D35)&lt;&gt;"",TRIM(F35)&lt;&gt;""),IF(AND(TRIM(D35)&lt;&gt;"",TRIM(F35)&lt;&gt;""),IF(OR(TRIM(C35)&lt;&gt;TRIM(D35),TRIM(C35)&lt;&gt;TRIM(F35)),"_",""),IF(TRIM(C35)&lt;&gt;TRIM(D35), "_", "")),"")</f>
        <v/>
      </c>
      <c r="J35" s="218"/>
      <c r="K35" s="218"/>
    </row>
    <row r="36" spans="2:11" x14ac:dyDescent="0.25">
      <c r="B36" s="359" t="s">
        <v>75</v>
      </c>
      <c r="C36" s="372"/>
      <c r="D36" s="350"/>
      <c r="F36" s="373"/>
      <c r="G36" s="408" t="str">
        <f t="shared" si="0"/>
        <v/>
      </c>
      <c r="J36" s="218"/>
      <c r="K36" s="218"/>
    </row>
    <row r="37" spans="2:11" x14ac:dyDescent="0.25">
      <c r="B37" s="359" t="s">
        <v>121</v>
      </c>
      <c r="C37" s="372"/>
      <c r="D37" s="350"/>
      <c r="F37" s="373"/>
      <c r="G37" s="408" t="str">
        <f t="shared" si="0"/>
        <v/>
      </c>
      <c r="J37" s="218"/>
      <c r="K37" s="218"/>
    </row>
    <row r="38" spans="2:11" x14ac:dyDescent="0.25">
      <c r="B38" s="359" t="s">
        <v>77</v>
      </c>
      <c r="C38" s="372"/>
      <c r="D38" s="350"/>
      <c r="F38" s="373"/>
      <c r="G38" s="408" t="str">
        <f t="shared" si="0"/>
        <v/>
      </c>
      <c r="J38" s="218"/>
      <c r="K38" s="218"/>
    </row>
    <row r="39" spans="2:11" x14ac:dyDescent="0.25">
      <c r="B39" s="340" t="s">
        <v>78</v>
      </c>
      <c r="C39" s="395"/>
      <c r="D39" s="351"/>
      <c r="F39" s="396"/>
      <c r="G39" s="408" t="str">
        <f t="shared" si="0"/>
        <v/>
      </c>
      <c r="J39" s="219"/>
      <c r="K39" s="219"/>
    </row>
    <row r="40" spans="2:11" x14ac:dyDescent="0.25">
      <c r="B40" s="359" t="s">
        <v>330</v>
      </c>
      <c r="C40" s="395"/>
      <c r="D40" s="351"/>
      <c r="F40" s="396"/>
      <c r="G40" s="408"/>
      <c r="J40" s="219"/>
      <c r="K40" s="219"/>
    </row>
    <row r="41" spans="2:11" x14ac:dyDescent="0.25">
      <c r="B41" s="576" t="s">
        <v>883</v>
      </c>
      <c r="C41" s="395"/>
      <c r="D41" s="351"/>
      <c r="F41" s="396"/>
      <c r="G41" s="408"/>
      <c r="J41" s="219"/>
      <c r="K41" s="219"/>
    </row>
    <row r="42" spans="2:11" x14ac:dyDescent="0.25">
      <c r="B42" s="576" t="s">
        <v>884</v>
      </c>
      <c r="C42" s="735" t="s">
        <v>297</v>
      </c>
      <c r="D42" s="736" t="s">
        <v>297</v>
      </c>
      <c r="F42" s="396"/>
      <c r="G42" s="408"/>
      <c r="J42" s="659" t="s">
        <v>887</v>
      </c>
      <c r="K42" s="219"/>
    </row>
    <row r="43" spans="2:11" x14ac:dyDescent="0.25">
      <c r="B43" s="576" t="s">
        <v>885</v>
      </c>
      <c r="C43" s="735" t="s">
        <v>297</v>
      </c>
      <c r="D43" s="736" t="s">
        <v>297</v>
      </c>
      <c r="F43" s="396"/>
      <c r="G43" s="408"/>
      <c r="J43" s="659" t="s">
        <v>887</v>
      </c>
      <c r="K43" s="219"/>
    </row>
    <row r="44" spans="2:11" x14ac:dyDescent="0.25">
      <c r="B44" s="576" t="s">
        <v>886</v>
      </c>
      <c r="C44" s="735" t="s">
        <v>297</v>
      </c>
      <c r="D44" s="736" t="s">
        <v>297</v>
      </c>
      <c r="F44" s="373"/>
      <c r="G44" s="408" t="str">
        <f t="shared" si="0"/>
        <v/>
      </c>
      <c r="J44" s="672" t="s">
        <v>887</v>
      </c>
      <c r="K44" s="218"/>
    </row>
    <row r="45" spans="2:11" ht="7.5" customHeight="1" x14ac:dyDescent="0.25">
      <c r="B45" s="303"/>
      <c r="C45" s="216"/>
      <c r="D45" s="216"/>
      <c r="F45" s="263"/>
      <c r="G45" s="408" t="str">
        <f t="shared" si="0"/>
        <v/>
      </c>
      <c r="J45" s="344"/>
    </row>
    <row r="46" spans="2:11" x14ac:dyDescent="0.25">
      <c r="B46" s="470" t="s">
        <v>90</v>
      </c>
      <c r="C46" s="471" t="s">
        <v>63</v>
      </c>
      <c r="D46" s="472" t="s">
        <v>64</v>
      </c>
      <c r="F46" s="473" t="s">
        <v>116</v>
      </c>
      <c r="G46" s="408"/>
      <c r="J46" s="474" t="s">
        <v>728</v>
      </c>
      <c r="K46" s="474" t="s">
        <v>298</v>
      </c>
    </row>
    <row r="47" spans="2:11" x14ac:dyDescent="0.25">
      <c r="B47" s="288" t="s">
        <v>888</v>
      </c>
      <c r="C47" s="372"/>
      <c r="D47" s="350"/>
      <c r="F47" s="373"/>
      <c r="G47" s="408" t="str">
        <f t="shared" si="0"/>
        <v/>
      </c>
      <c r="J47" s="218"/>
      <c r="K47" s="218"/>
    </row>
    <row r="48" spans="2:11" ht="7.5" customHeight="1" x14ac:dyDescent="0.25">
      <c r="B48" s="344"/>
      <c r="C48" s="216"/>
      <c r="D48" s="216"/>
      <c r="F48" s="216"/>
      <c r="G48" s="408"/>
      <c r="J48" s="344"/>
    </row>
    <row r="49" spans="5:5" x14ac:dyDescent="0.25">
      <c r="E49" s="15"/>
    </row>
    <row r="50" spans="5:5" x14ac:dyDescent="0.25">
      <c r="E50" s="15"/>
    </row>
    <row r="51" spans="5:5" x14ac:dyDescent="0.25">
      <c r="E51" s="15"/>
    </row>
    <row r="52" spans="5:5" x14ac:dyDescent="0.25">
      <c r="E52" s="15"/>
    </row>
    <row r="53" spans="5:5" x14ac:dyDescent="0.25">
      <c r="E53" s="15"/>
    </row>
    <row r="54" spans="5:5" x14ac:dyDescent="0.25">
      <c r="E54" s="15"/>
    </row>
    <row r="55" spans="5:5" x14ac:dyDescent="0.25">
      <c r="E55" s="15"/>
    </row>
    <row r="56" spans="5:5" x14ac:dyDescent="0.25">
      <c r="E56" s="15"/>
    </row>
    <row r="57" spans="5:5" x14ac:dyDescent="0.25">
      <c r="E57" s="15"/>
    </row>
    <row r="58" spans="5:5" x14ac:dyDescent="0.25">
      <c r="E58" s="15"/>
    </row>
    <row r="59" spans="5:5" x14ac:dyDescent="0.25">
      <c r="E59" s="15"/>
    </row>
    <row r="60" spans="5:5" x14ac:dyDescent="0.25">
      <c r="E60" s="15"/>
    </row>
    <row r="61" spans="5:5" x14ac:dyDescent="0.25">
      <c r="E61" s="15"/>
    </row>
    <row r="62" spans="5:5" x14ac:dyDescent="0.25">
      <c r="E62" s="15"/>
    </row>
    <row r="63" spans="5:5" x14ac:dyDescent="0.25">
      <c r="E63" s="15"/>
    </row>
    <row r="64" spans="5:5" x14ac:dyDescent="0.25">
      <c r="E64" s="15"/>
    </row>
    <row r="65" spans="5:5" x14ac:dyDescent="0.25">
      <c r="E65"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sheetData>
  <mergeCells count="4">
    <mergeCell ref="B28:D28"/>
    <mergeCell ref="B31:D31"/>
    <mergeCell ref="B29:F29"/>
    <mergeCell ref="B32:F32"/>
  </mergeCells>
  <conditionalFormatting sqref="G1:G1048576">
    <cfRule type="cellIs" dxfId="55" priority="5" operator="equal">
      <formula>"_"</formula>
    </cfRule>
  </conditionalFormatting>
  <hyperlinks>
    <hyperlink ref="B7" r:id="rId1" xr:uid="{00000000-0004-0000-2000-000000000000}"/>
  </hyperlinks>
  <printOptions horizontalCentered="1"/>
  <pageMargins left="0.19685039370078741" right="0.19685039370078741" top="1.1811023622047245" bottom="1.2598425196850394" header="0.31496062992125984" footer="0.31496062992125984"/>
  <pageSetup fitToWidth="0" fitToHeight="0" orientation="portrait" r:id="rId2"/>
  <headerFooter scaleWithDoc="0">
    <oddHeader>&amp;L&amp;"Calibri,Bold"&amp;14 Defense Base Act</oddHeader>
    <oddFooter>&amp;L&amp;G&amp;CPage &amp;P of &amp;N</oddFooter>
  </headerFooter>
  <rowBreaks count="1" manualBreakCount="1">
    <brk id="45" min="1" max="5" man="1"/>
  </rowBreaks>
  <legacyDrawingHF r:id="rId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heet21"/>
  <dimension ref="B1:M119"/>
  <sheetViews>
    <sheetView showGridLines="0" topLeftCell="L31" zoomScale="110" zoomScaleNormal="11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2.85546875" style="410" customWidth="1"/>
    <col min="10" max="10" width="32.140625" style="410" customWidth="1"/>
    <col min="11" max="11" width="32.140625" style="344" customWidth="1"/>
    <col min="12" max="12" width="9" style="15" customWidth="1"/>
    <col min="13" max="13" width="22.140625" style="15" customWidth="1"/>
    <col min="14" max="53" width="9.140625" style="15" customWidth="1"/>
    <col min="54" max="16384" width="9.140625" style="15"/>
  </cols>
  <sheetData>
    <row r="1" spans="2:13" ht="7.5" customHeight="1" x14ac:dyDescent="0.25">
      <c r="E1" s="408"/>
    </row>
    <row r="2" spans="2:13" ht="15.75" x14ac:dyDescent="0.25">
      <c r="B2" s="411" t="str">
        <f>Input!B915</f>
        <v>Executive Liability (Directors &amp; Officers, Employment Practices, Fiduciary Liability)</v>
      </c>
      <c r="E2" s="408"/>
      <c r="H2" s="412"/>
      <c r="I2" s="413"/>
      <c r="J2" s="413"/>
      <c r="L2" s="414" t="s">
        <v>331</v>
      </c>
      <c r="M2" s="344" t="s">
        <v>296</v>
      </c>
    </row>
    <row r="3" spans="2:13" x14ac:dyDescent="0.25">
      <c r="D3" s="413" t="str">
        <f xml:space="preserve"> IF(Input!D919=Input!G919,CHAR(254), "")</f>
        <v/>
      </c>
      <c r="E3" s="415"/>
      <c r="F3" s="416" t="str">
        <f xml:space="preserve"> IF(Input!E919=Input!G919,CHAR(254),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Input!B920</f>
        <v>Hartford</v>
      </c>
      <c r="D5" s="350">
        <f>Input!D920</f>
        <v>0</v>
      </c>
      <c r="F5" s="373">
        <f>Input!E920</f>
        <v>0</v>
      </c>
      <c r="J5" s="218"/>
      <c r="K5" s="218"/>
    </row>
    <row r="6" spans="2:13" ht="45" customHeight="1" x14ac:dyDescent="0.25">
      <c r="B6" s="368" t="s">
        <v>822</v>
      </c>
      <c r="C6" s="372" t="str">
        <f>Input!B922</f>
        <v xml:space="preserve">Navigators Specialty Insurance Company </v>
      </c>
      <c r="D6" s="350">
        <f>Input!D922</f>
        <v>0</v>
      </c>
      <c r="F6" s="373">
        <f>Input!E922</f>
        <v>0</v>
      </c>
      <c r="J6" s="218"/>
      <c r="K6" s="218"/>
    </row>
    <row r="7" spans="2:13" x14ac:dyDescent="0.25">
      <c r="B7" s="682" t="s">
        <v>70</v>
      </c>
      <c r="C7" s="372" t="str">
        <f>Input!B924</f>
        <v>A+: XV</v>
      </c>
      <c r="D7" s="350">
        <f>Input!D924</f>
        <v>0</v>
      </c>
      <c r="F7" s="373">
        <f>Input!E924</f>
        <v>0</v>
      </c>
      <c r="J7" s="218"/>
      <c r="K7" s="218"/>
    </row>
    <row r="8" spans="2:13" x14ac:dyDescent="0.25">
      <c r="B8" s="368" t="str">
        <f>Input!B918</f>
        <v>Renewal Policy Number</v>
      </c>
      <c r="C8" s="372" t="str">
        <f>Input!C917</f>
        <v>NY22DOL0BYD3CIC</v>
      </c>
      <c r="D8" s="350" t="str">
        <f>Input!C918</f>
        <v>TBD</v>
      </c>
      <c r="F8" s="373" t="str">
        <f>Input!C918</f>
        <v>TBD</v>
      </c>
      <c r="J8" s="218"/>
      <c r="K8" s="218"/>
    </row>
    <row r="9" spans="2:13" x14ac:dyDescent="0.25">
      <c r="B9" s="368"/>
      <c r="C9" s="372"/>
      <c r="D9" s="350"/>
      <c r="F9" s="373"/>
      <c r="J9" s="218"/>
      <c r="K9" s="218"/>
    </row>
    <row r="10" spans="2:13" ht="15" customHeight="1" x14ac:dyDescent="0.25">
      <c r="B10" s="368" t="str">
        <f>Input!B6</f>
        <v>Renewal Policy Period</v>
      </c>
      <c r="C10" s="372" t="str">
        <f>Input!C5</f>
        <v>9/1/2022-8/1/2023</v>
      </c>
      <c r="D10" s="350" t="str">
        <f>Input!C6</f>
        <v>8/1/2023-8/1/2024</v>
      </c>
      <c r="F10" s="373" t="str">
        <f>Input!C6</f>
        <v>8/1/2023-8/1/2024</v>
      </c>
      <c r="J10" s="218"/>
      <c r="K10" s="218"/>
    </row>
    <row r="11" spans="2:13" x14ac:dyDescent="0.25">
      <c r="B11" s="488" t="s">
        <v>10</v>
      </c>
      <c r="C11" s="436"/>
      <c r="D11" s="436"/>
      <c r="E11" s="374"/>
      <c r="F11" s="437"/>
      <c r="J11" s="494"/>
      <c r="K11" s="494"/>
    </row>
    <row r="12" spans="2:13" x14ac:dyDescent="0.25">
      <c r="B12" s="454" t="str">
        <f>Input!B949</f>
        <v>Directors &amp; Officers Liability</v>
      </c>
      <c r="C12" s="362">
        <f>Input!C949</f>
        <v>6000000</v>
      </c>
      <c r="D12" s="391">
        <f>Input!E949</f>
        <v>6000000</v>
      </c>
      <c r="E12" s="374"/>
      <c r="F12" s="390">
        <f>Input!G949</f>
        <v>0</v>
      </c>
      <c r="J12" s="219"/>
      <c r="K12" s="219"/>
    </row>
    <row r="13" spans="2:13" x14ac:dyDescent="0.25">
      <c r="B13" s="542" t="str">
        <f>Input!B953</f>
        <v>Additional Side A Limit</v>
      </c>
      <c r="C13" s="519">
        <f>Input!C953</f>
        <v>1000000</v>
      </c>
      <c r="D13" s="520">
        <f>Input!E953</f>
        <v>1000000</v>
      </c>
      <c r="E13" s="374"/>
      <c r="F13" s="521">
        <f>Input!G953</f>
        <v>0</v>
      </c>
      <c r="J13" s="407"/>
      <c r="K13" s="407"/>
    </row>
    <row r="14" spans="2:13" ht="25.5" x14ac:dyDescent="0.25">
      <c r="B14" s="454" t="str">
        <f>Input!B954</f>
        <v>Employment Practices Liability</v>
      </c>
      <c r="C14" s="362">
        <f>Input!C954</f>
        <v>6000000</v>
      </c>
      <c r="D14" s="391" t="s">
        <v>1372</v>
      </c>
      <c r="E14" s="374"/>
      <c r="F14" s="390">
        <f>Input!G954</f>
        <v>0</v>
      </c>
      <c r="J14" s="219"/>
      <c r="K14" s="219"/>
    </row>
    <row r="15" spans="2:13" x14ac:dyDescent="0.25">
      <c r="B15" s="543" t="str">
        <f>Input!B955</f>
        <v>Workplace Violence Sublimit</v>
      </c>
      <c r="C15" s="522">
        <f>Input!C955</f>
        <v>250000</v>
      </c>
      <c r="D15" s="433">
        <f>Input!E955</f>
        <v>250000</v>
      </c>
      <c r="E15" s="374"/>
      <c r="F15" s="523">
        <f>Input!G955</f>
        <v>0</v>
      </c>
      <c r="J15" s="404"/>
      <c r="K15" s="404"/>
    </row>
    <row r="16" spans="2:13" x14ac:dyDescent="0.25">
      <c r="B16" s="454" t="str">
        <f>Input!B956</f>
        <v>Fiduciary Liability</v>
      </c>
      <c r="C16" s="362">
        <f>Input!C956</f>
        <v>6000000</v>
      </c>
      <c r="D16" s="391">
        <f>Input!E956</f>
        <v>6000000</v>
      </c>
      <c r="E16" s="374"/>
      <c r="F16" s="390">
        <f>Input!G956</f>
        <v>0</v>
      </c>
      <c r="J16" s="219"/>
      <c r="K16" s="219"/>
    </row>
    <row r="17" spans="2:11" ht="30" customHeight="1" x14ac:dyDescent="0.25">
      <c r="B17" s="345" t="str">
        <f>Input!B957&amp;" : "&amp;B12&amp;" , "&amp;B14&amp;" , "&amp;B16</f>
        <v>Aggregate Liability Limit : Directors &amp; Officers Liability , Employment Practices Liability , Fiduciary Liability</v>
      </c>
      <c r="C17" s="362" t="str">
        <f>Input!C957</f>
        <v>$6,000,000 Shared</v>
      </c>
      <c r="D17" s="391" t="s">
        <v>1686</v>
      </c>
      <c r="E17" s="374"/>
      <c r="F17" s="390">
        <f>Input!G957</f>
        <v>0</v>
      </c>
      <c r="J17" s="219"/>
      <c r="K17" s="219"/>
    </row>
    <row r="18" spans="2:11" hidden="1" x14ac:dyDescent="0.25">
      <c r="B18" s="454" t="str">
        <f>Input!B958</f>
        <v>Crime</v>
      </c>
      <c r="C18" s="362"/>
      <c r="D18" s="391" t="s">
        <v>1764</v>
      </c>
      <c r="E18" s="374"/>
      <c r="F18" s="390"/>
      <c r="J18" s="219"/>
      <c r="K18" s="219"/>
    </row>
    <row r="19" spans="2:11" hidden="1" x14ac:dyDescent="0.25">
      <c r="B19" s="542" t="str">
        <f>Input!B959</f>
        <v>Employee Dishonesty</v>
      </c>
      <c r="C19" s="519">
        <f>Input!C959</f>
        <v>0</v>
      </c>
      <c r="D19" s="520" t="s">
        <v>1684</v>
      </c>
      <c r="E19" s="374"/>
      <c r="F19" s="521">
        <f>Input!G959</f>
        <v>0</v>
      </c>
      <c r="J19" s="407"/>
      <c r="K19" s="407"/>
    </row>
    <row r="20" spans="2:11" ht="25.5" hidden="1" x14ac:dyDescent="0.25">
      <c r="B20" s="542" t="str">
        <f>Input!B960</f>
        <v>ERISA</v>
      </c>
      <c r="C20" s="519">
        <f>Input!C960</f>
        <v>0</v>
      </c>
      <c r="D20" s="520" t="s">
        <v>1763</v>
      </c>
      <c r="E20" s="374"/>
      <c r="F20" s="521">
        <f>Input!G960</f>
        <v>0</v>
      </c>
      <c r="J20" s="407"/>
      <c r="K20" s="407"/>
    </row>
    <row r="21" spans="2:11" hidden="1" x14ac:dyDescent="0.25">
      <c r="B21" s="542" t="str">
        <f>Input!B961</f>
        <v>Forgery or Alteration</v>
      </c>
      <c r="C21" s="519">
        <f>Input!C961</f>
        <v>0</v>
      </c>
      <c r="D21" s="520">
        <f>Input!E961</f>
        <v>0</v>
      </c>
      <c r="F21" s="521">
        <f>Input!G961</f>
        <v>0</v>
      </c>
      <c r="J21" s="407"/>
      <c r="K21" s="407"/>
    </row>
    <row r="22" spans="2:11" hidden="1" x14ac:dyDescent="0.25">
      <c r="B22" s="542" t="str">
        <f>Input!B962</f>
        <v>Inside the Premises</v>
      </c>
      <c r="C22" s="519">
        <f>Input!C962</f>
        <v>0</v>
      </c>
      <c r="D22" s="520">
        <f>Input!E962</f>
        <v>0</v>
      </c>
      <c r="E22" s="226"/>
      <c r="F22" s="521">
        <f>Input!G962</f>
        <v>0</v>
      </c>
      <c r="J22" s="407"/>
      <c r="K22" s="407"/>
    </row>
    <row r="23" spans="2:11" ht="25.5" hidden="1" x14ac:dyDescent="0.25">
      <c r="B23" s="542" t="s">
        <v>1760</v>
      </c>
      <c r="C23" s="519" t="str">
        <f>B6</f>
        <v>Writing Company</v>
      </c>
      <c r="D23" s="520" t="s">
        <v>1372</v>
      </c>
      <c r="E23" s="392"/>
      <c r="F23" s="521">
        <f>Input!G963</f>
        <v>0</v>
      </c>
      <c r="J23" s="407"/>
      <c r="K23" s="407"/>
    </row>
    <row r="24" spans="2:11" ht="25.5" hidden="1" x14ac:dyDescent="0.25">
      <c r="B24" s="542" t="s">
        <v>1343</v>
      </c>
      <c r="C24" s="519" t="str">
        <f>B5</f>
        <v>Insurer</v>
      </c>
      <c r="D24" s="520" t="s">
        <v>1708</v>
      </c>
      <c r="E24" s="393"/>
      <c r="F24" s="521">
        <f>Input!G964</f>
        <v>0</v>
      </c>
      <c r="J24" s="407"/>
      <c r="K24" s="407"/>
    </row>
    <row r="25" spans="2:11" ht="38.25" hidden="1" x14ac:dyDescent="0.25">
      <c r="B25" s="542" t="s">
        <v>1683</v>
      </c>
      <c r="C25" s="519" t="s">
        <v>1761</v>
      </c>
      <c r="D25" s="520" t="s">
        <v>1762</v>
      </c>
      <c r="E25" s="394"/>
      <c r="F25" s="521">
        <f>Input!G965</f>
        <v>0</v>
      </c>
      <c r="J25" s="407"/>
      <c r="K25" s="407"/>
    </row>
    <row r="26" spans="2:11" hidden="1" x14ac:dyDescent="0.25">
      <c r="B26" s="542" t="str">
        <f>Input!B966</f>
        <v>Client's Property (Third Party Liability)</v>
      </c>
      <c r="C26" s="519">
        <f>Input!C966</f>
        <v>0</v>
      </c>
      <c r="D26" s="520">
        <f>Input!E966</f>
        <v>0</v>
      </c>
      <c r="F26" s="521">
        <f>Input!G966</f>
        <v>0</v>
      </c>
      <c r="J26" s="407"/>
      <c r="K26" s="407"/>
    </row>
    <row r="27" spans="2:11" hidden="1" x14ac:dyDescent="0.25">
      <c r="B27" s="542" t="str">
        <f>Input!B967</f>
        <v>Funds Transfer Fraud</v>
      </c>
      <c r="C27" s="519">
        <f>Input!C967</f>
        <v>0</v>
      </c>
      <c r="D27" s="520">
        <f>Input!E967</f>
        <v>0</v>
      </c>
      <c r="F27" s="521">
        <f>Input!G967</f>
        <v>0</v>
      </c>
      <c r="J27" s="407"/>
      <c r="K27" s="407"/>
    </row>
    <row r="28" spans="2:11" hidden="1" x14ac:dyDescent="0.25">
      <c r="B28" s="542" t="str">
        <f>Input!B968</f>
        <v>Social Engineering</v>
      </c>
      <c r="C28" s="519">
        <f>Input!C968</f>
        <v>0</v>
      </c>
      <c r="D28" s="520">
        <f>Input!E968</f>
        <v>0</v>
      </c>
      <c r="F28" s="521">
        <f>Input!G968</f>
        <v>0</v>
      </c>
      <c r="J28" s="407"/>
      <c r="K28" s="407"/>
    </row>
    <row r="29" spans="2:11" hidden="1" x14ac:dyDescent="0.25">
      <c r="B29" s="543" t="str">
        <f>Input!B969</f>
        <v>Telecommunications Fraud</v>
      </c>
      <c r="C29" s="522">
        <f>Input!C969</f>
        <v>0</v>
      </c>
      <c r="D29" s="433">
        <f>Input!E969</f>
        <v>0</v>
      </c>
      <c r="F29" s="523">
        <f>Input!G969</f>
        <v>0</v>
      </c>
      <c r="J29" s="404"/>
      <c r="K29" s="404"/>
    </row>
    <row r="30" spans="2:11" x14ac:dyDescent="0.25">
      <c r="B30" s="488" t="s">
        <v>38</v>
      </c>
      <c r="C30" s="436"/>
      <c r="D30" s="436"/>
      <c r="E30" s="386"/>
      <c r="F30" s="437"/>
      <c r="J30" s="494"/>
      <c r="K30" s="494"/>
    </row>
    <row r="31" spans="2:11" x14ac:dyDescent="0.25">
      <c r="B31" s="454" t="str">
        <f>Input!B949</f>
        <v>Directors &amp; Officers Liability</v>
      </c>
      <c r="C31" s="362"/>
      <c r="D31" s="391"/>
      <c r="F31" s="390"/>
      <c r="J31" s="219"/>
      <c r="K31" s="219"/>
    </row>
    <row r="32" spans="2:11" x14ac:dyDescent="0.25">
      <c r="B32" s="542" t="str">
        <f>Input!B950</f>
        <v>Side A | Non-Indemnifiable Claims</v>
      </c>
      <c r="C32" s="519">
        <f>Input!D950</f>
        <v>0</v>
      </c>
      <c r="D32" s="520">
        <f>Input!F950</f>
        <v>0</v>
      </c>
      <c r="F32" s="521">
        <f>Input!H950</f>
        <v>0</v>
      </c>
      <c r="J32" s="407"/>
      <c r="K32" s="407"/>
    </row>
    <row r="33" spans="2:11" x14ac:dyDescent="0.25">
      <c r="B33" s="542" t="str">
        <f>Input!B951</f>
        <v>Side B | Indemnifiable Claims</v>
      </c>
      <c r="C33" s="519">
        <f>Input!D951</f>
        <v>50000</v>
      </c>
      <c r="D33" s="520">
        <f>Input!F951</f>
        <v>50000</v>
      </c>
      <c r="F33" s="521">
        <f>Input!H951</f>
        <v>0</v>
      </c>
      <c r="J33" s="407"/>
      <c r="K33" s="407"/>
    </row>
    <row r="34" spans="2:11" x14ac:dyDescent="0.25">
      <c r="B34" s="543" t="str">
        <f>Input!B952</f>
        <v>Side C | Entity Claims</v>
      </c>
      <c r="C34" s="522">
        <f>Input!D952</f>
        <v>50000</v>
      </c>
      <c r="D34" s="433">
        <f>Input!F952</f>
        <v>50000</v>
      </c>
      <c r="F34" s="523">
        <f>Input!H952</f>
        <v>0</v>
      </c>
      <c r="J34" s="404"/>
      <c r="K34" s="404"/>
    </row>
    <row r="35" spans="2:11" x14ac:dyDescent="0.25">
      <c r="B35" s="446" t="str">
        <f>Input!B954</f>
        <v>Employment Practices Liability</v>
      </c>
      <c r="C35" s="357">
        <f>Input!D954</f>
        <v>75000</v>
      </c>
      <c r="D35" s="385">
        <f>Input!F954</f>
        <v>75000</v>
      </c>
      <c r="F35" s="387">
        <f>Input!H954</f>
        <v>0</v>
      </c>
      <c r="J35" s="218"/>
      <c r="K35" s="218"/>
    </row>
    <row r="36" spans="2:11" x14ac:dyDescent="0.25">
      <c r="B36" s="454" t="str">
        <f>Input!B956</f>
        <v>Fiduciary Liability</v>
      </c>
      <c r="C36" s="362">
        <f>Input!D956</f>
        <v>0</v>
      </c>
      <c r="D36" s="391">
        <f>Input!F956</f>
        <v>0</v>
      </c>
      <c r="F36" s="390">
        <f>Input!H956</f>
        <v>0</v>
      </c>
      <c r="J36" s="218"/>
      <c r="K36" s="218"/>
    </row>
    <row r="37" spans="2:11" hidden="1" x14ac:dyDescent="0.25">
      <c r="B37" s="454" t="str">
        <f>Input!B958</f>
        <v>Crime</v>
      </c>
      <c r="C37" s="362"/>
      <c r="D37" s="391"/>
      <c r="F37" s="390"/>
      <c r="J37" s="219"/>
      <c r="K37" s="219"/>
    </row>
    <row r="38" spans="2:11" hidden="1" x14ac:dyDescent="0.25">
      <c r="B38" s="542" t="str">
        <f>Input!B959</f>
        <v>Employee Dishonesty</v>
      </c>
      <c r="C38" s="519">
        <f>Input!D959</f>
        <v>0</v>
      </c>
      <c r="D38" s="520">
        <f>Input!F959</f>
        <v>0</v>
      </c>
      <c r="F38" s="521">
        <f>Input!H959</f>
        <v>0</v>
      </c>
      <c r="J38" s="407"/>
      <c r="K38" s="407"/>
    </row>
    <row r="39" spans="2:11" hidden="1" x14ac:dyDescent="0.25">
      <c r="B39" s="542" t="str">
        <f>Input!B960</f>
        <v>ERISA</v>
      </c>
      <c r="C39" s="519">
        <f>Input!D960</f>
        <v>0</v>
      </c>
      <c r="D39" s="520">
        <f>Input!F960</f>
        <v>0</v>
      </c>
      <c r="F39" s="521">
        <f>Input!H960</f>
        <v>0</v>
      </c>
      <c r="J39" s="407"/>
      <c r="K39" s="407"/>
    </row>
    <row r="40" spans="2:11" hidden="1" x14ac:dyDescent="0.25">
      <c r="B40" s="542" t="str">
        <f>Input!B961</f>
        <v>Forgery or Alteration</v>
      </c>
      <c r="C40" s="519">
        <f>Input!D961</f>
        <v>0</v>
      </c>
      <c r="D40" s="520">
        <f>Input!F961</f>
        <v>0</v>
      </c>
      <c r="F40" s="521">
        <f>Input!H961</f>
        <v>0</v>
      </c>
      <c r="J40" s="407"/>
      <c r="K40" s="407"/>
    </row>
    <row r="41" spans="2:11" hidden="1" x14ac:dyDescent="0.25">
      <c r="B41" s="542" t="str">
        <f>Input!B962</f>
        <v>Inside the Premises</v>
      </c>
      <c r="C41" s="519">
        <f>Input!D962</f>
        <v>0</v>
      </c>
      <c r="D41" s="520">
        <f>Input!F962</f>
        <v>0</v>
      </c>
      <c r="F41" s="521">
        <f>Input!H962</f>
        <v>0</v>
      </c>
      <c r="J41" s="407"/>
      <c r="K41" s="407"/>
    </row>
    <row r="42" spans="2:11" hidden="1" x14ac:dyDescent="0.25">
      <c r="B42" s="542" t="str">
        <f>Input!B963</f>
        <v>Outside the Premises (In Transit)</v>
      </c>
      <c r="C42" s="519">
        <f>Input!D963</f>
        <v>0</v>
      </c>
      <c r="D42" s="520">
        <f>Input!F963</f>
        <v>0</v>
      </c>
      <c r="F42" s="521">
        <f>Input!H963</f>
        <v>0</v>
      </c>
      <c r="J42" s="407"/>
      <c r="K42" s="407"/>
    </row>
    <row r="43" spans="2:11" hidden="1" x14ac:dyDescent="0.25">
      <c r="B43" s="542" t="str">
        <f>Input!B964</f>
        <v>Computer Fraud</v>
      </c>
      <c r="C43" s="519">
        <f>Input!D964</f>
        <v>0</v>
      </c>
      <c r="D43" s="520">
        <f>Input!F964</f>
        <v>0</v>
      </c>
      <c r="F43" s="521">
        <f>Input!H964</f>
        <v>0</v>
      </c>
      <c r="J43" s="407"/>
      <c r="K43" s="407"/>
    </row>
    <row r="44" spans="2:11" hidden="1" x14ac:dyDescent="0.25">
      <c r="B44" s="542" t="str">
        <f>Input!B965</f>
        <v>Money Orders and Counterfeit Paper Currency</v>
      </c>
      <c r="C44" s="519">
        <f>Input!D965</f>
        <v>0</v>
      </c>
      <c r="D44" s="520">
        <f>Input!F965</f>
        <v>0</v>
      </c>
      <c r="F44" s="521">
        <f>Input!H965</f>
        <v>0</v>
      </c>
      <c r="J44" s="407"/>
      <c r="K44" s="407"/>
    </row>
    <row r="45" spans="2:11" hidden="1" x14ac:dyDescent="0.25">
      <c r="B45" s="542" t="str">
        <f>Input!B966</f>
        <v>Client's Property (Third Party Liability)</v>
      </c>
      <c r="C45" s="519">
        <f>Input!D966</f>
        <v>0</v>
      </c>
      <c r="D45" s="520">
        <f>Input!F966</f>
        <v>0</v>
      </c>
      <c r="F45" s="521">
        <f>Input!H966</f>
        <v>0</v>
      </c>
      <c r="J45" s="407"/>
      <c r="K45" s="407"/>
    </row>
    <row r="46" spans="2:11" hidden="1" x14ac:dyDescent="0.25">
      <c r="B46" s="542" t="str">
        <f>Input!B967</f>
        <v>Funds Transfer Fraud</v>
      </c>
      <c r="C46" s="519">
        <f>Input!D967</f>
        <v>0</v>
      </c>
      <c r="D46" s="520">
        <f>Input!F967</f>
        <v>0</v>
      </c>
      <c r="F46" s="521">
        <f>Input!H967</f>
        <v>0</v>
      </c>
      <c r="J46" s="407"/>
      <c r="K46" s="407"/>
    </row>
    <row r="47" spans="2:11" hidden="1" x14ac:dyDescent="0.25">
      <c r="B47" s="542" t="str">
        <f>Input!B968</f>
        <v>Social Engineering</v>
      </c>
      <c r="C47" s="519">
        <f>Input!D968</f>
        <v>0</v>
      </c>
      <c r="D47" s="520">
        <f>Input!F968</f>
        <v>0</v>
      </c>
      <c r="F47" s="521">
        <f>Input!H968</f>
        <v>0</v>
      </c>
      <c r="J47" s="407"/>
      <c r="K47" s="407"/>
    </row>
    <row r="48" spans="2:11" hidden="1" x14ac:dyDescent="0.25">
      <c r="B48" s="542" t="str">
        <f>Input!B969</f>
        <v>Telecommunications Fraud</v>
      </c>
      <c r="C48" s="519">
        <f>Input!D969</f>
        <v>0</v>
      </c>
      <c r="D48" s="520">
        <f>Input!F969</f>
        <v>0</v>
      </c>
      <c r="F48" s="521">
        <f>Input!H969</f>
        <v>0</v>
      </c>
      <c r="J48" s="404"/>
      <c r="K48" s="404"/>
    </row>
    <row r="49" spans="2:11" x14ac:dyDescent="0.25">
      <c r="B49" s="732" t="s">
        <v>302</v>
      </c>
      <c r="C49" s="490"/>
      <c r="D49" s="490"/>
      <c r="F49" s="437"/>
      <c r="J49" s="494"/>
      <c r="K49" s="494"/>
    </row>
    <row r="50" spans="2:11" x14ac:dyDescent="0.25">
      <c r="B50" s="361" t="s">
        <v>283</v>
      </c>
      <c r="C50" s="388">
        <f>Input!B926</f>
        <v>97685</v>
      </c>
      <c r="D50" s="385">
        <f>Input!D926</f>
        <v>0</v>
      </c>
      <c r="F50" s="387">
        <f>Input!E926</f>
        <v>0</v>
      </c>
      <c r="J50" s="1366" t="s">
        <v>1695</v>
      </c>
      <c r="K50" s="1030"/>
    </row>
    <row r="51" spans="2:11" x14ac:dyDescent="0.25">
      <c r="B51" s="361" t="s">
        <v>553</v>
      </c>
      <c r="C51" s="388">
        <f>Input!B930</f>
        <v>4737.7224999999999</v>
      </c>
      <c r="D51" s="385">
        <f>Input!D930</f>
        <v>0</v>
      </c>
      <c r="F51" s="387">
        <f>Input!E930</f>
        <v>0</v>
      </c>
      <c r="J51" s="1367"/>
      <c r="K51" s="1030"/>
    </row>
    <row r="52" spans="2:11" x14ac:dyDescent="0.25">
      <c r="B52" s="361" t="s">
        <v>554</v>
      </c>
      <c r="C52" s="389">
        <f>Input!B932</f>
        <v>73.263750000000002</v>
      </c>
      <c r="D52" s="391">
        <f>Input!D932</f>
        <v>0</v>
      </c>
      <c r="F52" s="390">
        <f>Input!E932</f>
        <v>0</v>
      </c>
      <c r="J52" s="1367"/>
      <c r="K52" s="1030"/>
    </row>
    <row r="53" spans="2:11" x14ac:dyDescent="0.25">
      <c r="B53" s="368" t="s">
        <v>303</v>
      </c>
      <c r="C53" s="388">
        <f>Input!B934</f>
        <v>102495.98625</v>
      </c>
      <c r="D53" s="385">
        <f>Input!D934</f>
        <v>0</v>
      </c>
      <c r="F53" s="387">
        <f>Input!E934</f>
        <v>0</v>
      </c>
      <c r="J53" s="1368"/>
      <c r="K53" s="1030"/>
    </row>
    <row r="54" spans="2:11" ht="7.5" customHeight="1" x14ac:dyDescent="0.25">
      <c r="B54" s="303"/>
      <c r="C54" s="216"/>
      <c r="D54" s="216"/>
      <c r="F54" s="263"/>
      <c r="J54" s="344"/>
    </row>
    <row r="55" spans="2:11" x14ac:dyDescent="0.25">
      <c r="B55" s="1362" t="s">
        <v>114</v>
      </c>
      <c r="C55" s="1362"/>
      <c r="D55" s="1362"/>
      <c r="F55" s="262"/>
      <c r="J55" s="344"/>
    </row>
    <row r="56" spans="2:11" x14ac:dyDescent="0.25">
      <c r="B56" s="1379" t="s">
        <v>1125</v>
      </c>
      <c r="C56" s="1394"/>
      <c r="D56" s="1394"/>
      <c r="E56" s="1394"/>
      <c r="F56" s="1395"/>
      <c r="J56" s="344"/>
    </row>
    <row r="57" spans="2:11" ht="7.5" customHeight="1" x14ac:dyDescent="0.25">
      <c r="B57" s="343"/>
      <c r="C57" s="226"/>
      <c r="D57" s="226"/>
      <c r="F57" s="263"/>
      <c r="J57" s="344"/>
    </row>
    <row r="58" spans="2:11" x14ac:dyDescent="0.25">
      <c r="B58" s="1362" t="s">
        <v>115</v>
      </c>
      <c r="C58" s="1362"/>
      <c r="D58" s="1362"/>
      <c r="F58" s="263"/>
      <c r="J58" s="344"/>
    </row>
    <row r="59" spans="2:11" ht="36" customHeight="1" x14ac:dyDescent="0.25">
      <c r="B59" s="1379" t="s">
        <v>1543</v>
      </c>
      <c r="C59" s="1379"/>
      <c r="D59" s="1379"/>
      <c r="E59" s="1379"/>
      <c r="F59" s="1379"/>
      <c r="G59" s="1379"/>
      <c r="H59" s="1379"/>
      <c r="I59" s="1379"/>
      <c r="J59" s="1379"/>
    </row>
    <row r="60" spans="2:11" ht="7.5" customHeight="1" x14ac:dyDescent="0.25">
      <c r="B60" s="303"/>
      <c r="C60" s="216"/>
      <c r="D60" s="216"/>
      <c r="F60" s="263"/>
      <c r="J60" s="344"/>
    </row>
    <row r="61" spans="2:11" x14ac:dyDescent="0.25">
      <c r="B61" s="470" t="s">
        <v>73</v>
      </c>
      <c r="C61" s="471" t="s">
        <v>63</v>
      </c>
      <c r="D61" s="472" t="s">
        <v>64</v>
      </c>
      <c r="F61" s="473" t="s">
        <v>116</v>
      </c>
      <c r="J61" s="474" t="s">
        <v>728</v>
      </c>
      <c r="K61" s="474" t="s">
        <v>298</v>
      </c>
    </row>
    <row r="62" spans="2:11" x14ac:dyDescent="0.25">
      <c r="B62" s="359" t="s">
        <v>74</v>
      </c>
      <c r="C62" s="604" t="s">
        <v>1300</v>
      </c>
      <c r="D62" s="604" t="s">
        <v>1300</v>
      </c>
      <c r="F62" s="373"/>
      <c r="G62" s="408" t="str">
        <f t="shared" ref="G62:G106" si="0">IF(OR(TRIM(D62)&lt;&gt;"",TRIM(F62)&lt;&gt;""),IF(AND(TRIM(D62)&lt;&gt;"",TRIM(F62)&lt;&gt;""),IF(OR(TRIM(C62)&lt;&gt;TRIM(D62),TRIM(C62)&lt;&gt;TRIM(F62)),"_",""),IF(TRIM(C62)&lt;&gt;TRIM(D62), "_", "")),"")</f>
        <v/>
      </c>
      <c r="J62" s="218"/>
      <c r="K62" s="218"/>
    </row>
    <row r="63" spans="2:11" x14ac:dyDescent="0.25">
      <c r="B63" s="340" t="s">
        <v>75</v>
      </c>
      <c r="C63" s="351"/>
      <c r="D63" s="351"/>
      <c r="F63" s="396"/>
      <c r="G63" s="408" t="str">
        <f t="shared" si="0"/>
        <v/>
      </c>
      <c r="J63" s="219"/>
      <c r="K63" s="219"/>
    </row>
    <row r="64" spans="2:11" x14ac:dyDescent="0.25">
      <c r="B64" s="400" t="s">
        <v>568</v>
      </c>
      <c r="C64" s="1409" t="s">
        <v>1503</v>
      </c>
      <c r="D64" s="1409" t="s">
        <v>1503</v>
      </c>
      <c r="F64" s="399"/>
      <c r="G64" s="408" t="str">
        <f t="shared" si="0"/>
        <v/>
      </c>
      <c r="J64" s="407"/>
      <c r="K64" s="407"/>
    </row>
    <row r="65" spans="2:11" x14ac:dyDescent="0.25">
      <c r="B65" s="400" t="s">
        <v>177</v>
      </c>
      <c r="C65" s="1410"/>
      <c r="D65" s="1410"/>
      <c r="F65" s="399"/>
      <c r="G65" s="408" t="str">
        <f t="shared" si="0"/>
        <v/>
      </c>
      <c r="J65" s="407"/>
      <c r="K65" s="407"/>
    </row>
    <row r="66" spans="2:11" x14ac:dyDescent="0.25">
      <c r="B66" s="400" t="s">
        <v>178</v>
      </c>
      <c r="C66" s="1410"/>
      <c r="D66" s="1410"/>
      <c r="F66" s="399"/>
      <c r="G66" s="408" t="str">
        <f t="shared" si="0"/>
        <v/>
      </c>
      <c r="J66" s="407"/>
      <c r="K66" s="407"/>
    </row>
    <row r="67" spans="2:11" hidden="1" x14ac:dyDescent="0.25">
      <c r="B67" s="401" t="s">
        <v>179</v>
      </c>
      <c r="C67" s="564"/>
      <c r="D67" s="564"/>
      <c r="F67" s="565"/>
      <c r="G67" s="408" t="str">
        <f t="shared" si="0"/>
        <v/>
      </c>
      <c r="J67" s="404"/>
      <c r="K67" s="404"/>
    </row>
    <row r="68" spans="2:11" x14ac:dyDescent="0.25">
      <c r="B68" s="340" t="s">
        <v>121</v>
      </c>
      <c r="C68" s="351"/>
      <c r="D68" s="351"/>
      <c r="F68" s="396"/>
      <c r="G68" s="408" t="str">
        <f t="shared" si="0"/>
        <v/>
      </c>
      <c r="J68" s="219"/>
      <c r="K68" s="219"/>
    </row>
    <row r="69" spans="2:11" x14ac:dyDescent="0.25">
      <c r="B69" s="400" t="s">
        <v>568</v>
      </c>
      <c r="C69" s="572" t="s">
        <v>974</v>
      </c>
      <c r="D69" s="572" t="s">
        <v>974</v>
      </c>
      <c r="F69" s="399"/>
      <c r="G69" s="408" t="str">
        <f t="shared" si="0"/>
        <v/>
      </c>
      <c r="J69" s="407"/>
      <c r="K69" s="407"/>
    </row>
    <row r="70" spans="2:11" x14ac:dyDescent="0.25">
      <c r="B70" s="400" t="s">
        <v>177</v>
      </c>
      <c r="C70" s="408" t="s">
        <v>974</v>
      </c>
      <c r="D70" s="408" t="s">
        <v>974</v>
      </c>
      <c r="F70" s="399"/>
      <c r="G70" s="408" t="str">
        <f t="shared" si="0"/>
        <v/>
      </c>
      <c r="J70" s="407"/>
      <c r="K70" s="407"/>
    </row>
    <row r="71" spans="2:11" x14ac:dyDescent="0.25">
      <c r="B71" s="400" t="s">
        <v>178</v>
      </c>
      <c r="C71" s="572" t="s">
        <v>974</v>
      </c>
      <c r="D71" s="572" t="s">
        <v>974</v>
      </c>
      <c r="F71" s="399"/>
      <c r="G71" s="408" t="str">
        <f t="shared" si="0"/>
        <v/>
      </c>
      <c r="J71" s="407"/>
      <c r="K71" s="407"/>
    </row>
    <row r="72" spans="2:11" ht="38.25" hidden="1" x14ac:dyDescent="0.25">
      <c r="B72" s="401" t="s">
        <v>179</v>
      </c>
      <c r="C72" s="564" t="s">
        <v>878</v>
      </c>
      <c r="D72" s="564" t="s">
        <v>878</v>
      </c>
      <c r="F72" s="565" t="s">
        <v>878</v>
      </c>
      <c r="G72" s="408" t="str">
        <f t="shared" si="0"/>
        <v/>
      </c>
      <c r="J72" s="728"/>
      <c r="K72" s="404"/>
    </row>
    <row r="73" spans="2:11" x14ac:dyDescent="0.25">
      <c r="B73" s="611" t="s">
        <v>1544</v>
      </c>
      <c r="C73" s="351"/>
      <c r="D73" s="351"/>
      <c r="F73" s="399"/>
      <c r="G73" s="408" t="str">
        <f t="shared" si="0"/>
        <v/>
      </c>
      <c r="J73" s="219"/>
      <c r="K73" s="219"/>
    </row>
    <row r="74" spans="2:11" x14ac:dyDescent="0.25">
      <c r="B74" s="400" t="s">
        <v>568</v>
      </c>
      <c r="C74" s="1011">
        <v>39232</v>
      </c>
      <c r="D74" s="1011">
        <v>39232</v>
      </c>
      <c r="F74" s="399"/>
      <c r="G74" s="408" t="str">
        <f t="shared" si="0"/>
        <v/>
      </c>
      <c r="J74" s="407"/>
      <c r="K74" s="407"/>
    </row>
    <row r="75" spans="2:11" x14ac:dyDescent="0.25">
      <c r="B75" s="400" t="s">
        <v>177</v>
      </c>
      <c r="C75" s="1011">
        <v>39232</v>
      </c>
      <c r="D75" s="1011">
        <v>39232</v>
      </c>
      <c r="F75" s="399"/>
      <c r="G75" s="408" t="str">
        <f t="shared" si="0"/>
        <v/>
      </c>
      <c r="J75" s="407"/>
      <c r="K75" s="407"/>
    </row>
    <row r="76" spans="2:11" x14ac:dyDescent="0.25">
      <c r="B76" s="400" t="s">
        <v>178</v>
      </c>
      <c r="C76" s="1011">
        <v>39232</v>
      </c>
      <c r="D76" s="1011">
        <v>39232</v>
      </c>
      <c r="F76" s="399"/>
      <c r="G76" s="408" t="str">
        <f t="shared" si="0"/>
        <v/>
      </c>
      <c r="J76" s="407"/>
      <c r="K76" s="407"/>
    </row>
    <row r="77" spans="2:11" hidden="1" x14ac:dyDescent="0.25">
      <c r="B77" s="401" t="s">
        <v>179</v>
      </c>
      <c r="C77" s="384"/>
      <c r="D77" s="384"/>
      <c r="F77" s="402"/>
      <c r="G77" s="408" t="str">
        <f t="shared" si="0"/>
        <v/>
      </c>
      <c r="J77" s="404"/>
      <c r="K77" s="404"/>
    </row>
    <row r="78" spans="2:11" hidden="1" x14ac:dyDescent="0.25">
      <c r="B78" s="340" t="s">
        <v>592</v>
      </c>
      <c r="C78" s="351"/>
      <c r="D78" s="351"/>
      <c r="F78" s="399"/>
      <c r="G78" s="408" t="str">
        <f t="shared" si="0"/>
        <v/>
      </c>
      <c r="J78" s="407"/>
      <c r="K78" s="407"/>
    </row>
    <row r="79" spans="2:11" hidden="1" x14ac:dyDescent="0.25">
      <c r="B79" s="400" t="s">
        <v>568</v>
      </c>
      <c r="C79" s="398"/>
      <c r="D79" s="398"/>
      <c r="F79" s="399"/>
      <c r="G79" s="408" t="str">
        <f t="shared" si="0"/>
        <v/>
      </c>
      <c r="J79" s="407"/>
      <c r="K79" s="407"/>
    </row>
    <row r="80" spans="2:11" hidden="1" x14ac:dyDescent="0.25">
      <c r="B80" s="400" t="s">
        <v>177</v>
      </c>
      <c r="C80" s="398"/>
      <c r="D80" s="398"/>
      <c r="F80" s="399"/>
      <c r="G80" s="408" t="str">
        <f t="shared" si="0"/>
        <v/>
      </c>
      <c r="J80" s="407"/>
      <c r="K80" s="407"/>
    </row>
    <row r="81" spans="2:11" hidden="1" x14ac:dyDescent="0.25">
      <c r="B81" s="400" t="s">
        <v>178</v>
      </c>
      <c r="C81" s="398"/>
      <c r="D81" s="398"/>
      <c r="F81" s="399"/>
      <c r="G81" s="408" t="str">
        <f t="shared" si="0"/>
        <v/>
      </c>
      <c r="J81" s="407"/>
      <c r="K81" s="407"/>
    </row>
    <row r="82" spans="2:11" hidden="1" x14ac:dyDescent="0.25">
      <c r="B82" s="401" t="s">
        <v>179</v>
      </c>
      <c r="C82" s="384"/>
      <c r="D82" s="384"/>
      <c r="F82" s="402"/>
      <c r="G82" s="408" t="str">
        <f t="shared" si="0"/>
        <v/>
      </c>
      <c r="J82" s="404"/>
      <c r="K82" s="404"/>
    </row>
    <row r="83" spans="2:11" hidden="1" x14ac:dyDescent="0.25">
      <c r="B83" s="340" t="s">
        <v>593</v>
      </c>
      <c r="C83" s="351"/>
      <c r="D83" s="351"/>
      <c r="F83" s="399"/>
      <c r="G83" s="408" t="str">
        <f t="shared" si="0"/>
        <v/>
      </c>
      <c r="J83" s="407"/>
      <c r="K83" s="407"/>
    </row>
    <row r="84" spans="2:11" hidden="1" x14ac:dyDescent="0.25">
      <c r="B84" s="400" t="s">
        <v>568</v>
      </c>
      <c r="C84" s="398"/>
      <c r="D84" s="398"/>
      <c r="F84" s="399"/>
      <c r="G84" s="408" t="str">
        <f t="shared" si="0"/>
        <v/>
      </c>
      <c r="J84" s="407"/>
      <c r="K84" s="407"/>
    </row>
    <row r="85" spans="2:11" hidden="1" x14ac:dyDescent="0.25">
      <c r="B85" s="400" t="s">
        <v>177</v>
      </c>
      <c r="C85" s="398"/>
      <c r="D85" s="398"/>
      <c r="F85" s="399"/>
      <c r="G85" s="408" t="str">
        <f t="shared" si="0"/>
        <v/>
      </c>
      <c r="J85" s="407"/>
      <c r="K85" s="407"/>
    </row>
    <row r="86" spans="2:11" hidden="1" x14ac:dyDescent="0.25">
      <c r="B86" s="400" t="s">
        <v>178</v>
      </c>
      <c r="C86" s="398"/>
      <c r="D86" s="398"/>
      <c r="F86" s="399"/>
      <c r="G86" s="408" t="str">
        <f t="shared" si="0"/>
        <v/>
      </c>
      <c r="J86" s="407"/>
      <c r="K86" s="407"/>
    </row>
    <row r="87" spans="2:11" hidden="1" x14ac:dyDescent="0.25">
      <c r="B87" s="401" t="s">
        <v>179</v>
      </c>
      <c r="C87" s="384"/>
      <c r="D87" s="384"/>
      <c r="F87" s="402"/>
      <c r="G87" s="408" t="str">
        <f t="shared" si="0"/>
        <v/>
      </c>
      <c r="J87" s="404"/>
      <c r="K87" s="404"/>
    </row>
    <row r="88" spans="2:11" x14ac:dyDescent="0.25">
      <c r="B88" s="359" t="s">
        <v>77</v>
      </c>
      <c r="C88" s="604" t="s">
        <v>1270</v>
      </c>
      <c r="D88" s="604" t="s">
        <v>1270</v>
      </c>
      <c r="F88" s="373"/>
      <c r="G88" s="408" t="str">
        <f t="shared" si="0"/>
        <v/>
      </c>
      <c r="J88" s="218"/>
      <c r="K88" s="218"/>
    </row>
    <row r="89" spans="2:11" x14ac:dyDescent="0.25">
      <c r="B89" s="359" t="s">
        <v>78</v>
      </c>
      <c r="C89" s="604" t="s">
        <v>1279</v>
      </c>
      <c r="D89" s="604" t="s">
        <v>1279</v>
      </c>
      <c r="F89" s="373"/>
      <c r="G89" s="408" t="str">
        <f t="shared" si="0"/>
        <v/>
      </c>
      <c r="J89" s="218"/>
      <c r="K89" s="218"/>
    </row>
    <row r="90" spans="2:11" x14ac:dyDescent="0.25">
      <c r="B90" s="611" t="s">
        <v>330</v>
      </c>
      <c r="C90" s="417" t="s">
        <v>124</v>
      </c>
      <c r="D90" s="417" t="s">
        <v>124</v>
      </c>
      <c r="F90" s="396"/>
      <c r="G90" s="408" t="str">
        <f t="shared" si="0"/>
        <v/>
      </c>
      <c r="J90" s="219"/>
      <c r="K90" s="219"/>
    </row>
    <row r="91" spans="2:11" x14ac:dyDescent="0.25">
      <c r="B91" s="611" t="s">
        <v>879</v>
      </c>
      <c r="C91" s="666" t="s">
        <v>1502</v>
      </c>
      <c r="D91" s="666" t="s">
        <v>1502</v>
      </c>
      <c r="F91" s="396"/>
      <c r="G91" s="408" t="str">
        <f t="shared" si="0"/>
        <v/>
      </c>
      <c r="J91" s="219"/>
      <c r="K91" s="219"/>
    </row>
    <row r="92" spans="2:11" x14ac:dyDescent="0.25">
      <c r="B92" s="340" t="s">
        <v>577</v>
      </c>
      <c r="C92" s="351"/>
      <c r="D92" s="351"/>
      <c r="F92" s="396"/>
      <c r="G92" s="408" t="str">
        <f t="shared" si="0"/>
        <v/>
      </c>
      <c r="J92" s="219"/>
      <c r="K92" s="219"/>
    </row>
    <row r="93" spans="2:11" ht="38.25" x14ac:dyDescent="0.25">
      <c r="B93" s="548" t="s">
        <v>1501</v>
      </c>
      <c r="C93" s="850" t="s">
        <v>124</v>
      </c>
      <c r="D93" s="850" t="s">
        <v>124</v>
      </c>
      <c r="F93" s="399"/>
      <c r="G93" s="408" t="str">
        <f t="shared" si="0"/>
        <v/>
      </c>
      <c r="J93" s="1010"/>
      <c r="K93" s="407"/>
    </row>
    <row r="94" spans="2:11" x14ac:dyDescent="0.25">
      <c r="B94" s="340" t="s">
        <v>236</v>
      </c>
      <c r="C94" s="414" t="s">
        <v>331</v>
      </c>
      <c r="D94" s="414" t="s">
        <v>331</v>
      </c>
      <c r="F94" s="396"/>
      <c r="G94" s="408" t="str">
        <f t="shared" si="0"/>
        <v/>
      </c>
      <c r="J94" s="218"/>
      <c r="K94" s="218"/>
    </row>
    <row r="95" spans="2:11" x14ac:dyDescent="0.25">
      <c r="B95" s="432" t="s">
        <v>578</v>
      </c>
      <c r="C95" s="666" t="s">
        <v>1504</v>
      </c>
      <c r="D95" s="666" t="s">
        <v>1504</v>
      </c>
      <c r="F95" s="396"/>
      <c r="G95" s="408" t="str">
        <f t="shared" si="0"/>
        <v/>
      </c>
      <c r="J95" s="218"/>
      <c r="K95" s="218"/>
    </row>
    <row r="96" spans="2:11" ht="25.5" x14ac:dyDescent="0.25">
      <c r="B96" s="781" t="s">
        <v>948</v>
      </c>
      <c r="C96" s="417" t="s">
        <v>124</v>
      </c>
      <c r="D96" s="417" t="s">
        <v>124</v>
      </c>
      <c r="F96" s="373"/>
      <c r="G96" s="408" t="str">
        <f t="shared" si="0"/>
        <v/>
      </c>
      <c r="J96" s="218"/>
      <c r="K96" s="218"/>
    </row>
    <row r="97" spans="2:11" ht="7.5" customHeight="1" x14ac:dyDescent="0.25">
      <c r="B97" s="303"/>
      <c r="C97" s="216"/>
      <c r="D97" s="216"/>
      <c r="F97" s="263"/>
      <c r="G97" s="408" t="str">
        <f t="shared" si="0"/>
        <v/>
      </c>
      <c r="J97" s="344"/>
    </row>
    <row r="98" spans="2:11" x14ac:dyDescent="0.25">
      <c r="B98" s="470" t="s">
        <v>90</v>
      </c>
      <c r="C98" s="471" t="s">
        <v>63</v>
      </c>
      <c r="D98" s="472" t="s">
        <v>64</v>
      </c>
      <c r="F98" s="473" t="s">
        <v>116</v>
      </c>
      <c r="G98" s="408" t="str">
        <f t="shared" si="0"/>
        <v>_</v>
      </c>
      <c r="J98" s="474" t="s">
        <v>728</v>
      </c>
      <c r="K98" s="474" t="s">
        <v>298</v>
      </c>
    </row>
    <row r="99" spans="2:11" x14ac:dyDescent="0.25">
      <c r="B99" s="757" t="s">
        <v>917</v>
      </c>
      <c r="C99" s="848" t="s">
        <v>1189</v>
      </c>
      <c r="D99" s="848" t="s">
        <v>1189</v>
      </c>
      <c r="F99" s="402"/>
      <c r="G99" s="408" t="str">
        <f t="shared" si="0"/>
        <v/>
      </c>
      <c r="J99" s="218"/>
      <c r="K99" s="218"/>
    </row>
    <row r="100" spans="2:11" x14ac:dyDescent="0.25">
      <c r="B100" s="757" t="s">
        <v>916</v>
      </c>
      <c r="C100" s="848" t="s">
        <v>1189</v>
      </c>
      <c r="D100" s="848" t="s">
        <v>1189</v>
      </c>
      <c r="E100" s="15"/>
      <c r="F100" s="402"/>
      <c r="G100" s="408" t="str">
        <f t="shared" si="0"/>
        <v/>
      </c>
      <c r="J100" s="218"/>
      <c r="K100" s="218"/>
    </row>
    <row r="101" spans="2:11" x14ac:dyDescent="0.25">
      <c r="B101" s="757" t="s">
        <v>910</v>
      </c>
      <c r="C101" s="848" t="s">
        <v>1189</v>
      </c>
      <c r="D101" s="848" t="s">
        <v>1189</v>
      </c>
      <c r="E101" s="15"/>
      <c r="F101" s="402"/>
      <c r="G101" s="408" t="str">
        <f t="shared" si="0"/>
        <v/>
      </c>
      <c r="J101" s="218"/>
      <c r="K101" s="218"/>
    </row>
    <row r="102" spans="2:11" x14ac:dyDescent="0.25">
      <c r="B102" s="577" t="s">
        <v>911</v>
      </c>
      <c r="C102" s="921" t="s">
        <v>978</v>
      </c>
      <c r="D102" s="921" t="s">
        <v>978</v>
      </c>
      <c r="E102" s="15"/>
      <c r="F102" s="402"/>
      <c r="G102" s="408" t="str">
        <f t="shared" si="0"/>
        <v/>
      </c>
      <c r="J102" s="218"/>
      <c r="K102" s="218"/>
    </row>
    <row r="103" spans="2:11" x14ac:dyDescent="0.25">
      <c r="B103" s="577" t="s">
        <v>912</v>
      </c>
      <c r="C103" s="848" t="s">
        <v>1189</v>
      </c>
      <c r="D103" s="848" t="s">
        <v>1189</v>
      </c>
      <c r="E103" s="15"/>
      <c r="F103" s="402"/>
      <c r="G103" s="408" t="str">
        <f t="shared" si="0"/>
        <v/>
      </c>
      <c r="J103" s="218"/>
      <c r="K103" s="218"/>
    </row>
    <row r="104" spans="2:11" ht="41.25" customHeight="1" x14ac:dyDescent="0.25">
      <c r="B104" s="695" t="s">
        <v>913</v>
      </c>
      <c r="C104" s="1012" t="s">
        <v>1189</v>
      </c>
      <c r="D104" s="1012" t="s">
        <v>1189</v>
      </c>
      <c r="E104" s="15"/>
      <c r="F104" s="402"/>
      <c r="G104" s="408" t="str">
        <f t="shared" si="0"/>
        <v/>
      </c>
      <c r="J104" s="218"/>
      <c r="K104" s="218"/>
    </row>
    <row r="105" spans="2:11" hidden="1" x14ac:dyDescent="0.25">
      <c r="B105" s="581" t="s">
        <v>914</v>
      </c>
      <c r="C105" s="355"/>
      <c r="D105" s="384"/>
      <c r="E105" s="15"/>
      <c r="F105" s="402"/>
      <c r="G105" s="408" t="str">
        <f t="shared" si="0"/>
        <v/>
      </c>
      <c r="J105" s="218"/>
      <c r="K105" s="218"/>
    </row>
    <row r="106" spans="2:11" hidden="1" x14ac:dyDescent="0.25">
      <c r="B106" s="581" t="s">
        <v>915</v>
      </c>
      <c r="C106" s="355"/>
      <c r="D106" s="384"/>
      <c r="E106" s="15"/>
      <c r="F106" s="402"/>
      <c r="G106" s="408" t="str">
        <f t="shared" si="0"/>
        <v/>
      </c>
      <c r="J106" s="218"/>
      <c r="K106" s="218"/>
    </row>
    <row r="107" spans="2:11" ht="9" customHeight="1" x14ac:dyDescent="0.25">
      <c r="B107" s="344"/>
      <c r="C107" s="216"/>
      <c r="D107" s="216"/>
      <c r="E107" s="15"/>
      <c r="F107" s="216"/>
      <c r="G107" s="408"/>
      <c r="J107" s="344"/>
    </row>
    <row r="108" spans="2:11" x14ac:dyDescent="0.25">
      <c r="E108" s="15"/>
    </row>
    <row r="109" spans="2:11" x14ac:dyDescent="0.25">
      <c r="E109" s="15"/>
    </row>
    <row r="110" spans="2:11" x14ac:dyDescent="0.25">
      <c r="E110" s="15"/>
    </row>
    <row r="111" spans="2:11" x14ac:dyDescent="0.25">
      <c r="E111" s="15"/>
    </row>
    <row r="112" spans="2:11" x14ac:dyDescent="0.25">
      <c r="E112" s="15"/>
    </row>
    <row r="113" spans="5:5" x14ac:dyDescent="0.25">
      <c r="E113" s="15"/>
    </row>
    <row r="114" spans="5:5" x14ac:dyDescent="0.25">
      <c r="E114" s="15"/>
    </row>
    <row r="115" spans="5:5" x14ac:dyDescent="0.25">
      <c r="E115" s="15"/>
    </row>
    <row r="116" spans="5:5" x14ac:dyDescent="0.25">
      <c r="E116" s="15"/>
    </row>
    <row r="117" spans="5:5" x14ac:dyDescent="0.25">
      <c r="E117" s="15"/>
    </row>
    <row r="118" spans="5:5" x14ac:dyDescent="0.25">
      <c r="E118" s="15"/>
    </row>
    <row r="119" spans="5:5" x14ac:dyDescent="0.25">
      <c r="E119" s="15"/>
    </row>
  </sheetData>
  <sortState xmlns:xlrd2="http://schemas.microsoft.com/office/spreadsheetml/2017/richdata2" ref="B110:B114">
    <sortCondition ref="B110"/>
  </sortState>
  <mergeCells count="7">
    <mergeCell ref="J50:J53"/>
    <mergeCell ref="D64:D66"/>
    <mergeCell ref="B55:D55"/>
    <mergeCell ref="B58:D58"/>
    <mergeCell ref="B56:F56"/>
    <mergeCell ref="B59:J59"/>
    <mergeCell ref="C64:C66"/>
  </mergeCells>
  <conditionalFormatting sqref="G60:G1048576 G1:G58">
    <cfRule type="cellIs" dxfId="54" priority="13" operator="equal">
      <formula>"_"</formula>
    </cfRule>
  </conditionalFormatting>
  <hyperlinks>
    <hyperlink ref="B7" r:id="rId1" xr:uid="{00000000-0004-0000-2100-000000000000}"/>
  </hyperlinks>
  <printOptions horizontalCentered="1"/>
  <pageMargins left="0.196850393700787" right="0.196850393700787" top="1.1811023622047201" bottom="1.25984251968504" header="0.31496062992126" footer="0.31496062992126"/>
  <pageSetup fitToWidth="0" fitToHeight="0" orientation="portrait" r:id="rId2"/>
  <headerFooter scaleWithDoc="0">
    <oddHeader>&amp;L&amp;"Calibri,Bold"&amp;14 Executive Liability (Directors &amp; &amp;&amp; Officers, Employment Practices, Fiduciary Liability)</oddHeader>
    <oddFooter>&amp;L&amp;G&amp;CPage &amp;P of &amp;N</oddFooter>
  </headerFooter>
  <rowBreaks count="1" manualBreakCount="1">
    <brk id="60" min="1" max="9" man="1"/>
  </rowBreaks>
  <legacyDrawingHF r:id="rId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heet22"/>
  <dimension ref="B1:M92"/>
  <sheetViews>
    <sheetView showGridLines="0" topLeftCell="L24"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0" style="15" customWidth="1"/>
    <col min="14" max="53" width="9.140625" style="15" customWidth="1"/>
    <col min="54" max="16384" width="9.140625" style="15"/>
  </cols>
  <sheetData>
    <row r="1" spans="2:13" ht="7.5" customHeight="1" x14ac:dyDescent="0.25">
      <c r="E1" s="408"/>
    </row>
    <row r="2" spans="2:13" ht="15.75" x14ac:dyDescent="0.25">
      <c r="B2" s="411" t="str">
        <f>Input!B971</f>
        <v>Commercial Crime</v>
      </c>
      <c r="E2" s="408"/>
      <c r="H2" s="412"/>
      <c r="I2" s="413"/>
      <c r="J2" s="413"/>
      <c r="L2" s="414" t="s">
        <v>331</v>
      </c>
      <c r="M2" s="344" t="s">
        <v>296</v>
      </c>
    </row>
    <row r="3" spans="2:13" x14ac:dyDescent="0.25">
      <c r="D3" s="413" t="str">
        <f xml:space="preserve"> IF(Input!D975=Input!G975,CHAR(254), "")</f>
        <v/>
      </c>
      <c r="E3" s="415"/>
      <c r="F3" s="416" t="str">
        <f xml:space="preserve"> IF(Input!E975=Input!G975,CHAR(254),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Input!B976</f>
        <v>Great American</v>
      </c>
      <c r="D5" s="350">
        <f>Input!D976</f>
        <v>0</v>
      </c>
      <c r="F5" s="373">
        <f>Input!E976</f>
        <v>0</v>
      </c>
      <c r="J5" s="218"/>
      <c r="K5" s="218"/>
    </row>
    <row r="6" spans="2:13" ht="30" customHeight="1" x14ac:dyDescent="0.25">
      <c r="B6" s="368" t="s">
        <v>822</v>
      </c>
      <c r="C6" s="372" t="str">
        <f>Input!B978</f>
        <v>Great American Insurance Company</v>
      </c>
      <c r="D6" s="350">
        <f>Input!D978</f>
        <v>0</v>
      </c>
      <c r="F6" s="373">
        <f>Input!E978</f>
        <v>0</v>
      </c>
      <c r="J6" s="218"/>
      <c r="K6" s="218"/>
    </row>
    <row r="7" spans="2:13" x14ac:dyDescent="0.25">
      <c r="B7" s="682" t="s">
        <v>70</v>
      </c>
      <c r="C7" s="372" t="str">
        <f>Input!B980</f>
        <v>A+: XV</v>
      </c>
      <c r="D7" s="350">
        <f>Input!D980</f>
        <v>0</v>
      </c>
      <c r="F7" s="373">
        <f>Input!E980</f>
        <v>0</v>
      </c>
      <c r="J7" s="218"/>
      <c r="K7" s="218"/>
    </row>
    <row r="8" spans="2:13" x14ac:dyDescent="0.25">
      <c r="B8" s="368" t="str">
        <f>Input!B974</f>
        <v>Renewal Policy Number</v>
      </c>
      <c r="C8" s="372" t="str">
        <f>Input!C973</f>
        <v>SAA E891645 00 00</v>
      </c>
      <c r="D8" s="350" t="str">
        <f>Input!C974</f>
        <v>TBD</v>
      </c>
      <c r="F8" s="373" t="str">
        <f>Input!C974</f>
        <v>TBD</v>
      </c>
      <c r="J8" s="218"/>
      <c r="K8" s="218"/>
    </row>
    <row r="9" spans="2:13" x14ac:dyDescent="0.25">
      <c r="B9" s="368"/>
      <c r="C9" s="372"/>
      <c r="D9" s="350"/>
      <c r="F9" s="373"/>
      <c r="J9" s="218"/>
      <c r="K9" s="218"/>
    </row>
    <row r="10" spans="2:13" ht="15" customHeight="1" x14ac:dyDescent="0.25">
      <c r="B10" s="368" t="str">
        <f>Input!B6</f>
        <v>Renewal Policy Period</v>
      </c>
      <c r="C10" s="372" t="str">
        <f>Input!C5</f>
        <v>9/1/2022-8/1/2023</v>
      </c>
      <c r="D10" s="350" t="str">
        <f>Input!C6</f>
        <v>8/1/2023-8/1/2024</v>
      </c>
      <c r="F10" s="373" t="str">
        <f>Input!C6</f>
        <v>8/1/2023-8/1/2024</v>
      </c>
      <c r="J10" s="218"/>
      <c r="K10" s="218"/>
    </row>
    <row r="11" spans="2:13" x14ac:dyDescent="0.25">
      <c r="B11" s="488" t="s">
        <v>10</v>
      </c>
      <c r="C11" s="436"/>
      <c r="D11" s="436"/>
      <c r="E11" s="374"/>
      <c r="F11" s="437"/>
      <c r="J11" s="494"/>
      <c r="K11" s="494"/>
    </row>
    <row r="12" spans="2:13" x14ac:dyDescent="0.25">
      <c r="B12" s="368" t="str">
        <f>Input!B1004</f>
        <v>Employee Dishonesty</v>
      </c>
      <c r="C12" s="357">
        <f>Input!C1004</f>
        <v>5000000</v>
      </c>
      <c r="D12" s="385">
        <f>Input!E1004</f>
        <v>5000000</v>
      </c>
      <c r="E12" s="374"/>
      <c r="F12" s="387">
        <f>Input!G1004</f>
        <v>0</v>
      </c>
      <c r="J12" s="218"/>
      <c r="K12" s="218"/>
    </row>
    <row r="13" spans="2:13" x14ac:dyDescent="0.25">
      <c r="B13" s="368" t="str">
        <f>Input!B1005</f>
        <v>Forgery or Alteration</v>
      </c>
      <c r="C13" s="357">
        <f>Input!C1005</f>
        <v>5000000</v>
      </c>
      <c r="D13" s="385">
        <f>Input!E1005</f>
        <v>5000000</v>
      </c>
      <c r="E13" s="374"/>
      <c r="F13" s="387">
        <f>Input!G1005</f>
        <v>0</v>
      </c>
      <c r="J13" s="218"/>
      <c r="K13" s="218"/>
    </row>
    <row r="14" spans="2:13" ht="25.5" x14ac:dyDescent="0.25">
      <c r="B14" s="368" t="str">
        <f>Input!B1006</f>
        <v>Inside the Premises</v>
      </c>
      <c r="C14" s="357">
        <f>Input!C1006</f>
        <v>5000000</v>
      </c>
      <c r="D14" s="385" t="s">
        <v>1372</v>
      </c>
      <c r="E14" s="374"/>
      <c r="F14" s="387">
        <f>Input!G1006</f>
        <v>0</v>
      </c>
      <c r="J14" s="218"/>
      <c r="K14" s="218"/>
    </row>
    <row r="15" spans="2:13" x14ac:dyDescent="0.25">
      <c r="B15" s="368" t="str">
        <f>Input!B1007</f>
        <v>Outside the Premises (In Transit)</v>
      </c>
      <c r="C15" s="357">
        <f>Input!C1007</f>
        <v>5000000</v>
      </c>
      <c r="D15" s="385">
        <f>Input!E1007</f>
        <v>5000000</v>
      </c>
      <c r="E15" s="374"/>
      <c r="F15" s="387">
        <f>Input!G1007</f>
        <v>0</v>
      </c>
      <c r="J15" s="218"/>
      <c r="K15" s="218"/>
    </row>
    <row r="16" spans="2:13" x14ac:dyDescent="0.25">
      <c r="B16" s="368" t="str">
        <f>Input!B1008</f>
        <v>Computer Fraud</v>
      </c>
      <c r="C16" s="357">
        <f>Input!C1008</f>
        <v>5000000</v>
      </c>
      <c r="D16" s="385">
        <f>Input!E1008</f>
        <v>5000000</v>
      </c>
      <c r="E16" s="374"/>
      <c r="F16" s="387">
        <f>Input!G1008</f>
        <v>0</v>
      </c>
      <c r="J16" s="218"/>
      <c r="K16" s="218"/>
    </row>
    <row r="17" spans="2:11" x14ac:dyDescent="0.25">
      <c r="B17" s="368" t="str">
        <f>Input!B1009</f>
        <v>Money Orders and Counterfeit Paper Currency</v>
      </c>
      <c r="C17" s="357">
        <f>Input!C1009</f>
        <v>5000000</v>
      </c>
      <c r="D17" s="385" t="s">
        <v>1686</v>
      </c>
      <c r="F17" s="387">
        <f>Input!G1009</f>
        <v>0</v>
      </c>
      <c r="J17" s="218"/>
      <c r="K17" s="218"/>
    </row>
    <row r="18" spans="2:11" x14ac:dyDescent="0.25">
      <c r="B18" s="368" t="str">
        <f>Input!B1010</f>
        <v>Client's Property (Third Party Liability)</v>
      </c>
      <c r="C18" s="805">
        <f>Input!C1010</f>
        <v>5000000</v>
      </c>
      <c r="D18" s="385" t="s">
        <v>1764</v>
      </c>
      <c r="E18" s="226"/>
      <c r="F18" s="387">
        <f>Input!G1010</f>
        <v>0</v>
      </c>
      <c r="J18" s="218"/>
      <c r="K18" s="218"/>
    </row>
    <row r="19" spans="2:11" x14ac:dyDescent="0.25">
      <c r="B19" s="368" t="str">
        <f>Input!B1011</f>
        <v>Funds Transfer Fraud</v>
      </c>
      <c r="C19" s="357">
        <f>Input!C1011</f>
        <v>5000000</v>
      </c>
      <c r="D19" s="385" t="s">
        <v>1684</v>
      </c>
      <c r="E19" s="392"/>
      <c r="F19" s="387">
        <f>Input!G1011</f>
        <v>0</v>
      </c>
      <c r="J19" s="218"/>
      <c r="K19" s="218"/>
    </row>
    <row r="20" spans="2:11" ht="25.5" x14ac:dyDescent="0.25">
      <c r="B20" s="368" t="str">
        <f>Input!B1012</f>
        <v xml:space="preserve">Personal Accounts Protection </v>
      </c>
      <c r="C20" s="357" t="str">
        <f>Input!C1012</f>
        <v>Not Covered</v>
      </c>
      <c r="D20" s="385" t="s">
        <v>1763</v>
      </c>
      <c r="E20" s="392"/>
      <c r="F20" s="387">
        <f>Input!G1012</f>
        <v>0</v>
      </c>
      <c r="J20" s="218"/>
      <c r="K20" s="218"/>
    </row>
    <row r="21" spans="2:11" ht="25.5" x14ac:dyDescent="0.25">
      <c r="B21" s="368" t="str">
        <f>Input!B1013</f>
        <v>Social Engineering</v>
      </c>
      <c r="C21" s="357">
        <f>Input!C1013</f>
        <v>250000</v>
      </c>
      <c r="D21" s="385">
        <f>Input!E1013</f>
        <v>250000</v>
      </c>
      <c r="E21" s="392"/>
      <c r="F21" s="387">
        <f>Input!G1013</f>
        <v>0</v>
      </c>
      <c r="J21" s="626" t="s">
        <v>1446</v>
      </c>
      <c r="K21" s="218"/>
    </row>
    <row r="22" spans="2:11" x14ac:dyDescent="0.25">
      <c r="B22" s="488" t="s">
        <v>1280</v>
      </c>
      <c r="C22" s="436"/>
      <c r="D22" s="436"/>
      <c r="E22" s="393"/>
      <c r="F22" s="444"/>
      <c r="J22" s="494"/>
      <c r="K22" s="494"/>
    </row>
    <row r="23" spans="2:11" ht="25.5" x14ac:dyDescent="0.25">
      <c r="B23" s="368" t="s">
        <v>1760</v>
      </c>
      <c r="C23" s="357" t="str">
        <f>B6</f>
        <v>Writing Company</v>
      </c>
      <c r="D23" s="385" t="s">
        <v>1372</v>
      </c>
      <c r="E23" s="394"/>
      <c r="F23" s="387">
        <f>Input!H1004</f>
        <v>0</v>
      </c>
      <c r="J23" s="218"/>
      <c r="K23" s="218"/>
    </row>
    <row r="24" spans="2:11" ht="25.5" x14ac:dyDescent="0.25">
      <c r="B24" s="368" t="s">
        <v>1343</v>
      </c>
      <c r="C24" s="357" t="str">
        <f>B5</f>
        <v>Insurer</v>
      </c>
      <c r="D24" s="385" t="s">
        <v>1708</v>
      </c>
      <c r="E24" s="394"/>
      <c r="F24" s="387">
        <f>Input!H1005</f>
        <v>0</v>
      </c>
      <c r="J24" s="218"/>
      <c r="K24" s="218"/>
    </row>
    <row r="25" spans="2:11" ht="38.25" x14ac:dyDescent="0.25">
      <c r="B25" s="368" t="s">
        <v>1683</v>
      </c>
      <c r="C25" s="357" t="s">
        <v>1761</v>
      </c>
      <c r="D25" s="385" t="s">
        <v>1762</v>
      </c>
      <c r="E25" s="394"/>
      <c r="F25" s="387">
        <f>Input!H1006</f>
        <v>0</v>
      </c>
      <c r="J25" s="218"/>
      <c r="K25" s="218"/>
    </row>
    <row r="26" spans="2:11" x14ac:dyDescent="0.25">
      <c r="B26" s="368" t="str">
        <f>Input!B1007</f>
        <v>Outside the Premises (In Transit)</v>
      </c>
      <c r="C26" s="357">
        <f>Input!D1007</f>
        <v>25000</v>
      </c>
      <c r="D26" s="385">
        <f>Input!F1007</f>
        <v>25000</v>
      </c>
      <c r="E26" s="394"/>
      <c r="F26" s="387">
        <f>Input!H1007</f>
        <v>0</v>
      </c>
      <c r="J26" s="218"/>
      <c r="K26" s="218"/>
    </row>
    <row r="27" spans="2:11" x14ac:dyDescent="0.25">
      <c r="B27" s="368" t="str">
        <f>Input!B1008</f>
        <v>Computer Fraud</v>
      </c>
      <c r="C27" s="357">
        <f>Input!D1008</f>
        <v>25000</v>
      </c>
      <c r="D27" s="385">
        <f>Input!F1008</f>
        <v>25000</v>
      </c>
      <c r="E27" s="394"/>
      <c r="F27" s="387">
        <f>Input!H1008</f>
        <v>0</v>
      </c>
      <c r="J27" s="218"/>
      <c r="K27" s="218"/>
    </row>
    <row r="28" spans="2:11" x14ac:dyDescent="0.25">
      <c r="B28" s="368" t="str">
        <f>Input!B1009</f>
        <v>Money Orders and Counterfeit Paper Currency</v>
      </c>
      <c r="C28" s="357">
        <f>Input!D1009</f>
        <v>25000</v>
      </c>
      <c r="D28" s="385">
        <f>Input!F1009</f>
        <v>25000</v>
      </c>
      <c r="E28" s="394"/>
      <c r="F28" s="387">
        <f>Input!H1009</f>
        <v>0</v>
      </c>
      <c r="J28" s="218"/>
      <c r="K28" s="218"/>
    </row>
    <row r="29" spans="2:11" x14ac:dyDescent="0.25">
      <c r="B29" s="368" t="str">
        <f>Input!B1010</f>
        <v>Client's Property (Third Party Liability)</v>
      </c>
      <c r="C29" s="357">
        <f>Input!D1010</f>
        <v>25000</v>
      </c>
      <c r="D29" s="385">
        <f>Input!F1010</f>
        <v>25000</v>
      </c>
      <c r="E29" s="394"/>
      <c r="F29" s="387">
        <f>Input!H1010</f>
        <v>0</v>
      </c>
      <c r="J29" s="218"/>
      <c r="K29" s="218"/>
    </row>
    <row r="30" spans="2:11" x14ac:dyDescent="0.25">
      <c r="B30" s="368" t="str">
        <f>Input!B1011</f>
        <v>Funds Transfer Fraud</v>
      </c>
      <c r="C30" s="357">
        <f>Input!D1011</f>
        <v>25000</v>
      </c>
      <c r="D30" s="385">
        <f>Input!F1011</f>
        <v>25000</v>
      </c>
      <c r="E30" s="394"/>
      <c r="F30" s="387">
        <f>Input!H1011</f>
        <v>0</v>
      </c>
      <c r="J30" s="218"/>
      <c r="K30" s="218"/>
    </row>
    <row r="31" spans="2:11" x14ac:dyDescent="0.25">
      <c r="B31" s="368" t="str">
        <f>Input!B1012</f>
        <v xml:space="preserve">Personal Accounts Protection </v>
      </c>
      <c r="C31" s="357" t="str">
        <f>Input!D1012</f>
        <v>N/A</v>
      </c>
      <c r="D31" s="385" t="str">
        <f>Input!F1012</f>
        <v>N/A</v>
      </c>
      <c r="E31" s="394"/>
      <c r="F31" s="387">
        <f>Input!H1012</f>
        <v>0</v>
      </c>
      <c r="J31" s="218"/>
      <c r="K31" s="218"/>
    </row>
    <row r="32" spans="2:11" x14ac:dyDescent="0.25">
      <c r="B32" s="368" t="str">
        <f>Input!B1013</f>
        <v>Social Engineering</v>
      </c>
      <c r="C32" s="357" t="str">
        <f>Input!D1013</f>
        <v>N/A</v>
      </c>
      <c r="D32" s="385" t="str">
        <f>Input!F1013</f>
        <v>N/A</v>
      </c>
      <c r="E32" s="394"/>
      <c r="F32" s="387">
        <f>Input!H1013</f>
        <v>0</v>
      </c>
      <c r="J32" s="626" t="s">
        <v>1447</v>
      </c>
      <c r="K32" s="218"/>
    </row>
    <row r="33" spans="2:11" x14ac:dyDescent="0.25">
      <c r="B33" s="489" t="s">
        <v>302</v>
      </c>
      <c r="C33" s="443"/>
      <c r="D33" s="443"/>
      <c r="F33" s="444"/>
      <c r="J33" s="494"/>
      <c r="K33" s="494"/>
    </row>
    <row r="34" spans="2:11" x14ac:dyDescent="0.25">
      <c r="B34" s="361" t="s">
        <v>283</v>
      </c>
      <c r="C34" s="388">
        <f>Input!B982</f>
        <v>18491</v>
      </c>
      <c r="D34" s="385">
        <f>Input!D982</f>
        <v>0</v>
      </c>
      <c r="F34" s="387">
        <f>Input!E982</f>
        <v>0</v>
      </c>
      <c r="J34" s="1366" t="s">
        <v>1696</v>
      </c>
      <c r="K34" s="1030"/>
    </row>
    <row r="35" spans="2:11" x14ac:dyDescent="0.25">
      <c r="B35" s="361" t="s">
        <v>619</v>
      </c>
      <c r="C35" s="388">
        <f>Input!B986</f>
        <v>0</v>
      </c>
      <c r="D35" s="385">
        <f>Input!D986</f>
        <v>0</v>
      </c>
      <c r="F35" s="387">
        <f>Input!E986</f>
        <v>0</v>
      </c>
      <c r="J35" s="1367"/>
      <c r="K35" s="1030"/>
    </row>
    <row r="36" spans="2:11" x14ac:dyDescent="0.25">
      <c r="B36" s="361" t="s">
        <v>347</v>
      </c>
      <c r="C36" s="389">
        <f>Input!B988</f>
        <v>0</v>
      </c>
      <c r="D36" s="391">
        <f>Input!D988</f>
        <v>0</v>
      </c>
      <c r="F36" s="390">
        <f>Input!E988</f>
        <v>0</v>
      </c>
      <c r="J36" s="1367"/>
      <c r="K36" s="1030"/>
    </row>
    <row r="37" spans="2:11" x14ac:dyDescent="0.25">
      <c r="B37" s="368" t="s">
        <v>303</v>
      </c>
      <c r="C37" s="388">
        <f>Input!B990</f>
        <v>18491</v>
      </c>
      <c r="D37" s="385">
        <f>Input!D990</f>
        <v>0</v>
      </c>
      <c r="F37" s="387">
        <f>Input!E990</f>
        <v>0</v>
      </c>
      <c r="J37" s="1368"/>
      <c r="K37" s="1030"/>
    </row>
    <row r="38" spans="2:11" ht="7.5" customHeight="1" x14ac:dyDescent="0.25">
      <c r="B38" s="303"/>
      <c r="C38" s="216"/>
      <c r="D38" s="216"/>
      <c r="F38" s="263"/>
      <c r="J38" s="344"/>
    </row>
    <row r="39" spans="2:11" x14ac:dyDescent="0.25">
      <c r="B39" s="1362" t="s">
        <v>114</v>
      </c>
      <c r="C39" s="1362"/>
      <c r="D39" s="1362"/>
      <c r="F39" s="262"/>
      <c r="J39" s="344"/>
    </row>
    <row r="40" spans="2:11" ht="13.5" customHeight="1" x14ac:dyDescent="0.25">
      <c r="B40" s="1379" t="s">
        <v>1125</v>
      </c>
      <c r="C40" s="1394"/>
      <c r="D40" s="1394"/>
      <c r="E40" s="1394"/>
      <c r="F40" s="1395"/>
      <c r="J40" s="344"/>
    </row>
    <row r="41" spans="2:11" ht="3.75" customHeight="1" x14ac:dyDescent="0.25">
      <c r="B41" s="343"/>
      <c r="C41" s="226"/>
      <c r="D41" s="226"/>
      <c r="F41" s="263"/>
      <c r="J41" s="344"/>
    </row>
    <row r="42" spans="2:11" ht="14.25" customHeight="1" x14ac:dyDescent="0.25">
      <c r="B42" s="1362" t="s">
        <v>115</v>
      </c>
      <c r="C42" s="1362"/>
      <c r="D42" s="1362"/>
      <c r="F42" s="263"/>
      <c r="J42" s="344"/>
    </row>
    <row r="43" spans="2:11" ht="66.75" customHeight="1" x14ac:dyDescent="0.25">
      <c r="B43" s="1379" t="s">
        <v>1455</v>
      </c>
      <c r="C43" s="1379"/>
      <c r="D43" s="1379"/>
      <c r="E43" s="1379"/>
      <c r="F43" s="1379"/>
      <c r="G43" s="1379"/>
      <c r="H43" s="1379"/>
      <c r="I43" s="1379"/>
      <c r="J43" s="1379"/>
    </row>
    <row r="44" spans="2:11" ht="7.5" customHeight="1" x14ac:dyDescent="0.25">
      <c r="B44" s="303"/>
      <c r="C44" s="216"/>
      <c r="D44" s="216"/>
      <c r="F44" s="263"/>
      <c r="J44" s="344"/>
    </row>
    <row r="45" spans="2:11" x14ac:dyDescent="0.25">
      <c r="B45" s="470" t="s">
        <v>73</v>
      </c>
      <c r="C45" s="471" t="s">
        <v>63</v>
      </c>
      <c r="D45" s="472" t="s">
        <v>64</v>
      </c>
      <c r="F45" s="473" t="s">
        <v>116</v>
      </c>
      <c r="J45" s="474" t="s">
        <v>728</v>
      </c>
      <c r="K45" s="474" t="s">
        <v>298</v>
      </c>
    </row>
    <row r="46" spans="2:11" x14ac:dyDescent="0.25">
      <c r="B46" s="359" t="s">
        <v>74</v>
      </c>
      <c r="C46" s="605" t="s">
        <v>995</v>
      </c>
      <c r="D46" s="605" t="s">
        <v>995</v>
      </c>
      <c r="F46" s="605"/>
      <c r="G46" s="408" t="str">
        <f t="shared" ref="G46:G60" si="0">IF(OR(TRIM(D46)&lt;&gt;"",TRIM(F46)&lt;&gt;""),IF(AND(TRIM(D46)&lt;&gt;"",TRIM(F46)&lt;&gt;""),IF(OR(TRIM(C46)&lt;&gt;TRIM(D46),TRIM(C46)&lt;&gt;TRIM(F46)),"_",""),IF(TRIM(C46)&lt;&gt;TRIM(D46), "_", "")),"")</f>
        <v/>
      </c>
      <c r="J46" s="218"/>
      <c r="K46" s="218"/>
    </row>
    <row r="47" spans="2:11" ht="38.25" x14ac:dyDescent="0.25">
      <c r="B47" s="359" t="s">
        <v>75</v>
      </c>
      <c r="C47" s="605" t="s">
        <v>1486</v>
      </c>
      <c r="D47" s="605" t="s">
        <v>1486</v>
      </c>
      <c r="F47" s="605"/>
      <c r="G47" s="408" t="str">
        <f t="shared" si="0"/>
        <v/>
      </c>
      <c r="J47" s="218"/>
      <c r="K47" s="218"/>
    </row>
    <row r="48" spans="2:11" ht="15" customHeight="1" x14ac:dyDescent="0.25">
      <c r="B48" s="359" t="s">
        <v>121</v>
      </c>
      <c r="C48" s="503" t="s">
        <v>1487</v>
      </c>
      <c r="D48" s="503" t="s">
        <v>1487</v>
      </c>
      <c r="F48" s="503"/>
      <c r="G48" s="408" t="str">
        <f t="shared" si="0"/>
        <v/>
      </c>
      <c r="J48" s="218"/>
      <c r="K48" s="218"/>
    </row>
    <row r="49" spans="2:11" x14ac:dyDescent="0.25">
      <c r="B49" s="359" t="s">
        <v>77</v>
      </c>
      <c r="C49" s="605" t="s">
        <v>1012</v>
      </c>
      <c r="D49" s="605" t="s">
        <v>1012</v>
      </c>
      <c r="F49" s="605"/>
      <c r="G49" s="408" t="str">
        <f t="shared" si="0"/>
        <v/>
      </c>
      <c r="J49" s="218"/>
      <c r="K49" s="218"/>
    </row>
    <row r="50" spans="2:11" x14ac:dyDescent="0.25">
      <c r="B50" s="359" t="s">
        <v>78</v>
      </c>
      <c r="C50" s="605" t="s">
        <v>1279</v>
      </c>
      <c r="D50" s="605" t="s">
        <v>1279</v>
      </c>
      <c r="F50" s="605"/>
      <c r="G50" s="408" t="str">
        <f t="shared" si="0"/>
        <v/>
      </c>
      <c r="J50" s="218"/>
      <c r="K50" s="218"/>
    </row>
    <row r="51" spans="2:11" x14ac:dyDescent="0.25">
      <c r="B51" s="359" t="s">
        <v>330</v>
      </c>
      <c r="C51" s="414" t="s">
        <v>331</v>
      </c>
      <c r="D51" s="414" t="s">
        <v>331</v>
      </c>
      <c r="F51" s="414"/>
      <c r="G51" s="408" t="str">
        <f t="shared" si="0"/>
        <v/>
      </c>
      <c r="J51" s="218"/>
      <c r="K51" s="218"/>
    </row>
    <row r="52" spans="2:11" x14ac:dyDescent="0.25">
      <c r="B52" s="576" t="s">
        <v>577</v>
      </c>
      <c r="C52" s="414" t="s">
        <v>331</v>
      </c>
      <c r="D52" s="414" t="s">
        <v>331</v>
      </c>
      <c r="E52" s="864"/>
      <c r="F52" s="414"/>
      <c r="G52" s="1045" t="str">
        <f t="shared" si="0"/>
        <v/>
      </c>
      <c r="H52" s="1040"/>
      <c r="I52" s="1040"/>
      <c r="J52" s="218"/>
      <c r="K52" s="218"/>
    </row>
    <row r="53" spans="2:11" hidden="1" x14ac:dyDescent="0.25">
      <c r="B53" s="563" t="s">
        <v>880</v>
      </c>
      <c r="C53" s="355"/>
      <c r="D53" s="384"/>
      <c r="F53" s="402"/>
      <c r="G53" s="408" t="str">
        <f t="shared" si="0"/>
        <v/>
      </c>
      <c r="J53" s="734" t="s">
        <v>881</v>
      </c>
      <c r="K53" s="733"/>
    </row>
    <row r="54" spans="2:11" ht="7.5" customHeight="1" x14ac:dyDescent="0.25">
      <c r="B54" s="303"/>
      <c r="C54" s="216"/>
      <c r="D54" s="216"/>
      <c r="F54" s="263"/>
      <c r="G54" s="408" t="str">
        <f t="shared" si="0"/>
        <v/>
      </c>
      <c r="J54" s="344"/>
    </row>
    <row r="55" spans="2:11" x14ac:dyDescent="0.25">
      <c r="B55" s="470" t="s">
        <v>90</v>
      </c>
      <c r="C55" s="471" t="s">
        <v>63</v>
      </c>
      <c r="D55" s="472" t="s">
        <v>64</v>
      </c>
      <c r="F55" s="473" t="s">
        <v>116</v>
      </c>
      <c r="G55" s="408"/>
      <c r="J55" s="474" t="s">
        <v>728</v>
      </c>
      <c r="K55" s="474" t="s">
        <v>298</v>
      </c>
    </row>
    <row r="56" spans="2:11" x14ac:dyDescent="0.25">
      <c r="B56" s="359" t="s">
        <v>580</v>
      </c>
      <c r="C56" s="602" t="s">
        <v>1189</v>
      </c>
      <c r="D56" s="849" t="s">
        <v>1189</v>
      </c>
      <c r="F56" s="928"/>
      <c r="G56" s="408" t="str">
        <f t="shared" si="0"/>
        <v/>
      </c>
      <c r="J56" s="218"/>
      <c r="K56" s="218"/>
    </row>
    <row r="57" spans="2:11" x14ac:dyDescent="0.25">
      <c r="B57" s="359" t="s">
        <v>582</v>
      </c>
      <c r="C57" s="602" t="s">
        <v>1189</v>
      </c>
      <c r="D57" s="849" t="s">
        <v>1189</v>
      </c>
      <c r="F57" s="928"/>
      <c r="G57" s="408" t="str">
        <f t="shared" si="0"/>
        <v/>
      </c>
      <c r="J57" s="218"/>
      <c r="K57" s="218"/>
    </row>
    <row r="58" spans="2:11" x14ac:dyDescent="0.25">
      <c r="B58" s="359" t="s">
        <v>581</v>
      </c>
      <c r="C58" s="602" t="s">
        <v>1189</v>
      </c>
      <c r="D58" s="849" t="s">
        <v>1189</v>
      </c>
      <c r="F58" s="928"/>
      <c r="G58" s="408" t="str">
        <f t="shared" si="0"/>
        <v/>
      </c>
      <c r="J58" s="218"/>
      <c r="K58" s="218"/>
    </row>
    <row r="59" spans="2:11" x14ac:dyDescent="0.25">
      <c r="B59" s="359" t="s">
        <v>579</v>
      </c>
      <c r="C59" s="602" t="s">
        <v>1189</v>
      </c>
      <c r="D59" s="849" t="s">
        <v>1189</v>
      </c>
      <c r="F59" s="928"/>
      <c r="G59" s="408" t="str">
        <f t="shared" si="0"/>
        <v/>
      </c>
      <c r="J59" s="218"/>
      <c r="K59" s="218"/>
    </row>
    <row r="60" spans="2:11" hidden="1" x14ac:dyDescent="0.25">
      <c r="B60" s="359" t="s">
        <v>583</v>
      </c>
      <c r="C60" s="372"/>
      <c r="D60" s="350"/>
      <c r="F60" s="373"/>
      <c r="G60" s="408" t="str">
        <f t="shared" si="0"/>
        <v/>
      </c>
      <c r="J60" s="218"/>
      <c r="K60" s="218"/>
    </row>
    <row r="61" spans="2:11" ht="7.5" customHeight="1" x14ac:dyDescent="0.25">
      <c r="B61" s="201"/>
      <c r="C61" s="216"/>
      <c r="D61" s="216"/>
      <c r="F61" s="216"/>
      <c r="G61" s="408"/>
      <c r="J61" s="344"/>
    </row>
    <row r="62" spans="2:11" x14ac:dyDescent="0.25">
      <c r="E62" s="15"/>
    </row>
    <row r="63" spans="2:11" x14ac:dyDescent="0.25">
      <c r="E63" s="15"/>
    </row>
    <row r="64" spans="2:11"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sheetData>
  <sortState xmlns:xlrd2="http://schemas.microsoft.com/office/spreadsheetml/2017/richdata2" ref="B51:B55">
    <sortCondition ref="B51"/>
  </sortState>
  <mergeCells count="5">
    <mergeCell ref="B39:D39"/>
    <mergeCell ref="B42:D42"/>
    <mergeCell ref="B40:F40"/>
    <mergeCell ref="B43:J43"/>
    <mergeCell ref="J34:J37"/>
  </mergeCells>
  <conditionalFormatting sqref="G54:G55 G62:G1048576 G44:G45 G1:G42">
    <cfRule type="cellIs" dxfId="53" priority="5" operator="equal">
      <formula>"_"</formula>
    </cfRule>
  </conditionalFormatting>
  <conditionalFormatting sqref="G46:G60">
    <cfRule type="cellIs" dxfId="52" priority="4" operator="equal">
      <formula>"_"</formula>
    </cfRule>
  </conditionalFormatting>
  <conditionalFormatting sqref="G47:G53">
    <cfRule type="cellIs" dxfId="51" priority="3" operator="equal">
      <formula>"_"</formula>
    </cfRule>
  </conditionalFormatting>
  <conditionalFormatting sqref="G44:G61">
    <cfRule type="cellIs" dxfId="50" priority="2" operator="equal">
      <formula>"_"</formula>
    </cfRule>
  </conditionalFormatting>
  <hyperlinks>
    <hyperlink ref="B7" r:id="rId1" xr:uid="{00000000-0004-0000-2200-000000000000}"/>
  </hyperlinks>
  <printOptions horizontalCentered="1"/>
  <pageMargins left="0.196850393700787" right="0.196850393700787" top="1.1811023622047201" bottom="1.25984251968504" header="0.31496062992126" footer="0.31496062992126"/>
  <pageSetup scale="97" fitToWidth="0" fitToHeight="0" orientation="portrait" r:id="rId2"/>
  <headerFooter scaleWithDoc="0">
    <oddHeader>&amp;L&amp;"Calibri,Bold"&amp;14 Commercial Crime</oddHeader>
    <oddFooter>&amp;L&amp;G&amp;CPage &amp;P of &amp;N</oddFooter>
  </headerFooter>
  <rowBreaks count="1" manualBreakCount="1">
    <brk id="44" min="1" max="9" man="1"/>
  </rowBreaks>
  <legacyDrawingHF r:id="rId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heet23"/>
  <dimension ref="B1:AL97"/>
  <sheetViews>
    <sheetView showGridLines="0" topLeftCell="N37"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hidden="1" customWidth="1"/>
    <col min="6" max="6" width="16.42578125" style="409" hidden="1" customWidth="1"/>
    <col min="7" max="7" width="9.140625" style="410" hidden="1" customWidth="1"/>
    <col min="8" max="9" width="2.85546875" style="410" hidden="1" customWidth="1"/>
    <col min="10" max="10" width="32.140625" style="410" customWidth="1"/>
    <col min="11" max="11" width="32.140625" style="344" customWidth="1"/>
    <col min="12" max="12" width="9.140625" style="15" customWidth="1"/>
    <col min="13" max="13" width="23.140625" style="15" customWidth="1"/>
    <col min="14" max="53" width="9.140625" style="15" customWidth="1"/>
    <col min="54" max="16384" width="9.140625" style="15"/>
  </cols>
  <sheetData>
    <row r="1" spans="2:13" ht="7.5" customHeight="1" x14ac:dyDescent="0.25">
      <c r="E1" s="408"/>
    </row>
    <row r="2" spans="2:13" ht="15.75" x14ac:dyDescent="0.25">
      <c r="B2" s="411" t="str">
        <f>Input!B1015</f>
        <v>Cyber Liability</v>
      </c>
      <c r="E2" s="408"/>
      <c r="H2" s="412"/>
      <c r="I2" s="413"/>
      <c r="J2" s="413"/>
      <c r="L2" s="414" t="s">
        <v>331</v>
      </c>
      <c r="M2" s="344" t="s">
        <v>296</v>
      </c>
    </row>
    <row r="3" spans="2:13" x14ac:dyDescent="0.25">
      <c r="D3" s="413" t="str">
        <f xml:space="preserve"> IF(Input!D1019=Input!G1019,CHAR(254), "")</f>
        <v/>
      </c>
      <c r="E3" s="415"/>
      <c r="F3" s="416" t="str">
        <f xml:space="preserve"> IF(Input!E1019=Input!G1019,CHAR(254),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Input!B1020</f>
        <v>Chubb</v>
      </c>
      <c r="D5" s="350">
        <f>Input!D1020</f>
        <v>0</v>
      </c>
      <c r="F5" s="373">
        <f>Input!E1020</f>
        <v>0</v>
      </c>
      <c r="J5" s="218"/>
      <c r="K5" s="218"/>
    </row>
    <row r="6" spans="2:13" ht="30" customHeight="1" x14ac:dyDescent="0.25">
      <c r="B6" s="368" t="s">
        <v>822</v>
      </c>
      <c r="C6" s="372" t="str">
        <f>Input!B1022</f>
        <v>ACE American Insurance Company</v>
      </c>
      <c r="D6" s="350">
        <f>Input!D1022</f>
        <v>0</v>
      </c>
      <c r="F6" s="373">
        <f>Input!E1022</f>
        <v>0</v>
      </c>
      <c r="J6" s="218"/>
      <c r="K6" s="218"/>
    </row>
    <row r="7" spans="2:13" x14ac:dyDescent="0.25">
      <c r="B7" s="682" t="s">
        <v>70</v>
      </c>
      <c r="C7" s="372" t="str">
        <f>Input!B1024</f>
        <v>A: XV</v>
      </c>
      <c r="D7" s="350">
        <f>Input!D1024</f>
        <v>0</v>
      </c>
      <c r="F7" s="373">
        <f>Input!E1024</f>
        <v>0</v>
      </c>
      <c r="J7" s="218"/>
      <c r="K7" s="218"/>
    </row>
    <row r="8" spans="2:13" x14ac:dyDescent="0.25">
      <c r="B8" s="368" t="str">
        <f>Input!B1018</f>
        <v>Renewal Policy Number</v>
      </c>
      <c r="C8" s="372" t="str">
        <f>Input!C1017</f>
        <v>F16765806 001</v>
      </c>
      <c r="D8" s="350" t="str">
        <f>Input!C1018</f>
        <v>TBD</v>
      </c>
      <c r="F8" s="373" t="str">
        <f>Input!C1018</f>
        <v>TBD</v>
      </c>
      <c r="J8" s="218"/>
      <c r="K8" s="218"/>
    </row>
    <row r="9" spans="2:13" x14ac:dyDescent="0.25">
      <c r="B9" s="368"/>
      <c r="C9" s="372"/>
      <c r="D9" s="350"/>
      <c r="F9" s="373"/>
      <c r="J9" s="218"/>
      <c r="K9" s="218"/>
    </row>
    <row r="10" spans="2:13" ht="15" customHeight="1" x14ac:dyDescent="0.25">
      <c r="B10" s="368" t="str">
        <f>Input!B6</f>
        <v>Renewal Policy Period</v>
      </c>
      <c r="C10" s="372" t="str">
        <f>Input!C5</f>
        <v>9/1/2022-8/1/2023</v>
      </c>
      <c r="D10" s="350" t="str">
        <f>Input!C6</f>
        <v>8/1/2023-8/1/2024</v>
      </c>
      <c r="F10" s="373" t="str">
        <f>Input!C6</f>
        <v>8/1/2023-8/1/2024</v>
      </c>
      <c r="J10" s="218"/>
      <c r="K10" s="218"/>
    </row>
    <row r="11" spans="2:13" x14ac:dyDescent="0.25">
      <c r="B11" s="1411" t="str">
        <f>Input!B1049</f>
        <v>3rd Party Liability Coverage</v>
      </c>
      <c r="C11" s="1411"/>
      <c r="D11" s="1411"/>
      <c r="E11" s="374"/>
      <c r="F11" s="437"/>
      <c r="J11" s="494"/>
      <c r="K11" s="494"/>
    </row>
    <row r="12" spans="2:13" x14ac:dyDescent="0.25">
      <c r="B12" s="737" t="s">
        <v>10</v>
      </c>
      <c r="C12" s="436"/>
      <c r="D12" s="436"/>
      <c r="E12" s="374"/>
      <c r="F12" s="437"/>
      <c r="J12" s="494"/>
      <c r="K12" s="494"/>
    </row>
    <row r="13" spans="2:13" ht="15" customHeight="1" x14ac:dyDescent="0.25">
      <c r="B13" s="359" t="str">
        <f>Input!B1050</f>
        <v>Privacy Liability/Network Security/Privacy Injury Liability</v>
      </c>
      <c r="C13" s="357">
        <f>Input!C1050</f>
        <v>5000000</v>
      </c>
      <c r="D13" s="385">
        <f>Input!E1050</f>
        <v>5000000</v>
      </c>
      <c r="E13" s="374"/>
      <c r="F13" s="387">
        <f>Input!G1050</f>
        <v>0</v>
      </c>
      <c r="J13" s="218"/>
      <c r="K13" s="218"/>
    </row>
    <row r="14" spans="2:13" ht="25.5" x14ac:dyDescent="0.25">
      <c r="B14" s="359" t="str">
        <f>Input!B1051</f>
        <v>Regulatory</v>
      </c>
      <c r="C14" s="357">
        <f>Input!C1051</f>
        <v>5000000</v>
      </c>
      <c r="D14" s="385" t="s">
        <v>1372</v>
      </c>
      <c r="E14" s="374"/>
      <c r="F14" s="387">
        <f>Input!G1051</f>
        <v>0</v>
      </c>
      <c r="J14" s="218"/>
      <c r="K14" s="218"/>
    </row>
    <row r="15" spans="2:13" x14ac:dyDescent="0.25">
      <c r="B15" s="359" t="str">
        <f>Input!B1052</f>
        <v>Media Liability</v>
      </c>
      <c r="C15" s="357">
        <f>Input!C1052</f>
        <v>5000000</v>
      </c>
      <c r="D15" s="385">
        <f>Input!E1052</f>
        <v>5000000</v>
      </c>
      <c r="E15" s="374"/>
      <c r="F15" s="387">
        <f>Input!G1052</f>
        <v>0</v>
      </c>
      <c r="J15" s="218"/>
      <c r="K15" s="218"/>
    </row>
    <row r="16" spans="2:13" x14ac:dyDescent="0.25">
      <c r="B16" s="359" t="str">
        <f>Input!B1053</f>
        <v>Payment Card Industry (PCI) Fines &amp; Costs</v>
      </c>
      <c r="C16" s="357">
        <f>Input!C1053</f>
        <v>5000000</v>
      </c>
      <c r="D16" s="385">
        <f>Input!E1053</f>
        <v>5000000</v>
      </c>
      <c r="E16" s="374"/>
      <c r="F16" s="387">
        <f>Input!G1053</f>
        <v>0</v>
      </c>
      <c r="J16" s="218"/>
      <c r="K16" s="218"/>
    </row>
    <row r="17" spans="2:11" x14ac:dyDescent="0.25">
      <c r="B17" s="737" t="s">
        <v>38</v>
      </c>
      <c r="C17" s="436"/>
      <c r="D17" s="436" t="s">
        <v>1686</v>
      </c>
      <c r="E17" s="394"/>
      <c r="F17" s="783"/>
      <c r="J17" s="494"/>
      <c r="K17" s="494"/>
    </row>
    <row r="18" spans="2:11" ht="15" customHeight="1" x14ac:dyDescent="0.25">
      <c r="B18" s="340" t="str">
        <f>Input!B1050</f>
        <v>Privacy Liability/Network Security/Privacy Injury Liability</v>
      </c>
      <c r="C18" s="362">
        <f>Input!D1050</f>
        <v>25000</v>
      </c>
      <c r="D18" s="391" t="s">
        <v>1764</v>
      </c>
      <c r="F18" s="390">
        <f>Input!H1050</f>
        <v>0</v>
      </c>
      <c r="J18" s="218"/>
      <c r="K18" s="218"/>
    </row>
    <row r="19" spans="2:11" x14ac:dyDescent="0.25">
      <c r="B19" s="340" t="str">
        <f>Input!B1051</f>
        <v>Regulatory</v>
      </c>
      <c r="C19" s="362">
        <f>Input!D1051</f>
        <v>25000</v>
      </c>
      <c r="D19" s="391" t="s">
        <v>1684</v>
      </c>
      <c r="F19" s="390">
        <f>Input!H1051</f>
        <v>0</v>
      </c>
      <c r="J19" s="218"/>
      <c r="K19" s="218"/>
    </row>
    <row r="20" spans="2:11" ht="25.5" x14ac:dyDescent="0.25">
      <c r="B20" s="340" t="str">
        <f>Input!B1052</f>
        <v>Media Liability</v>
      </c>
      <c r="C20" s="362">
        <f>Input!D1052</f>
        <v>25000</v>
      </c>
      <c r="D20" s="391" t="s">
        <v>1763</v>
      </c>
      <c r="E20" s="386"/>
      <c r="F20" s="390">
        <f>Input!H1052</f>
        <v>0</v>
      </c>
      <c r="J20" s="218"/>
      <c r="K20" s="218"/>
    </row>
    <row r="21" spans="2:11" x14ac:dyDescent="0.25">
      <c r="B21" s="340" t="str">
        <f>Input!B1053</f>
        <v>Payment Card Industry (PCI) Fines &amp; Costs</v>
      </c>
      <c r="C21" s="362">
        <f>Input!D1053</f>
        <v>25000</v>
      </c>
      <c r="D21" s="391">
        <f>Input!F1053</f>
        <v>25000</v>
      </c>
      <c r="F21" s="390">
        <f>Input!H1053</f>
        <v>0</v>
      </c>
      <c r="J21" s="559"/>
      <c r="K21" s="559"/>
    </row>
    <row r="22" spans="2:11" x14ac:dyDescent="0.25">
      <c r="B22" s="1411" t="str">
        <f>Input!B1054</f>
        <v>1st Party Coverage</v>
      </c>
      <c r="C22" s="1411"/>
      <c r="D22" s="1411"/>
      <c r="E22" s="374"/>
      <c r="F22" s="437"/>
      <c r="J22" s="494"/>
      <c r="K22" s="494"/>
    </row>
    <row r="23" spans="2:11" x14ac:dyDescent="0.25">
      <c r="B23" s="737" t="s">
        <v>1760</v>
      </c>
      <c r="C23" s="436" t="str">
        <f>B6</f>
        <v>Writing Company</v>
      </c>
      <c r="D23" s="436" t="s">
        <v>1372</v>
      </c>
      <c r="E23" s="374"/>
      <c r="F23" s="437"/>
      <c r="J23" s="494"/>
      <c r="K23" s="494"/>
    </row>
    <row r="24" spans="2:11" ht="30" customHeight="1" x14ac:dyDescent="0.25">
      <c r="B24" s="359" t="s">
        <v>1343</v>
      </c>
      <c r="C24" s="357" t="str">
        <f>B5</f>
        <v>Insurer</v>
      </c>
      <c r="D24" s="385" t="s">
        <v>1708</v>
      </c>
      <c r="E24" s="374"/>
      <c r="F24" s="387">
        <f>Input!G1055</f>
        <v>0</v>
      </c>
      <c r="J24" s="218"/>
      <c r="K24" s="218"/>
    </row>
    <row r="25" spans="2:11" ht="38.25" x14ac:dyDescent="0.25">
      <c r="B25" s="359" t="s">
        <v>1683</v>
      </c>
      <c r="C25" s="357" t="s">
        <v>1761</v>
      </c>
      <c r="D25" s="385" t="s">
        <v>1762</v>
      </c>
      <c r="E25" s="374"/>
      <c r="F25" s="387">
        <f>Input!G1056</f>
        <v>0</v>
      </c>
      <c r="J25" s="218"/>
      <c r="K25" s="218"/>
    </row>
    <row r="26" spans="2:11" x14ac:dyDescent="0.25">
      <c r="B26" s="359" t="str">
        <f>Input!B1057</f>
        <v>Business Interruption &amp; Extra Expense</v>
      </c>
      <c r="C26" s="357">
        <f>Input!C1057</f>
        <v>5000000</v>
      </c>
      <c r="D26" s="385">
        <f>Input!E1057</f>
        <v>5000000</v>
      </c>
      <c r="F26" s="387">
        <f>Input!G1057</f>
        <v>0</v>
      </c>
      <c r="J26" s="218"/>
      <c r="K26" s="218"/>
    </row>
    <row r="27" spans="2:11" x14ac:dyDescent="0.25">
      <c r="B27" s="695" t="str">
        <f>Input!B1058</f>
        <v>Contingent / IT Provider Business Interruption</v>
      </c>
      <c r="C27" s="522">
        <f>Input!C1058</f>
        <v>5000000</v>
      </c>
      <c r="D27" s="433">
        <f>Input!E1058</f>
        <v>5000000</v>
      </c>
      <c r="E27" s="226"/>
      <c r="F27" s="523">
        <f>Input!G1058</f>
        <v>0</v>
      </c>
      <c r="J27" s="404"/>
      <c r="K27" s="404"/>
    </row>
    <row r="28" spans="2:11" x14ac:dyDescent="0.25">
      <c r="B28" s="359" t="str">
        <f>Input!B1059</f>
        <v>Cyber Extortion</v>
      </c>
      <c r="C28" s="357">
        <f>Input!C1059</f>
        <v>5000000</v>
      </c>
      <c r="D28" s="385">
        <f>Input!E1059</f>
        <v>5000000</v>
      </c>
      <c r="E28" s="392"/>
      <c r="F28" s="387">
        <f>Input!G1059</f>
        <v>0</v>
      </c>
      <c r="J28" s="218"/>
      <c r="K28" s="218"/>
    </row>
    <row r="29" spans="2:11" x14ac:dyDescent="0.25">
      <c r="B29" s="359" t="str">
        <f>Input!B1060</f>
        <v>Social Engineering Loss</v>
      </c>
      <c r="C29" s="357">
        <f>Input!C1060</f>
        <v>250000</v>
      </c>
      <c r="D29" s="385">
        <f>Input!E1060</f>
        <v>250000</v>
      </c>
      <c r="E29" s="393"/>
      <c r="F29" s="387">
        <f>Input!G1060</f>
        <v>0</v>
      </c>
      <c r="J29" s="218"/>
      <c r="K29" s="218"/>
    </row>
    <row r="30" spans="2:11" x14ac:dyDescent="0.25">
      <c r="B30" s="737" t="s">
        <v>38</v>
      </c>
      <c r="C30" s="436"/>
      <c r="D30" s="436"/>
      <c r="E30" s="394"/>
      <c r="F30" s="783"/>
      <c r="J30" s="494"/>
      <c r="K30" s="494"/>
    </row>
    <row r="31" spans="2:11" ht="30" customHeight="1" x14ac:dyDescent="0.25">
      <c r="B31" s="340" t="str">
        <f>Input!B1055</f>
        <v>Breach Response / Breach Costs / Notification &amp; Monitoring</v>
      </c>
      <c r="C31" s="362">
        <f>Input!D1055</f>
        <v>25000</v>
      </c>
      <c r="D31" s="391">
        <f>Input!F1055</f>
        <v>25000</v>
      </c>
      <c r="F31" s="390">
        <f>Input!H1055</f>
        <v>0</v>
      </c>
      <c r="J31" s="218"/>
      <c r="K31" s="218"/>
    </row>
    <row r="32" spans="2:11" x14ac:dyDescent="0.25">
      <c r="B32" s="340" t="str">
        <f>Input!B1056</f>
        <v>Crisis Management Expense</v>
      </c>
      <c r="C32" s="362">
        <f>Input!D1056</f>
        <v>25000</v>
      </c>
      <c r="D32" s="391">
        <f>Input!F1056</f>
        <v>25000</v>
      </c>
      <c r="F32" s="390">
        <f>Input!H1056</f>
        <v>0</v>
      </c>
      <c r="J32" s="218"/>
      <c r="K32" s="218"/>
    </row>
    <row r="33" spans="2:11" ht="25.5" customHeight="1" x14ac:dyDescent="0.25">
      <c r="B33" s="340" t="str">
        <f>Input!B1057</f>
        <v>Business Interruption &amp; Extra Expense</v>
      </c>
      <c r="C33" s="362" t="str">
        <f>Input!D1057</f>
        <v>$25,000 &amp; 12 Hour Waiting Period</v>
      </c>
      <c r="D33" s="391" t="str">
        <f>Input!F1057</f>
        <v>$25,000 &amp; 12 Hour Waiting Period</v>
      </c>
      <c r="F33" s="390">
        <f>Input!H1057</f>
        <v>0</v>
      </c>
      <c r="J33" s="218"/>
      <c r="K33" s="218"/>
    </row>
    <row r="34" spans="2:11" ht="25.5" x14ac:dyDescent="0.25">
      <c r="B34" s="340" t="str">
        <f>Input!B1058</f>
        <v>Contingent / IT Provider Business Interruption</v>
      </c>
      <c r="C34" s="362" t="str">
        <f>Input!D1058</f>
        <v>$25,000 &amp; 12 Hour Waiting Period</v>
      </c>
      <c r="D34" s="391" t="str">
        <f>Input!F1058</f>
        <v>$25,000 &amp; 12 Hour Waiting Period</v>
      </c>
      <c r="F34" s="390">
        <f>Input!H1058</f>
        <v>0</v>
      </c>
      <c r="J34" s="218"/>
      <c r="K34" s="218"/>
    </row>
    <row r="35" spans="2:11" x14ac:dyDescent="0.25">
      <c r="B35" s="340" t="str">
        <f>Input!B1059</f>
        <v>Cyber Extortion</v>
      </c>
      <c r="C35" s="362">
        <f>Input!D1059</f>
        <v>25000</v>
      </c>
      <c r="D35" s="391">
        <f>Input!F1059</f>
        <v>25000</v>
      </c>
      <c r="F35" s="390">
        <f>Input!H1059</f>
        <v>0</v>
      </c>
      <c r="J35" s="218"/>
      <c r="K35" s="218"/>
    </row>
    <row r="36" spans="2:11" x14ac:dyDescent="0.25">
      <c r="B36" s="359" t="str">
        <f>Input!B1060</f>
        <v>Social Engineering Loss</v>
      </c>
      <c r="C36" s="357">
        <f>Input!D1060</f>
        <v>25000</v>
      </c>
      <c r="D36" s="385">
        <f>Input!F1060</f>
        <v>25000</v>
      </c>
      <c r="E36" s="864"/>
      <c r="F36" s="387">
        <f>Input!H1060</f>
        <v>0</v>
      </c>
      <c r="G36" s="1040"/>
      <c r="H36" s="1040"/>
      <c r="I36" s="1040"/>
      <c r="J36" s="218"/>
      <c r="K36" s="1030"/>
    </row>
    <row r="37" spans="2:11" x14ac:dyDescent="0.25">
      <c r="B37" s="1046" t="s">
        <v>302</v>
      </c>
      <c r="C37" s="1047"/>
      <c r="D37" s="1047"/>
      <c r="F37" s="1048"/>
      <c r="J37" s="1039"/>
      <c r="K37" s="494"/>
    </row>
    <row r="38" spans="2:11" x14ac:dyDescent="0.25">
      <c r="B38" s="361" t="s">
        <v>283</v>
      </c>
      <c r="C38" s="388">
        <f>Input!B1026</f>
        <v>64149</v>
      </c>
      <c r="D38" s="385">
        <f>Input!D1026</f>
        <v>0</v>
      </c>
      <c r="F38" s="387">
        <f>Input!E1026</f>
        <v>0</v>
      </c>
      <c r="J38" s="1366" t="s">
        <v>1697</v>
      </c>
      <c r="K38" s="1030"/>
    </row>
    <row r="39" spans="2:11" x14ac:dyDescent="0.25">
      <c r="B39" s="361" t="s">
        <v>619</v>
      </c>
      <c r="C39" s="389">
        <f>Input!B1032</f>
        <v>0</v>
      </c>
      <c r="D39" s="385">
        <f>Input!D1032</f>
        <v>0</v>
      </c>
      <c r="F39" s="390">
        <f>F38*Input!E1032</f>
        <v>0</v>
      </c>
      <c r="J39" s="1412"/>
      <c r="K39" s="1030"/>
    </row>
    <row r="40" spans="2:11" x14ac:dyDescent="0.25">
      <c r="B40" s="361" t="s">
        <v>347</v>
      </c>
      <c r="C40" s="389">
        <f>Input!B1034</f>
        <v>0</v>
      </c>
      <c r="D40" s="385">
        <f>Input!D1034</f>
        <v>0</v>
      </c>
      <c r="F40" s="390">
        <f>Input!E1034</f>
        <v>0</v>
      </c>
      <c r="J40" s="1412"/>
      <c r="K40" s="1030"/>
    </row>
    <row r="41" spans="2:11" x14ac:dyDescent="0.25">
      <c r="B41" s="368" t="s">
        <v>304</v>
      </c>
      <c r="C41" s="388">
        <f>Input!B1038</f>
        <v>64149</v>
      </c>
      <c r="D41" s="385">
        <f>Input!D1038</f>
        <v>0</v>
      </c>
      <c r="F41" s="387">
        <f>Input!E1038</f>
        <v>0</v>
      </c>
      <c r="J41" s="1413"/>
      <c r="K41" s="1030"/>
    </row>
    <row r="42" spans="2:11" ht="7.5" customHeight="1" x14ac:dyDescent="0.25">
      <c r="B42" s="303"/>
      <c r="C42" s="216"/>
      <c r="D42" s="216"/>
      <c r="F42" s="263"/>
      <c r="J42" s="344"/>
    </row>
    <row r="43" spans="2:11" x14ac:dyDescent="0.25">
      <c r="B43" s="1362" t="s">
        <v>114</v>
      </c>
      <c r="C43" s="1362"/>
      <c r="D43" s="1362"/>
      <c r="F43" s="262"/>
      <c r="J43" s="344"/>
    </row>
    <row r="44" spans="2:11" ht="15" customHeight="1" x14ac:dyDescent="0.25">
      <c r="B44" s="1379" t="s">
        <v>1545</v>
      </c>
      <c r="C44" s="1379"/>
      <c r="D44" s="1379"/>
      <c r="E44" s="1379"/>
      <c r="F44" s="1379"/>
      <c r="G44" s="1379"/>
      <c r="H44" s="1379"/>
      <c r="I44" s="1379"/>
      <c r="J44" s="1379"/>
    </row>
    <row r="45" spans="2:11" ht="7.5" customHeight="1" x14ac:dyDescent="0.25">
      <c r="B45" s="343"/>
      <c r="C45" s="226"/>
      <c r="D45" s="226"/>
      <c r="F45" s="263"/>
      <c r="J45" s="344"/>
    </row>
    <row r="46" spans="2:11" x14ac:dyDescent="0.25">
      <c r="B46" s="1362" t="s">
        <v>115</v>
      </c>
      <c r="C46" s="1362"/>
      <c r="D46" s="1362"/>
      <c r="F46" s="263"/>
      <c r="J46" s="344"/>
    </row>
    <row r="47" spans="2:11" ht="31.5" customHeight="1" x14ac:dyDescent="0.25">
      <c r="B47" s="1379" t="s">
        <v>1546</v>
      </c>
      <c r="C47" s="1379"/>
      <c r="D47" s="1379"/>
      <c r="E47" s="1379"/>
      <c r="F47" s="1379"/>
      <c r="G47" s="1379"/>
      <c r="H47" s="1379"/>
      <c r="I47" s="1379"/>
      <c r="J47" s="1379"/>
    </row>
    <row r="48" spans="2:11" ht="7.5" customHeight="1" x14ac:dyDescent="0.25">
      <c r="B48" s="303"/>
      <c r="C48" s="216"/>
      <c r="D48" s="216"/>
      <c r="F48" s="263"/>
      <c r="J48" s="344"/>
    </row>
    <row r="49" spans="2:38" x14ac:dyDescent="0.25">
      <c r="B49" s="470" t="s">
        <v>73</v>
      </c>
      <c r="C49" s="471" t="s">
        <v>63</v>
      </c>
      <c r="D49" s="472" t="s">
        <v>64</v>
      </c>
      <c r="F49" s="473" t="s">
        <v>116</v>
      </c>
      <c r="J49" s="474" t="s">
        <v>728</v>
      </c>
      <c r="K49" s="474" t="s">
        <v>298</v>
      </c>
    </row>
    <row r="50" spans="2:38" x14ac:dyDescent="0.25">
      <c r="B50" s="359" t="s">
        <v>74</v>
      </c>
      <c r="C50" s="605" t="s">
        <v>995</v>
      </c>
      <c r="D50" s="605" t="s">
        <v>995</v>
      </c>
      <c r="F50" s="605"/>
      <c r="G50" s="408" t="str">
        <f t="shared" ref="G50:G71" si="0">IF(OR(TRIM(D50)&lt;&gt;"",TRIM(F50)&lt;&gt;""),IF(AND(TRIM(D50)&lt;&gt;"",TRIM(F50)&lt;&gt;""),IF(OR(TRIM(C50)&lt;&gt;TRIM(D50),TRIM(C50)&lt;&gt;TRIM(F50)),"_",""),IF(TRIM(C50)&lt;&gt;TRIM(D50), "_", "")),"")</f>
        <v/>
      </c>
      <c r="J50" s="218"/>
      <c r="K50" s="218"/>
    </row>
    <row r="51" spans="2:38" x14ac:dyDescent="0.25">
      <c r="B51" s="359" t="s">
        <v>75</v>
      </c>
      <c r="C51" s="605" t="s">
        <v>1547</v>
      </c>
      <c r="D51" s="605" t="s">
        <v>1547</v>
      </c>
      <c r="F51" s="605"/>
      <c r="G51" s="408" t="str">
        <f t="shared" si="0"/>
        <v/>
      </c>
      <c r="J51" s="218"/>
      <c r="K51" s="218"/>
    </row>
    <row r="52" spans="2:38" x14ac:dyDescent="0.25">
      <c r="B52" s="340" t="s">
        <v>121</v>
      </c>
      <c r="C52" s="396"/>
      <c r="D52" s="396"/>
      <c r="F52" s="396"/>
      <c r="G52" s="408" t="str">
        <f t="shared" si="0"/>
        <v/>
      </c>
      <c r="J52" s="219"/>
      <c r="K52" s="219"/>
    </row>
    <row r="53" spans="2:38" x14ac:dyDescent="0.25">
      <c r="B53" s="400" t="s">
        <v>584</v>
      </c>
      <c r="C53" s="719" t="s">
        <v>974</v>
      </c>
      <c r="D53" s="719" t="s">
        <v>974</v>
      </c>
      <c r="F53" s="719"/>
      <c r="G53" s="408"/>
      <c r="J53" s="407"/>
      <c r="K53" s="407"/>
    </row>
    <row r="54" spans="2:38" ht="25.5" x14ac:dyDescent="0.25">
      <c r="B54" s="401" t="s">
        <v>590</v>
      </c>
      <c r="C54" s="723" t="s">
        <v>1500</v>
      </c>
      <c r="D54" s="723" t="s">
        <v>1500</v>
      </c>
      <c r="F54" s="723"/>
      <c r="G54" s="408"/>
      <c r="J54" s="404"/>
      <c r="K54" s="404"/>
    </row>
    <row r="55" spans="2:38" x14ac:dyDescent="0.25">
      <c r="B55" s="359" t="s">
        <v>77</v>
      </c>
      <c r="C55" s="605" t="s">
        <v>1270</v>
      </c>
      <c r="D55" s="605" t="s">
        <v>1270</v>
      </c>
      <c r="F55" s="605"/>
      <c r="G55" s="408" t="str">
        <f>IF(OR(TRIM(D55)&lt;&gt;"",TRIM(F55)&lt;&gt;""),IF(AND(TRIM(D55)&lt;&gt;"",TRIM(F55)&lt;&gt;""),IF(OR(TRIM(C55)&lt;&gt;TRIM(D55),TRIM(C55)&lt;&gt;TRIM(F55)),"_",""),IF(TRIM(C55)&lt;&gt;TRIM(D55), "_", "")),"")</f>
        <v/>
      </c>
      <c r="J55" s="218"/>
      <c r="K55" s="218"/>
    </row>
    <row r="56" spans="2:38" x14ac:dyDescent="0.25">
      <c r="B56" s="359" t="s">
        <v>78</v>
      </c>
      <c r="C56" s="605" t="s">
        <v>1279</v>
      </c>
      <c r="D56" s="605" t="s">
        <v>1279</v>
      </c>
      <c r="F56" s="605"/>
      <c r="G56" s="408" t="str">
        <f>IF(OR(TRIM(D56)&lt;&gt;"",TRIM(F56)&lt;&gt;""),IF(AND(TRIM(D56)&lt;&gt;"",TRIM(F56)&lt;&gt;""),IF(OR(TRIM(C56)&lt;&gt;TRIM(D56),TRIM(C56)&lt;&gt;TRIM(F56)),"_",""),IF(TRIM(C56)&lt;&gt;TRIM(D56), "_", "")),"")</f>
        <v/>
      </c>
      <c r="J56" s="218"/>
      <c r="K56" s="218"/>
    </row>
    <row r="57" spans="2:38" x14ac:dyDescent="0.25">
      <c r="B57" s="359" t="s">
        <v>330</v>
      </c>
      <c r="C57" s="417" t="s">
        <v>124</v>
      </c>
      <c r="D57" s="417" t="s">
        <v>124</v>
      </c>
      <c r="F57" s="417"/>
      <c r="G57" s="408" t="str">
        <f>IF(OR(TRIM(D57)&lt;&gt;"",TRIM(F57)&lt;&gt;""),IF(AND(TRIM(D57)&lt;&gt;"",TRIM(F57)&lt;&gt;""),IF(OR(TRIM(C57)&lt;&gt;TRIM(D57),TRIM(C57)&lt;&gt;TRIM(F57)),"_",""),IF(TRIM(C57)&lt;&gt;TRIM(D57), "_", "")),"")</f>
        <v/>
      </c>
      <c r="J57" s="218"/>
      <c r="K57" s="218"/>
    </row>
    <row r="58" spans="2:38" hidden="1" x14ac:dyDescent="0.25">
      <c r="B58" s="611" t="s">
        <v>1172</v>
      </c>
      <c r="C58" s="396"/>
      <c r="D58" s="396"/>
      <c r="F58" s="396"/>
      <c r="G58" s="408" t="str">
        <f t="shared" ref="G58" si="1">IF(OR(TRIM(D58)&lt;&gt;"",TRIM(F58)&lt;&gt;""),IF(AND(TRIM(D58)&lt;&gt;"",TRIM(F58)&lt;&gt;""),IF(OR(TRIM(C58)&lt;&gt;TRIM(D58),TRIM(C58)&lt;&gt;TRIM(F58)),"_",""),IF(TRIM(C58)&lt;&gt;TRIM(D58), "_", "")),"")</f>
        <v/>
      </c>
      <c r="J58" s="219"/>
      <c r="K58" s="219"/>
    </row>
    <row r="59" spans="2:38" hidden="1" x14ac:dyDescent="0.25">
      <c r="B59" s="400" t="s">
        <v>584</v>
      </c>
      <c r="C59" s="399"/>
      <c r="D59" s="399"/>
      <c r="F59" s="399"/>
      <c r="G59" s="408"/>
      <c r="J59" s="407"/>
      <c r="K59" s="407"/>
    </row>
    <row r="60" spans="2:38" hidden="1" x14ac:dyDescent="0.25">
      <c r="B60" s="401" t="s">
        <v>590</v>
      </c>
      <c r="C60" s="402"/>
      <c r="D60" s="402"/>
      <c r="F60" s="402"/>
      <c r="G60" s="408"/>
      <c r="J60" s="404"/>
      <c r="K60" s="404"/>
    </row>
    <row r="61" spans="2:38" ht="15" hidden="1" customHeight="1" x14ac:dyDescent="0.25">
      <c r="B61" s="340" t="s">
        <v>591</v>
      </c>
      <c r="C61" s="607"/>
      <c r="D61" s="607"/>
      <c r="E61" s="660"/>
      <c r="F61" s="607"/>
      <c r="G61" s="408" t="str">
        <f>IF(OR(TRIM(D61)&lt;&gt;"",TRIM(F61)&lt;&gt;""),IF(AND(TRIM(D61)&lt;&gt;"",TRIM(F61)&lt;&gt;""),IF(OR(TRIM(C61)&lt;&gt;TRIM(D61),TRIM(C61)&lt;&gt;TRIM(F61)),"_",""),IF(TRIM(C61)&lt;&gt;TRIM(D61), "_", "")),"")</f>
        <v/>
      </c>
      <c r="J61" s="667"/>
      <c r="K61" s="667"/>
      <c r="AI61" s="717"/>
      <c r="AJ61" s="665"/>
      <c r="AK61" s="665"/>
      <c r="AL61" s="665"/>
    </row>
    <row r="62" spans="2:38" ht="15" hidden="1" customHeight="1" x14ac:dyDescent="0.25">
      <c r="B62" s="400" t="s">
        <v>584</v>
      </c>
      <c r="C62" s="719"/>
      <c r="D62" s="719"/>
      <c r="E62" s="660"/>
      <c r="F62" s="719"/>
      <c r="G62" s="408"/>
      <c r="J62" s="716"/>
      <c r="K62" s="716"/>
      <c r="AI62" s="720"/>
      <c r="AJ62" s="571"/>
      <c r="AK62" s="571"/>
      <c r="AL62" s="571"/>
    </row>
    <row r="63" spans="2:38" ht="15" hidden="1" customHeight="1" x14ac:dyDescent="0.25">
      <c r="B63" s="401" t="s">
        <v>590</v>
      </c>
      <c r="C63" s="723"/>
      <c r="D63" s="723"/>
      <c r="E63" s="660"/>
      <c r="F63" s="723"/>
      <c r="G63" s="408"/>
      <c r="J63" s="724"/>
      <c r="K63" s="724"/>
      <c r="AI63" s="725"/>
      <c r="AJ63" s="721"/>
      <c r="AK63" s="721"/>
      <c r="AL63" s="721"/>
    </row>
    <row r="64" spans="2:38" x14ac:dyDescent="0.25">
      <c r="B64" s="359" t="s">
        <v>234</v>
      </c>
      <c r="C64" s="417" t="s">
        <v>124</v>
      </c>
      <c r="D64" s="417" t="s">
        <v>124</v>
      </c>
      <c r="F64" s="417"/>
      <c r="G64" s="408" t="str">
        <f t="shared" ref="G64" si="2">IF(OR(TRIM(D64)&lt;&gt;"",TRIM(F64)&lt;&gt;""),IF(AND(TRIM(D64)&lt;&gt;"",TRIM(F64)&lt;&gt;""),IF(OR(TRIM(C64)&lt;&gt;TRIM(D64),TRIM(C64)&lt;&gt;TRIM(F64)),"_",""),IF(TRIM(C64)&lt;&gt;TRIM(D64), "_", "")),"")</f>
        <v/>
      </c>
      <c r="J64" s="218"/>
      <c r="K64" s="218"/>
    </row>
    <row r="65" spans="2:11" x14ac:dyDescent="0.25">
      <c r="B65" s="340" t="s">
        <v>83</v>
      </c>
      <c r="C65" s="405"/>
      <c r="D65" s="405"/>
      <c r="F65" s="405"/>
      <c r="G65" s="216" t="str">
        <f t="shared" si="0"/>
        <v/>
      </c>
      <c r="H65" s="201"/>
      <c r="I65" s="201"/>
      <c r="J65" s="219"/>
      <c r="K65" s="219"/>
    </row>
    <row r="66" spans="2:11" x14ac:dyDescent="0.25">
      <c r="B66" s="548" t="s">
        <v>1171</v>
      </c>
      <c r="C66" s="803" t="s">
        <v>124</v>
      </c>
      <c r="D66" s="803" t="s">
        <v>124</v>
      </c>
      <c r="F66" s="803"/>
      <c r="G66" s="216"/>
      <c r="H66" s="201"/>
      <c r="I66" s="201"/>
      <c r="J66" s="407"/>
      <c r="K66" s="407"/>
    </row>
    <row r="67" spans="2:11" ht="15" hidden="1" customHeight="1" x14ac:dyDescent="0.25">
      <c r="B67" s="548" t="s">
        <v>892</v>
      </c>
      <c r="C67" s="1007"/>
      <c r="D67" s="1007"/>
      <c r="F67" s="1007"/>
      <c r="G67" s="216"/>
      <c r="H67" s="201"/>
      <c r="I67" s="201"/>
      <c r="J67" s="407"/>
      <c r="K67" s="407"/>
    </row>
    <row r="68" spans="2:11" ht="15" hidden="1" customHeight="1" x14ac:dyDescent="0.25">
      <c r="B68" s="548" t="s">
        <v>893</v>
      </c>
      <c r="C68" s="1007"/>
      <c r="D68" s="1007"/>
      <c r="F68" s="1007"/>
      <c r="G68" s="216"/>
      <c r="H68" s="201"/>
      <c r="I68" s="201"/>
      <c r="J68" s="407"/>
      <c r="K68" s="407"/>
    </row>
    <row r="69" spans="2:11" x14ac:dyDescent="0.25">
      <c r="B69" s="340" t="s">
        <v>490</v>
      </c>
      <c r="C69" s="417" t="s">
        <v>124</v>
      </c>
      <c r="D69" s="417" t="s">
        <v>124</v>
      </c>
      <c r="F69" s="417"/>
      <c r="G69" s="408" t="str">
        <f t="shared" si="0"/>
        <v/>
      </c>
      <c r="J69" s="218"/>
      <c r="K69" s="218"/>
    </row>
    <row r="70" spans="2:11" ht="15" customHeight="1" x14ac:dyDescent="0.25">
      <c r="B70" s="340" t="s">
        <v>890</v>
      </c>
      <c r="C70" s="1009" t="s">
        <v>1499</v>
      </c>
      <c r="D70" s="1009" t="s">
        <v>1499</v>
      </c>
      <c r="F70" s="1009"/>
      <c r="G70" s="408" t="str">
        <f t="shared" si="0"/>
        <v/>
      </c>
      <c r="J70" s="218"/>
      <c r="K70" s="218"/>
    </row>
    <row r="71" spans="2:11" x14ac:dyDescent="0.25">
      <c r="B71" s="359" t="s">
        <v>891</v>
      </c>
      <c r="C71" s="417" t="s">
        <v>124</v>
      </c>
      <c r="D71" s="417" t="s">
        <v>124</v>
      </c>
      <c r="F71" s="417"/>
      <c r="G71" s="408" t="str">
        <f t="shared" si="0"/>
        <v/>
      </c>
      <c r="J71" s="218"/>
      <c r="K71" s="218"/>
    </row>
    <row r="72" spans="2:11" ht="7.5" customHeight="1" x14ac:dyDescent="0.25">
      <c r="B72" s="303"/>
      <c r="C72" s="216"/>
      <c r="D72" s="216"/>
      <c r="F72" s="263"/>
      <c r="G72" s="408"/>
      <c r="J72" s="344"/>
    </row>
    <row r="73" spans="2:11" x14ac:dyDescent="0.25">
      <c r="B73" s="470" t="s">
        <v>90</v>
      </c>
      <c r="C73" s="471" t="s">
        <v>63</v>
      </c>
      <c r="D73" s="472" t="s">
        <v>64</v>
      </c>
      <c r="F73" s="473" t="s">
        <v>116</v>
      </c>
      <c r="G73" s="408"/>
      <c r="J73" s="474" t="s">
        <v>728</v>
      </c>
      <c r="K73" s="474" t="s">
        <v>298</v>
      </c>
    </row>
    <row r="74" spans="2:11" x14ac:dyDescent="0.25">
      <c r="B74" s="570" t="s">
        <v>894</v>
      </c>
      <c r="C74" s="838" t="s">
        <v>729</v>
      </c>
      <c r="D74" s="848" t="s">
        <v>729</v>
      </c>
      <c r="F74" s="1008"/>
      <c r="G74" s="216" t="str">
        <f t="shared" ref="G74:G77" si="3">IF(OR(TRIM(D74)&lt;&gt;"",TRIM(F74)&lt;&gt;""),IF(AND(TRIM(D74)&lt;&gt;"",TRIM(F74)&lt;&gt;""),IF(OR(TRIM(C74)&lt;&gt;TRIM(D74),TRIM(C74)&lt;&gt;TRIM(F74)),"_",""),IF(TRIM(C74)&lt;&gt;TRIM(D74), "_", "")),"")</f>
        <v/>
      </c>
      <c r="H74" s="201"/>
      <c r="I74" s="201"/>
      <c r="J74" s="218"/>
      <c r="K74" s="218"/>
    </row>
    <row r="75" spans="2:11" x14ac:dyDescent="0.25">
      <c r="B75" s="406" t="s">
        <v>597</v>
      </c>
      <c r="C75" s="838" t="s">
        <v>729</v>
      </c>
      <c r="D75" s="848" t="s">
        <v>729</v>
      </c>
      <c r="F75" s="1008"/>
      <c r="G75" s="216" t="str">
        <f>IF(OR(TRIM(D75)&lt;&gt;"",TRIM(F75)&lt;&gt;""),IF(AND(TRIM(D75)&lt;&gt;"",TRIM(F75)&lt;&gt;""),IF(OR(TRIM(C75)&lt;&gt;TRIM(D75),TRIM(C75)&lt;&gt;TRIM(F75)),"_",""),IF(TRIM(C75)&lt;&gt;TRIM(D75), "_", "")),"")</f>
        <v/>
      </c>
      <c r="H75" s="201"/>
      <c r="I75" s="201"/>
      <c r="J75" s="218"/>
      <c r="K75" s="218"/>
    </row>
    <row r="76" spans="2:11" x14ac:dyDescent="0.25">
      <c r="B76" s="353" t="s">
        <v>595</v>
      </c>
      <c r="C76" s="838" t="s">
        <v>729</v>
      </c>
      <c r="D76" s="848" t="s">
        <v>729</v>
      </c>
      <c r="F76" s="1008"/>
      <c r="G76" s="216" t="str">
        <f t="shared" si="3"/>
        <v/>
      </c>
      <c r="H76" s="201"/>
      <c r="I76" s="201"/>
      <c r="J76" s="218"/>
      <c r="K76" s="218"/>
    </row>
    <row r="77" spans="2:11" x14ac:dyDescent="0.25">
      <c r="B77" s="353" t="s">
        <v>596</v>
      </c>
      <c r="C77" s="838" t="s">
        <v>729</v>
      </c>
      <c r="D77" s="848" t="s">
        <v>729</v>
      </c>
      <c r="F77" s="1008"/>
      <c r="G77" s="216" t="str">
        <f t="shared" si="3"/>
        <v/>
      </c>
      <c r="H77" s="201"/>
      <c r="I77" s="201"/>
      <c r="J77" s="218"/>
      <c r="K77" s="218"/>
    </row>
    <row r="78" spans="2:11" ht="7.5" customHeight="1" x14ac:dyDescent="0.25">
      <c r="B78" s="201"/>
      <c r="C78" s="216"/>
      <c r="D78" s="216"/>
      <c r="F78" s="216"/>
      <c r="G78" s="216"/>
      <c r="H78" s="201"/>
      <c r="I78" s="201"/>
      <c r="J78" s="344"/>
    </row>
    <row r="79" spans="2:11" x14ac:dyDescent="0.25">
      <c r="E79" s="15"/>
    </row>
    <row r="80" spans="2:11"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row r="93" spans="5:5" x14ac:dyDescent="0.25">
      <c r="E93" s="15"/>
    </row>
    <row r="94" spans="5:5" x14ac:dyDescent="0.25">
      <c r="E94" s="15"/>
    </row>
    <row r="95" spans="5:5" x14ac:dyDescent="0.25">
      <c r="E95" s="15"/>
    </row>
    <row r="96" spans="5:5" x14ac:dyDescent="0.25">
      <c r="E96" s="15"/>
    </row>
    <row r="97" spans="5:5" x14ac:dyDescent="0.25">
      <c r="E97" s="15"/>
    </row>
  </sheetData>
  <sortState xmlns:xlrd2="http://schemas.microsoft.com/office/spreadsheetml/2017/richdata2" ref="B64:B73">
    <sortCondition ref="B64"/>
  </sortState>
  <mergeCells count="7">
    <mergeCell ref="B11:D11"/>
    <mergeCell ref="B22:D22"/>
    <mergeCell ref="B46:D46"/>
    <mergeCell ref="B43:D43"/>
    <mergeCell ref="B47:J47"/>
    <mergeCell ref="B44:J44"/>
    <mergeCell ref="J38:J41"/>
  </mergeCells>
  <conditionalFormatting sqref="G1:G10 G37:G43 G31:G34 G24:G29 G12:G21 G70:G1048576 G48:G49 G45:G46">
    <cfRule type="cellIs" dxfId="49" priority="38" operator="equal">
      <formula>"_"</formula>
    </cfRule>
  </conditionalFormatting>
  <conditionalFormatting sqref="G50">
    <cfRule type="cellIs" dxfId="48" priority="37" operator="equal">
      <formula>"_"</formula>
    </cfRule>
  </conditionalFormatting>
  <conditionalFormatting sqref="G50">
    <cfRule type="cellIs" dxfId="47" priority="36" operator="equal">
      <formula>"_"</formula>
    </cfRule>
  </conditionalFormatting>
  <conditionalFormatting sqref="G69 G51:G57">
    <cfRule type="cellIs" dxfId="46" priority="35" operator="equal">
      <formula>"_"</formula>
    </cfRule>
  </conditionalFormatting>
  <conditionalFormatting sqref="G69 G51:G57">
    <cfRule type="cellIs" dxfId="45" priority="34" operator="equal">
      <formula>"_"</formula>
    </cfRule>
  </conditionalFormatting>
  <conditionalFormatting sqref="G1:G10 G69 G18:G21 G31:G34 G12:G16 G37:G43 G48:G57 G45:G46">
    <cfRule type="cellIs" dxfId="44" priority="32" operator="equal">
      <formula>"_"</formula>
    </cfRule>
  </conditionalFormatting>
  <conditionalFormatting sqref="G65:G68">
    <cfRule type="cellIs" dxfId="43" priority="30" operator="equal">
      <formula>"_"</formula>
    </cfRule>
  </conditionalFormatting>
  <conditionalFormatting sqref="G35">
    <cfRule type="cellIs" dxfId="42" priority="25" operator="equal">
      <formula>"_"</formula>
    </cfRule>
  </conditionalFormatting>
  <conditionalFormatting sqref="G35">
    <cfRule type="cellIs" dxfId="41" priority="24" operator="equal">
      <formula>"_"</formula>
    </cfRule>
  </conditionalFormatting>
  <conditionalFormatting sqref="G36">
    <cfRule type="cellIs" dxfId="40" priority="23" operator="equal">
      <formula>"_"</formula>
    </cfRule>
  </conditionalFormatting>
  <conditionalFormatting sqref="G36">
    <cfRule type="cellIs" dxfId="39" priority="22" operator="equal">
      <formula>"_"</formula>
    </cfRule>
  </conditionalFormatting>
  <conditionalFormatting sqref="G11">
    <cfRule type="cellIs" dxfId="38" priority="18" operator="equal">
      <formula>"_"</formula>
    </cfRule>
  </conditionalFormatting>
  <conditionalFormatting sqref="G22">
    <cfRule type="cellIs" dxfId="37" priority="17" operator="equal">
      <formula>"_"</formula>
    </cfRule>
  </conditionalFormatting>
  <conditionalFormatting sqref="G11">
    <cfRule type="cellIs" dxfId="36" priority="19" operator="equal">
      <formula>"_"</formula>
    </cfRule>
  </conditionalFormatting>
  <conditionalFormatting sqref="G22">
    <cfRule type="cellIs" dxfId="35" priority="16" operator="equal">
      <formula>"_"</formula>
    </cfRule>
  </conditionalFormatting>
  <conditionalFormatting sqref="G23">
    <cfRule type="cellIs" dxfId="34" priority="14" operator="equal">
      <formula>"_"</formula>
    </cfRule>
  </conditionalFormatting>
  <conditionalFormatting sqref="G23">
    <cfRule type="cellIs" dxfId="33" priority="15" operator="equal">
      <formula>"_"</formula>
    </cfRule>
  </conditionalFormatting>
  <conditionalFormatting sqref="G30">
    <cfRule type="cellIs" dxfId="32" priority="13" operator="equal">
      <formula>"_"</formula>
    </cfRule>
  </conditionalFormatting>
  <conditionalFormatting sqref="G58:G60">
    <cfRule type="cellIs" dxfId="31" priority="12" operator="equal">
      <formula>"_"</formula>
    </cfRule>
  </conditionalFormatting>
  <conditionalFormatting sqref="G58:G60">
    <cfRule type="cellIs" dxfId="30" priority="11" operator="equal">
      <formula>"_"</formula>
    </cfRule>
  </conditionalFormatting>
  <conditionalFormatting sqref="G58:G60">
    <cfRule type="cellIs" dxfId="29" priority="10" operator="equal">
      <formula>"_"</formula>
    </cfRule>
  </conditionalFormatting>
  <conditionalFormatting sqref="G64">
    <cfRule type="cellIs" dxfId="28" priority="9" operator="equal">
      <formula>"_"</formula>
    </cfRule>
  </conditionalFormatting>
  <conditionalFormatting sqref="G64">
    <cfRule type="cellIs" dxfId="27" priority="8" operator="equal">
      <formula>"_"</formula>
    </cfRule>
  </conditionalFormatting>
  <conditionalFormatting sqref="G64">
    <cfRule type="cellIs" dxfId="26" priority="7" operator="equal">
      <formula>"_"</formula>
    </cfRule>
  </conditionalFormatting>
  <conditionalFormatting sqref="G61:G63">
    <cfRule type="cellIs" dxfId="25" priority="3" operator="equal">
      <formula>"_"</formula>
    </cfRule>
  </conditionalFormatting>
  <conditionalFormatting sqref="G61:G63">
    <cfRule type="cellIs" dxfId="24" priority="2" operator="equal">
      <formula>"_"</formula>
    </cfRule>
  </conditionalFormatting>
  <conditionalFormatting sqref="G61:G63">
    <cfRule type="cellIs" dxfId="23" priority="1" operator="equal">
      <formula>"_"</formula>
    </cfRule>
  </conditionalFormatting>
  <hyperlinks>
    <hyperlink ref="B7" r:id="rId1" xr:uid="{00000000-0004-0000-2300-000000000000}"/>
  </hyperlinks>
  <printOptions horizontalCentered="1"/>
  <pageMargins left="0.19685039370078741" right="0.19685039370078741" top="1.1811023622047245" bottom="1.2598425196850394" header="0.31496062992125984" footer="0.31496062992125984"/>
  <pageSetup scale="92" fitToWidth="0" fitToHeight="0" orientation="portrait" r:id="rId2"/>
  <headerFooter scaleWithDoc="0">
    <oddHeader>&amp;L&amp;"Calibri,Bold"&amp;14 Cyber Liability</oddHeader>
    <oddFooter>&amp;L&amp;G&amp;CPage &amp;P of &amp;N</oddFooter>
  </headerFooter>
  <rowBreaks count="1" manualBreakCount="1">
    <brk id="36" min="1" max="9" man="1"/>
  </rowBreaks>
  <legacyDrawingHF r:id="rId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heet29"/>
  <dimension ref="B1:P96"/>
  <sheetViews>
    <sheetView showGridLines="0" topLeftCell="M25"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5703125" style="410" customWidth="1"/>
    <col min="12" max="12" width="32.140625" style="344" customWidth="1"/>
    <col min="13" max="13" width="9.140625" style="15" customWidth="1"/>
    <col min="14" max="14" width="20" style="15" customWidth="1"/>
    <col min="15" max="15" width="16.42578125" style="409" customWidth="1"/>
    <col min="16" max="54" width="9.140625" style="15" customWidth="1"/>
    <col min="55" max="16384" width="9.140625" style="15"/>
  </cols>
  <sheetData>
    <row r="1" spans="2:16" ht="7.5" customHeight="1" x14ac:dyDescent="0.25">
      <c r="E1" s="408"/>
    </row>
    <row r="2" spans="2:16" ht="15.75" x14ac:dyDescent="0.25">
      <c r="B2" s="411" t="str">
        <f>Input!B1116</f>
        <v>Kidnap &amp; Ransom</v>
      </c>
      <c r="E2" s="408"/>
      <c r="H2" s="412"/>
      <c r="I2" s="413"/>
      <c r="J2" s="413"/>
      <c r="K2" s="413"/>
      <c r="M2" s="414" t="s">
        <v>331</v>
      </c>
      <c r="N2" s="344" t="s">
        <v>296</v>
      </c>
    </row>
    <row r="3" spans="2:16" x14ac:dyDescent="0.25">
      <c r="D3" s="413" t="str">
        <f xml:space="preserve"> IF(Input!D1120=Input!G1120,CHAR(254), "")</f>
        <v>þ</v>
      </c>
      <c r="E3" s="415"/>
      <c r="F3" s="416" t="str">
        <f xml:space="preserve"> IF(Input!E1120=Input!G1120,CHAR(254), "")</f>
        <v/>
      </c>
      <c r="M3" s="417" t="s">
        <v>124</v>
      </c>
      <c r="N3" s="201" t="s">
        <v>297</v>
      </c>
      <c r="O3" s="416"/>
    </row>
    <row r="4" spans="2:16" x14ac:dyDescent="0.25">
      <c r="B4" s="470" t="s">
        <v>67</v>
      </c>
      <c r="C4" s="471" t="s">
        <v>63</v>
      </c>
      <c r="D4" s="472" t="s">
        <v>64</v>
      </c>
      <c r="E4" s="386"/>
      <c r="F4" s="473" t="s">
        <v>116</v>
      </c>
      <c r="J4" s="474" t="s">
        <v>728</v>
      </c>
      <c r="K4" s="609"/>
      <c r="L4" s="474" t="s">
        <v>298</v>
      </c>
      <c r="M4" s="418"/>
      <c r="N4" s="201"/>
      <c r="O4" s="473" t="s">
        <v>116</v>
      </c>
    </row>
    <row r="5" spans="2:16" x14ac:dyDescent="0.25">
      <c r="B5" s="368" t="s">
        <v>61</v>
      </c>
      <c r="C5" s="372" t="str">
        <f>Input!B1121</f>
        <v>Great American</v>
      </c>
      <c r="D5" s="350" t="str">
        <f>Input!D1121</f>
        <v>Great American</v>
      </c>
      <c r="F5" s="373">
        <f>Input!E1121</f>
        <v>0</v>
      </c>
      <c r="J5" s="218"/>
      <c r="K5" s="344"/>
      <c r="L5" s="218"/>
      <c r="O5" s="605" t="s">
        <v>730</v>
      </c>
      <c r="P5" s="614" t="s">
        <v>732</v>
      </c>
    </row>
    <row r="6" spans="2:16" ht="38.25" x14ac:dyDescent="0.25">
      <c r="B6" s="368" t="s">
        <v>822</v>
      </c>
      <c r="C6" s="372" t="str">
        <f>Input!B1123</f>
        <v>Great American Insurance Company</v>
      </c>
      <c r="D6" s="350" t="str">
        <f>Input!D1123</f>
        <v>Great American Insurance Company</v>
      </c>
      <c r="F6" s="373">
        <f>Input!E1123</f>
        <v>0</v>
      </c>
      <c r="J6" s="218"/>
      <c r="K6" s="344"/>
      <c r="L6" s="218"/>
      <c r="O6" s="605"/>
      <c r="P6" s="614"/>
    </row>
    <row r="7" spans="2:16" x14ac:dyDescent="0.25">
      <c r="B7" s="682" t="s">
        <v>70</v>
      </c>
      <c r="C7" s="372" t="str">
        <f>Input!B1125</f>
        <v>A+: XV</v>
      </c>
      <c r="D7" s="350" t="str">
        <f>Input!D1125</f>
        <v>A+: XV</v>
      </c>
      <c r="F7" s="373">
        <f>Input!E1125</f>
        <v>0</v>
      </c>
      <c r="J7" s="218"/>
      <c r="K7" s="344"/>
      <c r="L7" s="218"/>
      <c r="O7" s="373"/>
    </row>
    <row r="8" spans="2:16" x14ac:dyDescent="0.25">
      <c r="B8" s="368" t="str">
        <f>Input!B1119</f>
        <v>Renewal Policy Number</v>
      </c>
      <c r="C8" s="372" t="str">
        <f>Input!C1118</f>
        <v>SCI273610911</v>
      </c>
      <c r="D8" s="350" t="str">
        <f>Input!C1119</f>
        <v>SCI273610911</v>
      </c>
      <c r="F8" s="373" t="str">
        <f>Input!C1119</f>
        <v>SCI273610911</v>
      </c>
      <c r="J8" s="218"/>
      <c r="K8" s="344"/>
      <c r="L8" s="218"/>
      <c r="O8" s="373"/>
    </row>
    <row r="9" spans="2:16" x14ac:dyDescent="0.25">
      <c r="B9" s="368"/>
      <c r="C9" s="372"/>
      <c r="D9" s="350"/>
      <c r="F9" s="373"/>
      <c r="J9" s="218"/>
      <c r="K9" s="344"/>
      <c r="L9" s="218"/>
      <c r="O9" s="373"/>
    </row>
    <row r="10" spans="2:16" ht="30" customHeight="1" x14ac:dyDescent="0.25">
      <c r="B10" s="368" t="str">
        <f>Input!B6</f>
        <v>Renewal Policy Period</v>
      </c>
      <c r="C10" s="857" t="s">
        <v>1023</v>
      </c>
      <c r="D10" s="791" t="str">
        <f>Input!E6</f>
        <v>9/1/2021-9/1/2024</v>
      </c>
      <c r="E10" s="1102"/>
      <c r="F10" s="1103" t="str">
        <f>Input!E6</f>
        <v>9/1/2021-9/1/2024</v>
      </c>
      <c r="J10" s="218"/>
      <c r="K10" s="344"/>
      <c r="L10" s="218"/>
      <c r="O10" s="373"/>
    </row>
    <row r="11" spans="2:16" x14ac:dyDescent="0.25">
      <c r="B11" s="488" t="s">
        <v>10</v>
      </c>
      <c r="C11" s="436"/>
      <c r="D11" s="436"/>
      <c r="E11" s="374"/>
      <c r="F11" s="424"/>
      <c r="J11" s="494"/>
      <c r="K11" s="344"/>
      <c r="L11" s="494"/>
      <c r="O11" s="491"/>
    </row>
    <row r="12" spans="2:16" x14ac:dyDescent="0.25">
      <c r="B12" s="368" t="str">
        <f>Input!B1149</f>
        <v>Ransom</v>
      </c>
      <c r="C12" s="357">
        <f>Input!C1149</f>
        <v>1000000</v>
      </c>
      <c r="D12" s="385">
        <f>Input!F1149</f>
        <v>1000000</v>
      </c>
      <c r="E12" s="374"/>
      <c r="F12" s="387">
        <f>Input!I1149</f>
        <v>0</v>
      </c>
      <c r="J12" s="218"/>
      <c r="K12" s="344"/>
      <c r="L12" s="218"/>
      <c r="O12" s="606"/>
    </row>
    <row r="13" spans="2:16" x14ac:dyDescent="0.25">
      <c r="B13" s="368" t="str">
        <f>Input!B1150</f>
        <v>Transit</v>
      </c>
      <c r="C13" s="357">
        <f>Input!C1150</f>
        <v>1000000</v>
      </c>
      <c r="D13" s="385">
        <f>Input!F1150</f>
        <v>1000000</v>
      </c>
      <c r="E13" s="374"/>
      <c r="F13" s="387">
        <f>Input!I1150</f>
        <v>0</v>
      </c>
      <c r="J13" s="218"/>
      <c r="K13" s="344"/>
      <c r="L13" s="218"/>
      <c r="O13" s="606"/>
    </row>
    <row r="14" spans="2:16" ht="25.5" x14ac:dyDescent="0.25">
      <c r="B14" s="368" t="str">
        <f>Input!B1151</f>
        <v>Response Fees and Expenses</v>
      </c>
      <c r="C14" s="357" t="str">
        <f>Input!C1151</f>
        <v>Unlimited</v>
      </c>
      <c r="D14" s="385" t="s">
        <v>1372</v>
      </c>
      <c r="E14" s="374"/>
      <c r="F14" s="387">
        <f>Input!I1151</f>
        <v>0</v>
      </c>
      <c r="J14" s="612"/>
      <c r="K14" s="344"/>
      <c r="L14" s="218"/>
      <c r="O14" s="387"/>
    </row>
    <row r="15" spans="2:16" x14ac:dyDescent="0.25">
      <c r="B15" s="368" t="str">
        <f>Input!B1152</f>
        <v>Additional Expenses</v>
      </c>
      <c r="C15" s="357">
        <f>Input!C1152</f>
        <v>1000000</v>
      </c>
      <c r="D15" s="385">
        <f>Input!F1152</f>
        <v>1000000</v>
      </c>
      <c r="E15" s="374"/>
      <c r="F15" s="387">
        <f>Input!I1152</f>
        <v>0</v>
      </c>
      <c r="J15" s="218"/>
      <c r="K15" s="344"/>
      <c r="L15" s="218"/>
      <c r="O15" s="387"/>
    </row>
    <row r="16" spans="2:16" x14ac:dyDescent="0.25">
      <c r="B16" s="368" t="str">
        <f>Input!B1153</f>
        <v>Legal Liability</v>
      </c>
      <c r="C16" s="357">
        <f>Input!C1153</f>
        <v>1000000</v>
      </c>
      <c r="D16" s="385">
        <f>Input!F1153</f>
        <v>1000000</v>
      </c>
      <c r="E16" s="374"/>
      <c r="F16" s="387">
        <f>Input!I1153</f>
        <v>0</v>
      </c>
      <c r="J16" s="218"/>
      <c r="K16" s="344"/>
      <c r="L16" s="218"/>
      <c r="O16" s="387"/>
    </row>
    <row r="17" spans="2:15" x14ac:dyDescent="0.25">
      <c r="B17" s="361" t="str">
        <f>Input!B1154</f>
        <v>Personal Accident</v>
      </c>
      <c r="C17" s="362"/>
      <c r="D17" s="391" t="s">
        <v>1686</v>
      </c>
      <c r="E17" s="374"/>
      <c r="F17" s="390"/>
      <c r="J17" s="219"/>
      <c r="K17" s="344"/>
      <c r="L17" s="219"/>
      <c r="O17" s="387"/>
    </row>
    <row r="18" spans="2:15" x14ac:dyDescent="0.25">
      <c r="B18" s="542" t="str">
        <f>Input!B1155</f>
        <v>Per Person</v>
      </c>
      <c r="C18" s="519">
        <f>Input!C1155</f>
        <v>250000</v>
      </c>
      <c r="D18" s="520" t="s">
        <v>1764</v>
      </c>
      <c r="E18" s="374"/>
      <c r="F18" s="521">
        <f>Input!I1155</f>
        <v>0</v>
      </c>
      <c r="J18" s="407"/>
      <c r="K18" s="344"/>
      <c r="L18" s="407"/>
      <c r="O18" s="387"/>
    </row>
    <row r="19" spans="2:15" x14ac:dyDescent="0.25">
      <c r="B19" s="543" t="str">
        <f>Input!B1156</f>
        <v>Per Insured Event</v>
      </c>
      <c r="C19" s="522">
        <f>Input!C1156</f>
        <v>1250000</v>
      </c>
      <c r="D19" s="433" t="s">
        <v>1684</v>
      </c>
      <c r="E19" s="374"/>
      <c r="F19" s="523">
        <f>Input!I1156</f>
        <v>0</v>
      </c>
      <c r="J19" s="404"/>
      <c r="K19" s="344"/>
      <c r="L19" s="404"/>
      <c r="O19" s="387"/>
    </row>
    <row r="20" spans="2:15" ht="25.5" x14ac:dyDescent="0.25">
      <c r="B20" s="368" t="str">
        <f>Input!B1157</f>
        <v>Alternate Loss of Earnings</v>
      </c>
      <c r="C20" s="357">
        <f>Input!C1157</f>
        <v>1000000</v>
      </c>
      <c r="D20" s="385" t="s">
        <v>1763</v>
      </c>
      <c r="E20" s="374"/>
      <c r="F20" s="387">
        <f>Input!I1157</f>
        <v>0</v>
      </c>
      <c r="J20" s="218"/>
      <c r="K20" s="344"/>
      <c r="L20" s="218"/>
      <c r="O20" s="387"/>
    </row>
    <row r="21" spans="2:15" x14ac:dyDescent="0.25">
      <c r="B21" s="368" t="str">
        <f>Input!B1158</f>
        <v>Disappearance Investigation &amp; Expense</v>
      </c>
      <c r="C21" s="357">
        <f>Input!C1158</f>
        <v>100000</v>
      </c>
      <c r="D21" s="385">
        <f>Input!F1158</f>
        <v>100000</v>
      </c>
      <c r="E21" s="374"/>
      <c r="F21" s="387">
        <f>Input!I1158</f>
        <v>0</v>
      </c>
      <c r="J21" s="218"/>
      <c r="K21" s="344"/>
      <c r="L21" s="218"/>
      <c r="O21" s="387"/>
    </row>
    <row r="22" spans="2:15" x14ac:dyDescent="0.25">
      <c r="B22" s="488" t="s">
        <v>253</v>
      </c>
      <c r="C22" s="436"/>
      <c r="D22" s="436"/>
      <c r="E22" s="226"/>
      <c r="F22" s="491"/>
      <c r="J22" s="494"/>
      <c r="K22" s="344"/>
      <c r="L22" s="494"/>
      <c r="O22" s="491"/>
    </row>
    <row r="23" spans="2:15" ht="25.5" x14ac:dyDescent="0.25">
      <c r="B23" s="368" t="s">
        <v>1760</v>
      </c>
      <c r="C23" s="357" t="str">
        <f>B6</f>
        <v>Writing Company</v>
      </c>
      <c r="D23" s="385" t="s">
        <v>1372</v>
      </c>
      <c r="E23" s="392"/>
      <c r="F23" s="387">
        <f>Input!J1149</f>
        <v>0</v>
      </c>
      <c r="J23" s="218"/>
      <c r="K23" s="344"/>
      <c r="L23" s="218"/>
      <c r="O23" s="606"/>
    </row>
    <row r="24" spans="2:15" x14ac:dyDescent="0.25">
      <c r="B24" s="488" t="s">
        <v>1343</v>
      </c>
      <c r="C24" s="436" t="str">
        <f>B5</f>
        <v>Insurer</v>
      </c>
      <c r="D24" s="436" t="s">
        <v>1708</v>
      </c>
      <c r="E24" s="226"/>
      <c r="F24" s="491"/>
      <c r="J24" s="494"/>
      <c r="K24" s="344"/>
      <c r="L24" s="494"/>
      <c r="O24" s="491"/>
    </row>
    <row r="25" spans="2:15" ht="38.25" x14ac:dyDescent="0.25">
      <c r="B25" s="368" t="s">
        <v>1683</v>
      </c>
      <c r="C25" s="357" t="s">
        <v>1761</v>
      </c>
      <c r="D25" s="385" t="s">
        <v>1762</v>
      </c>
      <c r="E25" s="392"/>
      <c r="F25" s="387" t="str">
        <f>Input!K1157</f>
        <v>ZZZ Hours</v>
      </c>
      <c r="J25" s="218"/>
      <c r="K25" s="344"/>
      <c r="L25" s="218"/>
      <c r="O25" s="606"/>
    </row>
    <row r="26" spans="2:15" x14ac:dyDescent="0.25">
      <c r="B26" s="368" t="str">
        <f>Input!B1158</f>
        <v>Disappearance Investigation &amp; Expense</v>
      </c>
      <c r="C26" s="357" t="str">
        <f>Input!E1158</f>
        <v>36 Hours</v>
      </c>
      <c r="D26" s="385" t="str">
        <f>Input!H1158</f>
        <v>36 Hours</v>
      </c>
      <c r="E26" s="393"/>
      <c r="F26" s="387" t="str">
        <f>Input!K1158</f>
        <v>ZZZ Hours</v>
      </c>
      <c r="J26" s="218"/>
      <c r="K26" s="344"/>
      <c r="L26" s="218"/>
      <c r="O26" s="606"/>
    </row>
    <row r="27" spans="2:15" x14ac:dyDescent="0.25">
      <c r="B27" s="489" t="s">
        <v>302</v>
      </c>
      <c r="C27" s="443"/>
      <c r="D27" s="443"/>
      <c r="F27" s="491"/>
      <c r="J27" s="494"/>
      <c r="K27" s="609"/>
      <c r="L27" s="494"/>
      <c r="O27" s="491"/>
    </row>
    <row r="28" spans="2:15" x14ac:dyDescent="0.25">
      <c r="B28" s="361" t="s">
        <v>283</v>
      </c>
      <c r="C28" s="388">
        <f>Input!B1127</f>
        <v>1920.6666666666667</v>
      </c>
      <c r="D28" s="385">
        <f>Input!D1127</f>
        <v>1920.6666666666667</v>
      </c>
      <c r="F28" s="387">
        <f>Input!E1127</f>
        <v>0</v>
      </c>
      <c r="J28" s="1366" t="s">
        <v>1419</v>
      </c>
      <c r="K28" s="344"/>
      <c r="L28" s="218">
        <f>5762/3</f>
        <v>1920.6666666666667</v>
      </c>
      <c r="O28" s="387"/>
    </row>
    <row r="29" spans="2:15" x14ac:dyDescent="0.25">
      <c r="B29" s="361" t="s">
        <v>619</v>
      </c>
      <c r="C29" s="388">
        <f>Input!B1131</f>
        <v>0</v>
      </c>
      <c r="D29" s="385">
        <f>Input!D1131</f>
        <v>0</v>
      </c>
      <c r="F29" s="387">
        <f>Input!E1131</f>
        <v>0</v>
      </c>
      <c r="J29" s="1412"/>
      <c r="K29" s="344"/>
      <c r="L29" s="218"/>
      <c r="O29" s="387"/>
    </row>
    <row r="30" spans="2:15" x14ac:dyDescent="0.25">
      <c r="B30" s="361" t="s">
        <v>347</v>
      </c>
      <c r="C30" s="389">
        <f>Input!B1133</f>
        <v>0</v>
      </c>
      <c r="D30" s="391">
        <f>Input!D1133</f>
        <v>0</v>
      </c>
      <c r="F30" s="390">
        <f>Input!E1133</f>
        <v>0</v>
      </c>
      <c r="J30" s="1412"/>
      <c r="K30" s="344"/>
      <c r="L30" s="218"/>
      <c r="O30" s="390"/>
    </row>
    <row r="31" spans="2:15" x14ac:dyDescent="0.25">
      <c r="B31" s="368" t="s">
        <v>303</v>
      </c>
      <c r="C31" s="388">
        <f>Input!B1135</f>
        <v>1920.6666666666667</v>
      </c>
      <c r="D31" s="385">
        <f>Input!D1135</f>
        <v>1920.6666666666667</v>
      </c>
      <c r="F31" s="387">
        <f>Input!E1135</f>
        <v>0</v>
      </c>
      <c r="J31" s="1413"/>
      <c r="K31" s="344"/>
      <c r="L31" s="218"/>
      <c r="O31" s="387"/>
    </row>
    <row r="32" spans="2:15" ht="7.5" customHeight="1" x14ac:dyDescent="0.25">
      <c r="B32" s="303"/>
      <c r="C32" s="216"/>
      <c r="D32" s="216"/>
      <c r="F32" s="263"/>
      <c r="J32" s="344"/>
      <c r="K32" s="344"/>
      <c r="O32" s="263"/>
    </row>
    <row r="33" spans="2:15" x14ac:dyDescent="0.25">
      <c r="B33" s="1362" t="s">
        <v>114</v>
      </c>
      <c r="C33" s="1362"/>
      <c r="D33" s="1362"/>
      <c r="F33" s="262"/>
      <c r="J33" s="344"/>
      <c r="K33" s="344"/>
      <c r="O33" s="262"/>
    </row>
    <row r="34" spans="2:15" x14ac:dyDescent="0.25">
      <c r="B34" s="1378" t="s">
        <v>1545</v>
      </c>
      <c r="C34" s="1378"/>
      <c r="D34" s="1378"/>
      <c r="E34" s="1378"/>
      <c r="F34" s="1391"/>
      <c r="J34" s="344"/>
      <c r="K34" s="344"/>
      <c r="O34" s="15"/>
    </row>
    <row r="35" spans="2:15" ht="7.5" customHeight="1" x14ac:dyDescent="0.25">
      <c r="B35" s="343"/>
      <c r="C35" s="226"/>
      <c r="D35" s="226"/>
      <c r="F35" s="263"/>
      <c r="J35" s="344"/>
      <c r="K35" s="344"/>
      <c r="O35" s="263"/>
    </row>
    <row r="36" spans="2:15" x14ac:dyDescent="0.25">
      <c r="B36" s="1362" t="s">
        <v>115</v>
      </c>
      <c r="C36" s="1362"/>
      <c r="D36" s="1362"/>
      <c r="F36" s="263"/>
      <c r="J36" s="344"/>
      <c r="K36" s="344"/>
      <c r="O36" s="263"/>
    </row>
    <row r="37" spans="2:15" x14ac:dyDescent="0.25">
      <c r="B37" s="1379" t="s">
        <v>1125</v>
      </c>
      <c r="C37" s="1394"/>
      <c r="D37" s="1394"/>
      <c r="E37" s="1394"/>
      <c r="F37" s="1395"/>
      <c r="J37" s="344"/>
      <c r="K37" s="344"/>
      <c r="O37" s="15"/>
    </row>
    <row r="38" spans="2:15" ht="7.5" customHeight="1" x14ac:dyDescent="0.25">
      <c r="B38" s="303"/>
      <c r="C38" s="216"/>
      <c r="D38" s="216"/>
      <c r="F38" s="263"/>
      <c r="J38" s="344"/>
      <c r="K38" s="344"/>
      <c r="O38" s="15"/>
    </row>
    <row r="39" spans="2:15" x14ac:dyDescent="0.25">
      <c r="B39" s="470" t="s">
        <v>73</v>
      </c>
      <c r="C39" s="471" t="s">
        <v>63</v>
      </c>
      <c r="D39" s="472" t="s">
        <v>64</v>
      </c>
      <c r="F39" s="473" t="s">
        <v>116</v>
      </c>
      <c r="J39" s="474" t="s">
        <v>728</v>
      </c>
      <c r="K39" s="609"/>
      <c r="L39" s="474" t="s">
        <v>298</v>
      </c>
      <c r="O39" s="15"/>
    </row>
    <row r="40" spans="2:15" x14ac:dyDescent="0.25">
      <c r="B40" s="359" t="s">
        <v>74</v>
      </c>
      <c r="C40" s="603" t="s">
        <v>995</v>
      </c>
      <c r="D40" s="350" t="s">
        <v>995</v>
      </c>
      <c r="F40" s="373"/>
      <c r="G40" s="408" t="str">
        <f t="shared" ref="G40:G51" si="0">IF(OR(TRIM(D40)&lt;&gt;"",TRIM(F40)&lt;&gt;""),IF(AND(TRIM(D40)&lt;&gt;"",TRIM(F40)&lt;&gt;""),IF(OR(TRIM(C40)&lt;&gt;TRIM(D40),TRIM(C40)&lt;&gt;TRIM(F40)),"_",""),IF(TRIM(C40)&lt;&gt;TRIM(D40), "_", "")),"")</f>
        <v/>
      </c>
      <c r="J40" s="218"/>
      <c r="K40" s="344"/>
      <c r="L40" s="218"/>
      <c r="O40" s="15"/>
    </row>
    <row r="41" spans="2:15" x14ac:dyDescent="0.25">
      <c r="B41" s="359" t="s">
        <v>75</v>
      </c>
      <c r="C41" s="603" t="s">
        <v>1282</v>
      </c>
      <c r="D41" s="350" t="s">
        <v>1282</v>
      </c>
      <c r="F41" s="373"/>
      <c r="G41" s="408" t="str">
        <f t="shared" si="0"/>
        <v/>
      </c>
      <c r="J41" s="218"/>
      <c r="K41" s="344"/>
      <c r="L41" s="218"/>
      <c r="O41" s="15"/>
    </row>
    <row r="42" spans="2:15" x14ac:dyDescent="0.25">
      <c r="B42" s="340" t="s">
        <v>121</v>
      </c>
      <c r="C42" s="665" t="s">
        <v>972</v>
      </c>
      <c r="D42" s="351" t="s">
        <v>972</v>
      </c>
      <c r="F42" s="396"/>
      <c r="G42" s="408" t="str">
        <f t="shared" si="0"/>
        <v/>
      </c>
      <c r="J42" s="219"/>
      <c r="K42" s="344"/>
      <c r="L42" s="219"/>
      <c r="O42" s="15"/>
    </row>
    <row r="43" spans="2:15" x14ac:dyDescent="0.25">
      <c r="B43" s="359" t="s">
        <v>77</v>
      </c>
      <c r="C43" s="794">
        <v>0</v>
      </c>
      <c r="D43" s="350">
        <v>0</v>
      </c>
      <c r="F43" s="373"/>
      <c r="G43" s="408" t="str">
        <f t="shared" si="0"/>
        <v/>
      </c>
      <c r="J43" s="218"/>
      <c r="K43" s="344"/>
      <c r="L43" s="218"/>
      <c r="O43" s="15"/>
    </row>
    <row r="44" spans="2:15" x14ac:dyDescent="0.25">
      <c r="B44" s="359" t="s">
        <v>78</v>
      </c>
      <c r="C44" s="603" t="s">
        <v>973</v>
      </c>
      <c r="D44" s="350" t="s">
        <v>973</v>
      </c>
      <c r="F44" s="373"/>
      <c r="G44" s="408" t="str">
        <f t="shared" si="0"/>
        <v/>
      </c>
      <c r="J44" s="218"/>
      <c r="K44" s="344"/>
      <c r="L44" s="218"/>
      <c r="O44" s="15"/>
    </row>
    <row r="45" spans="2:15" x14ac:dyDescent="0.25">
      <c r="B45" s="359" t="s">
        <v>330</v>
      </c>
      <c r="C45" s="603" t="s">
        <v>237</v>
      </c>
      <c r="D45" s="350" t="s">
        <v>237</v>
      </c>
      <c r="F45" s="373"/>
      <c r="G45" s="408" t="str">
        <f t="shared" si="0"/>
        <v/>
      </c>
      <c r="J45" s="218"/>
      <c r="K45" s="344"/>
      <c r="L45" s="218"/>
      <c r="O45" s="15"/>
    </row>
    <row r="46" spans="2:15" x14ac:dyDescent="0.25">
      <c r="B46" s="340" t="s">
        <v>76</v>
      </c>
      <c r="C46" s="665" t="s">
        <v>237</v>
      </c>
      <c r="D46" s="351" t="s">
        <v>237</v>
      </c>
      <c r="F46" s="396"/>
      <c r="G46" s="408" t="str">
        <f>IF(OR(TRIM(D46)&lt;&gt;"",TRIM(F46)&lt;&gt;""),IF(AND(TRIM(D46)&lt;&gt;"",TRIM(F46)&lt;&gt;""),IF(OR(TRIM(C46)&lt;&gt;TRIM(D46),TRIM(C46)&lt;&gt;TRIM(F46)),"_",""),IF(TRIM(C46)&lt;&gt;TRIM(D46), "_", "")),"")</f>
        <v/>
      </c>
      <c r="J46" s="219"/>
      <c r="K46" s="344"/>
      <c r="L46" s="219"/>
      <c r="O46" s="15"/>
    </row>
    <row r="47" spans="2:15" x14ac:dyDescent="0.25">
      <c r="B47" s="359" t="s">
        <v>897</v>
      </c>
      <c r="C47" s="603" t="s">
        <v>1281</v>
      </c>
      <c r="D47" s="350" t="s">
        <v>1281</v>
      </c>
      <c r="F47" s="373"/>
      <c r="G47" s="408" t="str">
        <f t="shared" si="0"/>
        <v/>
      </c>
      <c r="J47" s="218"/>
      <c r="K47" s="344"/>
      <c r="L47" s="218"/>
      <c r="O47" s="15"/>
    </row>
    <row r="48" spans="2:15" ht="7.5" customHeight="1" x14ac:dyDescent="0.25">
      <c r="B48" s="303"/>
      <c r="C48" s="216"/>
      <c r="D48" s="216"/>
      <c r="F48" s="263"/>
      <c r="G48" s="408" t="str">
        <f t="shared" si="0"/>
        <v/>
      </c>
      <c r="J48" s="344"/>
      <c r="K48" s="344"/>
      <c r="O48" s="15"/>
    </row>
    <row r="49" spans="2:15" x14ac:dyDescent="0.25">
      <c r="B49" s="470" t="s">
        <v>90</v>
      </c>
      <c r="C49" s="471" t="s">
        <v>63</v>
      </c>
      <c r="D49" s="472" t="s">
        <v>64</v>
      </c>
      <c r="E49" s="660"/>
      <c r="F49" s="473" t="s">
        <v>116</v>
      </c>
      <c r="G49" s="408"/>
      <c r="J49" s="474" t="s">
        <v>728</v>
      </c>
      <c r="K49" s="609"/>
      <c r="L49" s="474" t="s">
        <v>298</v>
      </c>
      <c r="O49" s="15"/>
    </row>
    <row r="50" spans="2:15" ht="30" customHeight="1" x14ac:dyDescent="0.25">
      <c r="B50" s="576" t="s">
        <v>895</v>
      </c>
      <c r="C50" s="602" t="s">
        <v>729</v>
      </c>
      <c r="D50" s="602" t="s">
        <v>729</v>
      </c>
      <c r="E50" s="660"/>
      <c r="F50" s="605"/>
      <c r="G50" s="408" t="str">
        <f t="shared" si="0"/>
        <v/>
      </c>
      <c r="J50" s="626"/>
      <c r="K50" s="610"/>
      <c r="L50" s="626"/>
      <c r="O50" s="15"/>
    </row>
    <row r="51" spans="2:15" ht="41.25" customHeight="1" x14ac:dyDescent="0.25">
      <c r="B51" s="576" t="s">
        <v>896</v>
      </c>
      <c r="C51" s="602" t="s">
        <v>729</v>
      </c>
      <c r="D51" s="602" t="s">
        <v>729</v>
      </c>
      <c r="E51" s="660"/>
      <c r="F51" s="605"/>
      <c r="G51" s="408" t="str">
        <f t="shared" si="0"/>
        <v/>
      </c>
      <c r="J51" s="626"/>
      <c r="K51" s="610"/>
      <c r="L51" s="626"/>
      <c r="O51" s="738"/>
    </row>
    <row r="52" spans="2:15" x14ac:dyDescent="0.25">
      <c r="K52" s="344"/>
    </row>
    <row r="53" spans="2:15" x14ac:dyDescent="0.25">
      <c r="K53" s="344"/>
    </row>
    <row r="54" spans="2:15" x14ac:dyDescent="0.25">
      <c r="K54" s="344"/>
    </row>
    <row r="55" spans="2:15" x14ac:dyDescent="0.25">
      <c r="K55" s="344"/>
    </row>
    <row r="56" spans="2:15" x14ac:dyDescent="0.25">
      <c r="K56" s="344"/>
    </row>
    <row r="57" spans="2:15" x14ac:dyDescent="0.25">
      <c r="E57" s="15"/>
      <c r="K57" s="344"/>
    </row>
    <row r="58" spans="2:15" x14ac:dyDescent="0.25">
      <c r="E58" s="15"/>
      <c r="K58" s="344"/>
    </row>
    <row r="59" spans="2:15" x14ac:dyDescent="0.25">
      <c r="E59" s="15"/>
    </row>
    <row r="60" spans="2:15" x14ac:dyDescent="0.25">
      <c r="E60" s="15"/>
    </row>
    <row r="61" spans="2:15" x14ac:dyDescent="0.25">
      <c r="E61" s="15"/>
    </row>
    <row r="62" spans="2:15" x14ac:dyDescent="0.25">
      <c r="E62" s="15"/>
    </row>
    <row r="63" spans="2:15" x14ac:dyDescent="0.25">
      <c r="E63" s="15"/>
    </row>
    <row r="64" spans="2:15"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row r="93" spans="5:5" x14ac:dyDescent="0.25">
      <c r="E93" s="15"/>
    </row>
    <row r="94" spans="5:5" x14ac:dyDescent="0.25">
      <c r="E94" s="15"/>
    </row>
    <row r="95" spans="5:5" x14ac:dyDescent="0.25">
      <c r="E95" s="15"/>
    </row>
    <row r="96" spans="5:5" x14ac:dyDescent="0.25">
      <c r="E96" s="15"/>
    </row>
  </sheetData>
  <mergeCells count="5">
    <mergeCell ref="B33:D33"/>
    <mergeCell ref="B36:D36"/>
    <mergeCell ref="B34:F34"/>
    <mergeCell ref="B37:F37"/>
    <mergeCell ref="J28:J31"/>
  </mergeCells>
  <conditionalFormatting sqref="G52:G1048576 G1:G19 G22:G23 G26:G46">
    <cfRule type="cellIs" dxfId="22" priority="18" operator="equal">
      <formula>"_"</formula>
    </cfRule>
  </conditionalFormatting>
  <conditionalFormatting sqref="G47:G51">
    <cfRule type="cellIs" dxfId="21" priority="13" operator="equal">
      <formula>"_"</formula>
    </cfRule>
  </conditionalFormatting>
  <conditionalFormatting sqref="G47:G51">
    <cfRule type="cellIs" dxfId="20" priority="12" operator="equal">
      <formula>"_"</formula>
    </cfRule>
  </conditionalFormatting>
  <conditionalFormatting sqref="G47:G51">
    <cfRule type="cellIs" dxfId="19" priority="9" operator="equal">
      <formula>"_"</formula>
    </cfRule>
  </conditionalFormatting>
  <conditionalFormatting sqref="G24:G25">
    <cfRule type="cellIs" dxfId="18" priority="5" operator="equal">
      <formula>"_"</formula>
    </cfRule>
  </conditionalFormatting>
  <conditionalFormatting sqref="G20">
    <cfRule type="cellIs" dxfId="17" priority="4" operator="equal">
      <formula>"_"</formula>
    </cfRule>
  </conditionalFormatting>
  <conditionalFormatting sqref="G21">
    <cfRule type="cellIs" dxfId="16" priority="3" operator="equal">
      <formula>"_"</formula>
    </cfRule>
  </conditionalFormatting>
  <hyperlinks>
    <hyperlink ref="B7" r:id="rId1" xr:uid="{00000000-0004-0000-2400-000000000000}"/>
  </hyperlinks>
  <printOptions horizontalCentered="1"/>
  <pageMargins left="0.19685039370078741" right="0.19685039370078741" top="1.1811023622047245" bottom="1.2598425196850394" header="0.31496062992125984" footer="0.31496062992125984"/>
  <pageSetup scale="84" fitToWidth="0" fitToHeight="0" orientation="portrait" r:id="rId2"/>
  <headerFooter scaleWithDoc="0">
    <oddHeader>&amp;L&amp;"Calibri,Bold"&amp;14 Kidnap &amp; &amp;&amp; Ransom</oddHeader>
    <oddFooter>&amp;L&amp;G&amp;CPage &amp;P of &amp;N</oddFooter>
  </headerFooter>
  <legacyDrawingHF r:id="rId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heet30"/>
  <dimension ref="B1:O81"/>
  <sheetViews>
    <sheetView showGridLines="0" topLeftCell="O17"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hidden="1" customWidth="1"/>
    <col min="6" max="6" width="16.42578125" style="409" hidden="1" customWidth="1"/>
    <col min="7" max="7" width="9.140625" style="410" hidden="1" customWidth="1"/>
    <col min="8" max="9" width="3.5703125" style="410" hidden="1" customWidth="1"/>
    <col min="10" max="10" width="32.140625" style="410" customWidth="1"/>
    <col min="11" max="11" width="3.5703125" style="410" customWidth="1"/>
    <col min="12" max="12" width="32.140625" style="344" customWidth="1"/>
    <col min="13" max="13" width="9.140625" style="15" customWidth="1"/>
    <col min="14" max="14" width="25.5703125" style="15" customWidth="1"/>
    <col min="15" max="52" width="9.140625" style="15" customWidth="1"/>
    <col min="53" max="16384" width="9.140625" style="15"/>
  </cols>
  <sheetData>
    <row r="1" spans="2:14" ht="7.5" customHeight="1" x14ac:dyDescent="0.25">
      <c r="E1" s="408"/>
    </row>
    <row r="2" spans="2:14" ht="15.75" x14ac:dyDescent="0.25">
      <c r="B2" s="411" t="str">
        <f>Input!B1160</f>
        <v>Technology Liability</v>
      </c>
      <c r="E2" s="408"/>
      <c r="H2" s="412"/>
      <c r="I2" s="413"/>
      <c r="J2" s="413"/>
      <c r="K2" s="413"/>
      <c r="M2" s="414" t="s">
        <v>331</v>
      </c>
      <c r="N2" s="344" t="s">
        <v>296</v>
      </c>
    </row>
    <row r="3" spans="2:14" x14ac:dyDescent="0.25">
      <c r="D3" s="413" t="str">
        <f xml:space="preserve"> IF(Input!D1164=Input!G1164,CHAR(254), "")</f>
        <v/>
      </c>
      <c r="E3" s="415"/>
      <c r="F3" s="416" t="str">
        <f xml:space="preserve"> IF(Input!E1164=Input!G1164,CHAR(254), "")</f>
        <v/>
      </c>
      <c r="M3" s="417" t="s">
        <v>124</v>
      </c>
      <c r="N3" s="201" t="s">
        <v>297</v>
      </c>
    </row>
    <row r="4" spans="2:14" x14ac:dyDescent="0.25">
      <c r="B4" s="470" t="s">
        <v>67</v>
      </c>
      <c r="C4" s="471" t="s">
        <v>63</v>
      </c>
      <c r="D4" s="472" t="s">
        <v>64</v>
      </c>
      <c r="E4" s="386"/>
      <c r="F4" s="473" t="s">
        <v>116</v>
      </c>
      <c r="J4" s="474" t="s">
        <v>728</v>
      </c>
      <c r="K4" s="609"/>
      <c r="L4" s="474" t="s">
        <v>298</v>
      </c>
      <c r="M4" s="418"/>
      <c r="N4" s="201"/>
    </row>
    <row r="5" spans="2:14" x14ac:dyDescent="0.25">
      <c r="B5" s="368" t="s">
        <v>61</v>
      </c>
      <c r="C5" s="372" t="str">
        <f>Input!B1165</f>
        <v>CFC</v>
      </c>
      <c r="D5" s="350">
        <f>Input!D1165</f>
        <v>0</v>
      </c>
      <c r="F5" s="373">
        <f>Input!E1165</f>
        <v>0</v>
      </c>
      <c r="J5" s="218"/>
      <c r="K5" s="344"/>
      <c r="L5" s="218"/>
    </row>
    <row r="6" spans="2:14" ht="15" customHeight="1" x14ac:dyDescent="0.25">
      <c r="B6" s="368" t="s">
        <v>822</v>
      </c>
      <c r="C6" s="372" t="str">
        <f>Input!B1167</f>
        <v>Lloyd's of London</v>
      </c>
      <c r="D6" s="350">
        <f>Input!D1167</f>
        <v>0</v>
      </c>
      <c r="F6" s="373">
        <f>Input!E1167</f>
        <v>0</v>
      </c>
      <c r="J6" s="626"/>
      <c r="K6" s="344"/>
      <c r="L6" s="218"/>
    </row>
    <row r="7" spans="2:14" x14ac:dyDescent="0.25">
      <c r="B7" s="682" t="s">
        <v>70</v>
      </c>
      <c r="C7" s="372" t="str">
        <f>Input!B1169</f>
        <v>A: XV</v>
      </c>
      <c r="D7" s="350">
        <f>Input!D1169</f>
        <v>0</v>
      </c>
      <c r="F7" s="373">
        <f>Input!E1169</f>
        <v>0</v>
      </c>
      <c r="J7" s="218"/>
      <c r="K7" s="344"/>
      <c r="L7" s="218"/>
    </row>
    <row r="8" spans="2:14" x14ac:dyDescent="0.25">
      <c r="B8" s="368" t="str">
        <f>Input!B1163</f>
        <v>Renewal Policy Number</v>
      </c>
      <c r="C8" s="372" t="str">
        <f>Input!C1162</f>
        <v>ESL0639515465</v>
      </c>
      <c r="D8" s="350" t="str">
        <f>Input!C1163</f>
        <v>TBD</v>
      </c>
      <c r="F8" s="373" t="str">
        <f>Input!C1163</f>
        <v>TBD</v>
      </c>
      <c r="J8" s="218"/>
      <c r="K8" s="344"/>
      <c r="L8" s="218"/>
    </row>
    <row r="9" spans="2:14" x14ac:dyDescent="0.25">
      <c r="B9" s="368"/>
      <c r="C9" s="372"/>
      <c r="D9" s="350"/>
      <c r="F9" s="373"/>
      <c r="J9" s="218"/>
      <c r="K9" s="344"/>
      <c r="L9" s="218"/>
    </row>
    <row r="10" spans="2:14" ht="15" customHeight="1" x14ac:dyDescent="0.25">
      <c r="B10" s="368" t="str">
        <f>Input!B6</f>
        <v>Renewal Policy Period</v>
      </c>
      <c r="C10" s="372" t="str">
        <f>Input!C5</f>
        <v>9/1/2022-8/1/2023</v>
      </c>
      <c r="D10" s="350" t="str">
        <f>Input!C6</f>
        <v>8/1/2023-8/1/2024</v>
      </c>
      <c r="F10" s="373" t="str">
        <f>Input!C6</f>
        <v>8/1/2023-8/1/2024</v>
      </c>
      <c r="J10" s="218"/>
      <c r="K10" s="344"/>
      <c r="L10" s="218"/>
    </row>
    <row r="11" spans="2:14" x14ac:dyDescent="0.25">
      <c r="B11" s="488" t="s">
        <v>10</v>
      </c>
      <c r="C11" s="436"/>
      <c r="D11" s="436"/>
      <c r="E11" s="374"/>
      <c r="F11" s="424"/>
      <c r="J11" s="494"/>
      <c r="K11" s="344"/>
      <c r="L11" s="494"/>
    </row>
    <row r="12" spans="2:14" x14ac:dyDescent="0.25">
      <c r="B12" s="368" t="str">
        <f>Input!G1187</f>
        <v>Each Claim</v>
      </c>
      <c r="C12" s="357">
        <f>Input!G1188</f>
        <v>1000000</v>
      </c>
      <c r="D12" s="385">
        <f>Input!G1189</f>
        <v>0</v>
      </c>
      <c r="E12" s="374"/>
      <c r="F12" s="387">
        <f>Input!G1190</f>
        <v>0</v>
      </c>
      <c r="J12" s="218"/>
      <c r="K12" s="344"/>
      <c r="L12" s="218"/>
    </row>
    <row r="13" spans="2:14" x14ac:dyDescent="0.25">
      <c r="B13" s="368" t="str">
        <f>Input!H1187</f>
        <v>Aggregate</v>
      </c>
      <c r="C13" s="357">
        <f>Input!H1188</f>
        <v>1000000</v>
      </c>
      <c r="D13" s="385">
        <f>Input!H1189</f>
        <v>0</v>
      </c>
      <c r="E13" s="374"/>
      <c r="F13" s="387">
        <f>Input!H1190</f>
        <v>0</v>
      </c>
      <c r="J13" s="218"/>
      <c r="K13" s="344"/>
      <c r="L13" s="218"/>
    </row>
    <row r="14" spans="2:14" x14ac:dyDescent="0.25">
      <c r="B14" s="488" t="s">
        <v>253</v>
      </c>
      <c r="C14" s="436"/>
      <c r="D14" s="436" t="s">
        <v>1372</v>
      </c>
      <c r="E14" s="374"/>
      <c r="F14" s="424"/>
      <c r="J14" s="494"/>
      <c r="K14" s="344"/>
      <c r="L14" s="494"/>
    </row>
    <row r="15" spans="2:14" x14ac:dyDescent="0.25">
      <c r="B15" s="361" t="str">
        <f>Input!I1187</f>
        <v>Each Claim</v>
      </c>
      <c r="C15" s="362">
        <f>Input!I1188</f>
        <v>2500</v>
      </c>
      <c r="D15" s="391">
        <f>Input!I1189</f>
        <v>0</v>
      </c>
      <c r="E15" s="374"/>
      <c r="F15" s="390">
        <f>Input!I1190</f>
        <v>0</v>
      </c>
      <c r="J15" s="612"/>
      <c r="K15" s="610"/>
      <c r="L15" s="218"/>
    </row>
    <row r="16" spans="2:14" x14ac:dyDescent="0.25">
      <c r="B16" s="489" t="s">
        <v>302</v>
      </c>
      <c r="C16" s="443"/>
      <c r="D16" s="443"/>
      <c r="F16" s="491"/>
      <c r="J16" s="494"/>
      <c r="K16" s="609"/>
      <c r="L16" s="494"/>
    </row>
    <row r="17" spans="2:12" ht="30" customHeight="1" x14ac:dyDescent="0.25">
      <c r="B17" s="361" t="s">
        <v>283</v>
      </c>
      <c r="C17" s="388">
        <f>Input!B1171</f>
        <v>4085</v>
      </c>
      <c r="D17" s="385" t="s">
        <v>1686</v>
      </c>
      <c r="E17" s="374"/>
      <c r="F17" s="387">
        <f>Input!E1171</f>
        <v>0</v>
      </c>
      <c r="J17" s="1366" t="s">
        <v>1698</v>
      </c>
      <c r="K17" s="344"/>
      <c r="L17" s="218"/>
    </row>
    <row r="18" spans="2:12" ht="30" customHeight="1" x14ac:dyDescent="0.25">
      <c r="B18" s="851" t="s">
        <v>1263</v>
      </c>
      <c r="C18" s="389">
        <f>Input!B1177</f>
        <v>198.12249999999997</v>
      </c>
      <c r="D18" s="391" t="s">
        <v>1764</v>
      </c>
      <c r="E18" s="374"/>
      <c r="F18" s="391">
        <f>Input!E1177</f>
        <v>0</v>
      </c>
      <c r="J18" s="1368"/>
      <c r="K18" s="344"/>
      <c r="L18" s="218"/>
    </row>
    <row r="19" spans="2:12" ht="25.5" x14ac:dyDescent="0.25">
      <c r="B19" s="361" t="s">
        <v>347</v>
      </c>
      <c r="C19" s="389">
        <f>Input!B1179</f>
        <v>3.0637500000000002</v>
      </c>
      <c r="D19" s="385" t="s">
        <v>1684</v>
      </c>
      <c r="E19" s="374"/>
      <c r="F19" s="385">
        <f>Input!E1179</f>
        <v>0</v>
      </c>
      <c r="J19" s="626" t="s">
        <v>1438</v>
      </c>
      <c r="K19" s="344"/>
      <c r="L19" s="218"/>
    </row>
    <row r="20" spans="2:12" ht="25.5" x14ac:dyDescent="0.25">
      <c r="B20" s="368" t="s">
        <v>304</v>
      </c>
      <c r="C20" s="388">
        <f>Input!B1181</f>
        <v>4286.1862500000007</v>
      </c>
      <c r="D20" s="385" t="s">
        <v>1763</v>
      </c>
      <c r="E20" s="374"/>
      <c r="F20" s="387">
        <f>Input!E1181</f>
        <v>0</v>
      </c>
      <c r="J20" s="218"/>
      <c r="K20" s="344"/>
      <c r="L20" s="218"/>
    </row>
    <row r="21" spans="2:12" ht="7.5" customHeight="1" x14ac:dyDescent="0.25">
      <c r="B21" s="303"/>
      <c r="C21" s="216"/>
      <c r="D21" s="216"/>
      <c r="F21" s="263"/>
      <c r="J21" s="344"/>
      <c r="K21" s="344"/>
    </row>
    <row r="22" spans="2:12" x14ac:dyDescent="0.25">
      <c r="B22" s="1362" t="s">
        <v>114</v>
      </c>
      <c r="C22" s="1362"/>
      <c r="D22" s="1362"/>
      <c r="E22" s="226"/>
      <c r="F22" s="262"/>
      <c r="J22" s="344"/>
      <c r="K22" s="344"/>
    </row>
    <row r="23" spans="2:12" ht="29.25" customHeight="1" x14ac:dyDescent="0.25">
      <c r="B23" s="1378" t="s">
        <v>1760</v>
      </c>
      <c r="C23" s="1378"/>
      <c r="D23" s="1378"/>
      <c r="E23" s="1378"/>
      <c r="F23" s="1378"/>
      <c r="G23" s="1378"/>
      <c r="H23" s="1378"/>
      <c r="I23" s="1378"/>
      <c r="J23" s="1378"/>
      <c r="K23" s="344"/>
    </row>
    <row r="24" spans="2:12" ht="7.5" customHeight="1" x14ac:dyDescent="0.25">
      <c r="B24" s="343" t="s">
        <v>1343</v>
      </c>
      <c r="C24" s="226" t="str">
        <f>B5</f>
        <v>Insurer</v>
      </c>
      <c r="D24" s="226" t="s">
        <v>1708</v>
      </c>
      <c r="E24" s="393"/>
      <c r="F24" s="263"/>
      <c r="J24" s="344"/>
      <c r="K24" s="344"/>
    </row>
    <row r="25" spans="2:12" x14ac:dyDescent="0.25">
      <c r="B25" s="1362" t="s">
        <v>1683</v>
      </c>
      <c r="C25" s="1362"/>
      <c r="D25" s="1362"/>
      <c r="E25" s="394"/>
      <c r="F25" s="263"/>
      <c r="J25" s="344"/>
      <c r="K25" s="344"/>
    </row>
    <row r="26" spans="2:12" ht="46.5" customHeight="1" x14ac:dyDescent="0.25">
      <c r="B26" s="1379" t="s">
        <v>1548</v>
      </c>
      <c r="C26" s="1379"/>
      <c r="D26" s="1379"/>
      <c r="E26" s="1379"/>
      <c r="F26" s="1379"/>
      <c r="G26" s="1379"/>
      <c r="H26" s="1379"/>
      <c r="I26" s="1379"/>
      <c r="J26" s="1379"/>
      <c r="K26" s="344"/>
    </row>
    <row r="27" spans="2:12" x14ac:dyDescent="0.25">
      <c r="B27" s="303"/>
      <c r="C27" s="216"/>
      <c r="D27" s="216"/>
      <c r="F27" s="263"/>
      <c r="J27" s="344"/>
      <c r="K27" s="344"/>
    </row>
    <row r="28" spans="2:12" x14ac:dyDescent="0.25">
      <c r="B28" s="470" t="s">
        <v>73</v>
      </c>
      <c r="C28" s="471" t="s">
        <v>63</v>
      </c>
      <c r="D28" s="472" t="s">
        <v>64</v>
      </c>
      <c r="E28" s="386"/>
      <c r="F28" s="473" t="s">
        <v>116</v>
      </c>
      <c r="J28" s="474" t="s">
        <v>728</v>
      </c>
      <c r="K28" s="609"/>
      <c r="L28" s="474" t="s">
        <v>298</v>
      </c>
    </row>
    <row r="29" spans="2:12" x14ac:dyDescent="0.25">
      <c r="B29" s="359" t="s">
        <v>74</v>
      </c>
      <c r="C29" s="603" t="s">
        <v>1169</v>
      </c>
      <c r="D29" s="350" t="s">
        <v>1169</v>
      </c>
      <c r="F29" s="373"/>
      <c r="G29" s="408" t="str">
        <f t="shared" ref="G29:G39" si="0">IF(OR(TRIM(D29)&lt;&gt;"",TRIM(F29)&lt;&gt;""),IF(AND(TRIM(D29)&lt;&gt;"",TRIM(F29)&lt;&gt;""),IF(OR(TRIM(C29)&lt;&gt;TRIM(D29),TRIM(C29)&lt;&gt;TRIM(F29)),"_",""),IF(TRIM(C29)&lt;&gt;TRIM(D29), "_", "")),"")</f>
        <v/>
      </c>
      <c r="J29" s="218"/>
      <c r="K29" s="344"/>
      <c r="L29" s="218"/>
    </row>
    <row r="30" spans="2:12" ht="25.5" x14ac:dyDescent="0.25">
      <c r="B30" s="359" t="s">
        <v>75</v>
      </c>
      <c r="C30" s="603" t="s">
        <v>1265</v>
      </c>
      <c r="D30" s="604" t="s">
        <v>1265</v>
      </c>
      <c r="F30" s="373"/>
      <c r="G30" s="408" t="str">
        <f t="shared" si="0"/>
        <v/>
      </c>
      <c r="J30" s="218"/>
      <c r="K30" s="344"/>
      <c r="L30" s="218"/>
    </row>
    <row r="31" spans="2:12" x14ac:dyDescent="0.25">
      <c r="B31" s="340" t="s">
        <v>121</v>
      </c>
      <c r="C31" s="665" t="s">
        <v>1144</v>
      </c>
      <c r="D31" s="666" t="s">
        <v>1144</v>
      </c>
      <c r="F31" s="396"/>
      <c r="G31" s="408" t="str">
        <f t="shared" si="0"/>
        <v/>
      </c>
      <c r="J31" s="219"/>
      <c r="K31" s="344"/>
      <c r="L31" s="219"/>
    </row>
    <row r="32" spans="2:12" x14ac:dyDescent="0.25">
      <c r="B32" s="359" t="s">
        <v>77</v>
      </c>
      <c r="C32" s="603" t="s">
        <v>237</v>
      </c>
      <c r="D32" s="604" t="s">
        <v>237</v>
      </c>
      <c r="F32" s="373"/>
      <c r="G32" s="408" t="str">
        <f t="shared" si="0"/>
        <v/>
      </c>
      <c r="J32" s="218"/>
      <c r="K32" s="344"/>
      <c r="L32" s="218"/>
    </row>
    <row r="33" spans="2:15" x14ac:dyDescent="0.25">
      <c r="B33" s="359" t="s">
        <v>78</v>
      </c>
      <c r="C33" s="603" t="s">
        <v>1145</v>
      </c>
      <c r="D33" s="603" t="s">
        <v>1145</v>
      </c>
      <c r="F33" s="373"/>
      <c r="G33" s="408" t="str">
        <f t="shared" si="0"/>
        <v/>
      </c>
      <c r="J33" s="218"/>
      <c r="K33" s="344"/>
      <c r="L33" s="218"/>
    </row>
    <row r="34" spans="2:15" x14ac:dyDescent="0.25">
      <c r="B34" s="359" t="s">
        <v>330</v>
      </c>
      <c r="C34" s="603" t="s">
        <v>1145</v>
      </c>
      <c r="D34" s="603" t="s">
        <v>1145</v>
      </c>
      <c r="F34" s="373"/>
      <c r="G34" s="408" t="str">
        <f t="shared" si="0"/>
        <v/>
      </c>
      <c r="J34" s="218"/>
      <c r="K34" s="344"/>
      <c r="L34" s="218"/>
    </row>
    <row r="35" spans="2:15" hidden="1" x14ac:dyDescent="0.25">
      <c r="B35" s="611" t="s">
        <v>592</v>
      </c>
      <c r="C35" s="395"/>
      <c r="D35" s="351"/>
      <c r="F35" s="396"/>
      <c r="G35" s="408" t="str">
        <f t="shared" si="0"/>
        <v/>
      </c>
      <c r="J35" s="219"/>
      <c r="K35" s="344"/>
      <c r="L35" s="219"/>
    </row>
    <row r="36" spans="2:15" hidden="1" x14ac:dyDescent="0.25">
      <c r="B36" s="611" t="s">
        <v>591</v>
      </c>
      <c r="C36" s="395"/>
      <c r="D36" s="351"/>
      <c r="F36" s="396"/>
      <c r="G36" s="408" t="str">
        <f t="shared" si="0"/>
        <v/>
      </c>
      <c r="J36" s="219"/>
      <c r="K36" s="344"/>
      <c r="L36" s="219"/>
    </row>
    <row r="37" spans="2:15" x14ac:dyDescent="0.25">
      <c r="B37" s="611" t="s">
        <v>1172</v>
      </c>
      <c r="C37" s="852">
        <v>42411</v>
      </c>
      <c r="D37" s="852">
        <v>42411</v>
      </c>
      <c r="F37" s="396"/>
      <c r="G37" s="408" t="str">
        <f t="shared" si="0"/>
        <v/>
      </c>
      <c r="J37" s="219"/>
      <c r="K37" s="344"/>
      <c r="L37" s="219"/>
    </row>
    <row r="38" spans="2:15" x14ac:dyDescent="0.25">
      <c r="B38" s="340" t="s">
        <v>83</v>
      </c>
      <c r="C38" s="798" t="s">
        <v>124</v>
      </c>
      <c r="D38" s="798" t="s">
        <v>124</v>
      </c>
      <c r="F38" s="1414"/>
      <c r="G38" s="408" t="str">
        <f t="shared" si="0"/>
        <v/>
      </c>
      <c r="H38" s="201"/>
      <c r="I38" s="201"/>
      <c r="J38" s="219"/>
      <c r="K38" s="344"/>
      <c r="L38" s="219"/>
    </row>
    <row r="39" spans="2:15" x14ac:dyDescent="0.25">
      <c r="B39" s="563" t="s">
        <v>1266</v>
      </c>
      <c r="C39" s="355"/>
      <c r="D39" s="384"/>
      <c r="F39" s="1415"/>
      <c r="G39" s="408" t="str">
        <f t="shared" si="0"/>
        <v/>
      </c>
      <c r="H39" s="201"/>
      <c r="I39" s="201"/>
      <c r="J39" s="404"/>
      <c r="K39" s="344"/>
      <c r="L39" s="404"/>
    </row>
    <row r="40" spans="2:15" ht="7.5" customHeight="1" x14ac:dyDescent="0.25">
      <c r="B40" s="201"/>
      <c r="C40" s="216"/>
      <c r="D40" s="216"/>
      <c r="F40" s="263"/>
      <c r="G40" s="408"/>
      <c r="J40" s="344"/>
      <c r="K40" s="344"/>
    </row>
    <row r="41" spans="2:15" hidden="1" x14ac:dyDescent="0.25">
      <c r="B41" s="470" t="s">
        <v>90</v>
      </c>
      <c r="C41" s="471" t="s">
        <v>63</v>
      </c>
      <c r="D41" s="472" t="s">
        <v>64</v>
      </c>
      <c r="F41" s="473" t="s">
        <v>116</v>
      </c>
      <c r="G41" s="408"/>
      <c r="J41" s="474" t="s">
        <v>728</v>
      </c>
      <c r="K41" s="609"/>
      <c r="L41" s="474" t="s">
        <v>298</v>
      </c>
    </row>
    <row r="42" spans="2:15" hidden="1" x14ac:dyDescent="0.25">
      <c r="B42" s="359" t="s">
        <v>594</v>
      </c>
      <c r="C42" s="372"/>
      <c r="D42" s="350"/>
      <c r="F42" s="373"/>
      <c r="G42" s="216" t="str">
        <f t="shared" ref="G42:G45" si="1">IF(OR(TRIM(D42)&lt;&gt;"",TRIM(F42)&lt;&gt;""),IF(AND(TRIM(D42)&lt;&gt;"",TRIM(F42)&lt;&gt;""),IF(OR(TRIM(C42)&lt;&gt;TRIM(D42),TRIM(C42)&lt;&gt;TRIM(F42)),"_",""),IF(TRIM(C42)&lt;&gt;TRIM(D42), "_", "")),"")</f>
        <v/>
      </c>
      <c r="H42" s="201"/>
      <c r="I42" s="201"/>
      <c r="J42" s="626"/>
      <c r="K42" s="344"/>
      <c r="L42" s="218"/>
      <c r="O42" s="608"/>
    </row>
    <row r="43" spans="2:15" hidden="1" x14ac:dyDescent="0.25">
      <c r="B43" s="576" t="s">
        <v>741</v>
      </c>
      <c r="C43" s="372"/>
      <c r="D43" s="350"/>
      <c r="F43" s="373"/>
      <c r="G43" s="216"/>
      <c r="H43" s="201"/>
      <c r="I43" s="201"/>
      <c r="J43" s="626"/>
      <c r="K43" s="344"/>
      <c r="L43" s="218"/>
      <c r="O43" s="608"/>
    </row>
    <row r="44" spans="2:15" hidden="1" x14ac:dyDescent="0.25">
      <c r="B44" s="359" t="s">
        <v>616</v>
      </c>
      <c r="C44" s="372"/>
      <c r="D44" s="350"/>
      <c r="F44" s="373"/>
      <c r="G44" s="216" t="str">
        <f t="shared" si="1"/>
        <v/>
      </c>
      <c r="H44" s="201"/>
      <c r="I44" s="201"/>
      <c r="J44" s="626"/>
      <c r="K44" s="344"/>
      <c r="L44" s="218"/>
    </row>
    <row r="45" spans="2:15" hidden="1" x14ac:dyDescent="0.25">
      <c r="B45" s="359" t="s">
        <v>595</v>
      </c>
      <c r="C45" s="372"/>
      <c r="D45" s="350"/>
      <c r="F45" s="373"/>
      <c r="G45" s="216" t="str">
        <f t="shared" si="1"/>
        <v/>
      </c>
      <c r="H45" s="201"/>
      <c r="I45" s="201"/>
      <c r="J45" s="626"/>
      <c r="K45" s="344"/>
      <c r="L45" s="218"/>
    </row>
    <row r="46" spans="2:15" hidden="1" x14ac:dyDescent="0.25">
      <c r="B46" s="576" t="s">
        <v>596</v>
      </c>
      <c r="C46" s="372"/>
      <c r="D46" s="350"/>
      <c r="F46" s="373"/>
      <c r="G46" s="216"/>
      <c r="H46" s="201"/>
      <c r="I46" s="201"/>
      <c r="J46" s="626"/>
      <c r="K46" s="344"/>
      <c r="L46" s="218"/>
    </row>
    <row r="47" spans="2:15" hidden="1" x14ac:dyDescent="0.25">
      <c r="B47" s="576" t="s">
        <v>93</v>
      </c>
      <c r="C47" s="372"/>
      <c r="D47" s="350"/>
      <c r="F47" s="373"/>
      <c r="G47" s="216" t="str">
        <f t="shared" ref="G47:G48" si="2">IF(OR(TRIM(D47)&lt;&gt;"",TRIM(F47)&lt;&gt;""),IF(AND(TRIM(D47)&lt;&gt;"",TRIM(F47)&lt;&gt;""),IF(OR(TRIM(C47)&lt;&gt;TRIM(D47),TRIM(C47)&lt;&gt;TRIM(F47)),"_",""),IF(TRIM(C47)&lt;&gt;TRIM(D47), "_", "")),"")</f>
        <v/>
      </c>
      <c r="H47" s="201"/>
      <c r="I47" s="201"/>
      <c r="J47" s="626"/>
      <c r="K47" s="344"/>
      <c r="L47" s="218"/>
    </row>
    <row r="48" spans="2:15" hidden="1" x14ac:dyDescent="0.25">
      <c r="B48" s="359" t="s">
        <v>742</v>
      </c>
      <c r="C48" s="372"/>
      <c r="D48" s="350"/>
      <c r="F48" s="373"/>
      <c r="G48" s="216" t="str">
        <f t="shared" si="2"/>
        <v/>
      </c>
      <c r="H48" s="201"/>
      <c r="I48" s="201"/>
      <c r="J48" s="626"/>
      <c r="K48" s="344"/>
      <c r="L48" s="218"/>
    </row>
    <row r="49" spans="5:5" x14ac:dyDescent="0.25">
      <c r="E49" s="15"/>
    </row>
    <row r="50" spans="5:5" x14ac:dyDescent="0.25">
      <c r="E50" s="15"/>
    </row>
    <row r="51" spans="5:5" x14ac:dyDescent="0.25">
      <c r="E51" s="15"/>
    </row>
    <row r="52" spans="5:5" x14ac:dyDescent="0.25">
      <c r="E52" s="15"/>
    </row>
    <row r="53" spans="5:5" x14ac:dyDescent="0.25">
      <c r="E53" s="15"/>
    </row>
    <row r="54" spans="5:5" x14ac:dyDescent="0.25">
      <c r="E54" s="15"/>
    </row>
    <row r="55" spans="5:5" x14ac:dyDescent="0.25">
      <c r="E55" s="15"/>
    </row>
    <row r="56" spans="5:5" x14ac:dyDescent="0.25">
      <c r="E56" s="15"/>
    </row>
    <row r="57" spans="5:5" x14ac:dyDescent="0.25">
      <c r="E57" s="15"/>
    </row>
    <row r="58" spans="5:5" x14ac:dyDescent="0.25">
      <c r="E58" s="15"/>
    </row>
    <row r="60" spans="5:5" x14ac:dyDescent="0.25">
      <c r="E60" s="15"/>
    </row>
    <row r="61" spans="5:5" x14ac:dyDescent="0.25">
      <c r="E61" s="15"/>
    </row>
    <row r="62" spans="5:5" x14ac:dyDescent="0.25">
      <c r="E62" s="15"/>
    </row>
    <row r="63" spans="5:5" x14ac:dyDescent="0.25">
      <c r="E63" s="15"/>
    </row>
    <row r="64" spans="5:5"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79" spans="5:5" x14ac:dyDescent="0.25">
      <c r="E79" s="15"/>
    </row>
    <row r="80" spans="5:5" x14ac:dyDescent="0.25">
      <c r="E80" s="15"/>
    </row>
    <row r="81" spans="5:5" x14ac:dyDescent="0.25">
      <c r="E81" s="15"/>
    </row>
  </sheetData>
  <sortState xmlns:xlrd2="http://schemas.microsoft.com/office/spreadsheetml/2017/richdata2" ref="B36:B39">
    <sortCondition ref="B36"/>
  </sortState>
  <mergeCells count="6">
    <mergeCell ref="J17:J18"/>
    <mergeCell ref="B22:D22"/>
    <mergeCell ref="B25:D25"/>
    <mergeCell ref="F38:F39"/>
    <mergeCell ref="B23:J23"/>
    <mergeCell ref="B26:J26"/>
  </mergeCells>
  <conditionalFormatting sqref="G1:G10 G17:G22 G40:G46 G12:G13 G15 G49:G1048576 G24:G25 G27:G28">
    <cfRule type="cellIs" dxfId="15" priority="28" operator="equal">
      <formula>"_"</formula>
    </cfRule>
  </conditionalFormatting>
  <conditionalFormatting sqref="G16">
    <cfRule type="cellIs" dxfId="14" priority="23" operator="equal">
      <formula>"_"</formula>
    </cfRule>
  </conditionalFormatting>
  <conditionalFormatting sqref="G29:G39">
    <cfRule type="cellIs" dxfId="13" priority="22" operator="equal">
      <formula>"_"</formula>
    </cfRule>
  </conditionalFormatting>
  <conditionalFormatting sqref="G29:G39">
    <cfRule type="cellIs" dxfId="12" priority="21" operator="equal">
      <formula>"_"</formula>
    </cfRule>
  </conditionalFormatting>
  <conditionalFormatting sqref="G29:G39">
    <cfRule type="cellIs" dxfId="11" priority="18" operator="equal">
      <formula>"_"</formula>
    </cfRule>
  </conditionalFormatting>
  <conditionalFormatting sqref="G47">
    <cfRule type="cellIs" dxfId="10" priority="5" operator="equal">
      <formula>"_"</formula>
    </cfRule>
  </conditionalFormatting>
  <conditionalFormatting sqref="G48">
    <cfRule type="cellIs" dxfId="9" priority="4" operator="equal">
      <formula>"_"</formula>
    </cfRule>
  </conditionalFormatting>
  <conditionalFormatting sqref="G11">
    <cfRule type="cellIs" dxfId="8" priority="3" operator="equal">
      <formula>"_"</formula>
    </cfRule>
  </conditionalFormatting>
  <conditionalFormatting sqref="G14">
    <cfRule type="cellIs" dxfId="7" priority="2" operator="equal">
      <formula>"_"</formula>
    </cfRule>
  </conditionalFormatting>
  <hyperlinks>
    <hyperlink ref="B7" r:id="rId1" xr:uid="{00000000-0004-0000-2500-000000000000}"/>
  </hyperlinks>
  <printOptions horizontalCentered="1"/>
  <pageMargins left="0.19685039370078741" right="0.19685039370078741" top="1.1811023622047245" bottom="1.2598425196850394" header="0.31496062992125984" footer="0.31496062992125984"/>
  <pageSetup scale="92" fitToWidth="0" fitToHeight="0" orientation="portrait" r:id="rId2"/>
  <headerFooter scaleWithDoc="0">
    <oddHeader>&amp;L&amp;"Calibri,Bold"&amp;14 Technology Liability</oddHeader>
    <oddFooter>&amp;L&amp;G&amp;CPage &amp;P of &amp;N</oddFooter>
  </headerFooter>
  <rowBreaks count="1" manualBreakCount="1">
    <brk id="40" min="1" max="9" man="1"/>
  </rowBreaks>
  <legacyDrawingHF r:id="rId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heet33">
    <pageSetUpPr fitToPage="1"/>
  </sheetPr>
  <dimension ref="B1:S101"/>
  <sheetViews>
    <sheetView showGridLines="0" topLeftCell="J16" zoomScaleNormal="100" zoomScaleSheetLayoutView="115" workbookViewId="0">
      <selection activeCell="B19" sqref="B19:D19"/>
    </sheetView>
  </sheetViews>
  <sheetFormatPr defaultColWidth="9.140625" defaultRowHeight="15" x14ac:dyDescent="0.25"/>
  <cols>
    <col min="1" max="1" width="2.28515625" style="15" customWidth="1"/>
    <col min="2" max="2" width="46.42578125" style="15" customWidth="1"/>
    <col min="3" max="4" width="16.42578125" style="408" customWidth="1"/>
    <col min="5" max="5" width="5.7109375" style="216" customWidth="1"/>
    <col min="6" max="6" width="16.42578125" style="409" customWidth="1"/>
    <col min="7" max="7" width="9.140625" style="410" customWidth="1"/>
    <col min="8" max="9" width="3.5703125" style="410" customWidth="1"/>
    <col min="10" max="10" width="32.140625" style="410" customWidth="1"/>
    <col min="11" max="11" width="32.140625" style="344" customWidth="1"/>
    <col min="12" max="12" width="9.140625" style="15" customWidth="1"/>
    <col min="13" max="13" width="23.42578125" style="15" customWidth="1"/>
    <col min="14" max="53" width="9.140625" style="15" customWidth="1"/>
    <col min="54" max="16384" width="9.140625" style="15"/>
  </cols>
  <sheetData>
    <row r="1" spans="2:13" ht="7.5" customHeight="1" x14ac:dyDescent="0.25">
      <c r="E1" s="408"/>
    </row>
    <row r="2" spans="2:13" ht="15.75" x14ac:dyDescent="0.25">
      <c r="B2" s="411" t="str">
        <f>Input!B1192</f>
        <v>Aircraft (Drone) Liability</v>
      </c>
      <c r="E2" s="408"/>
      <c r="H2" s="412"/>
      <c r="I2" s="413"/>
      <c r="J2" s="413"/>
      <c r="L2" s="414" t="s">
        <v>331</v>
      </c>
      <c r="M2" s="344" t="s">
        <v>296</v>
      </c>
    </row>
    <row r="3" spans="2:13" x14ac:dyDescent="0.25">
      <c r="D3" s="413" t="str">
        <f xml:space="preserve"> IF(Input!D1196=Input!G1196,CHAR(254), "")</f>
        <v/>
      </c>
      <c r="E3" s="415"/>
      <c r="F3" s="416" t="str">
        <f xml:space="preserve"> IF(Input!E1196=Input!G1196,CHAR(254), "")</f>
        <v/>
      </c>
      <c r="L3" s="417" t="s">
        <v>124</v>
      </c>
      <c r="M3" s="201" t="s">
        <v>297</v>
      </c>
    </row>
    <row r="4" spans="2:13" x14ac:dyDescent="0.25">
      <c r="B4" s="470" t="s">
        <v>67</v>
      </c>
      <c r="C4" s="471" t="s">
        <v>63</v>
      </c>
      <c r="D4" s="472" t="s">
        <v>64</v>
      </c>
      <c r="E4" s="386"/>
      <c r="F4" s="473" t="s">
        <v>116</v>
      </c>
      <c r="J4" s="474" t="s">
        <v>728</v>
      </c>
      <c r="K4" s="474" t="s">
        <v>298</v>
      </c>
      <c r="L4" s="418"/>
      <c r="M4" s="201"/>
    </row>
    <row r="5" spans="2:13" x14ac:dyDescent="0.25">
      <c r="B5" s="368" t="s">
        <v>61</v>
      </c>
      <c r="C5" s="372" t="str">
        <f>Input!B1197</f>
        <v>Global Aerospace</v>
      </c>
      <c r="D5" s="350" t="str">
        <f>Input!D1197</f>
        <v>Global Aerospace</v>
      </c>
      <c r="F5" s="373">
        <f>Input!E1197</f>
        <v>0</v>
      </c>
      <c r="J5" s="218"/>
      <c r="K5" s="218"/>
    </row>
    <row r="6" spans="2:13" ht="150" customHeight="1" x14ac:dyDescent="0.25">
      <c r="B6" s="368" t="s">
        <v>822</v>
      </c>
      <c r="C6" s="372" t="str">
        <f>Input!B1199</f>
        <v>American Alternative Insurance Corporation - 59.24%; American Commerce Insurance Company - 10%; National Indemnity Company - 18.39%; Tokio Marine America Insurance Company - 12.37%</v>
      </c>
      <c r="D6" s="350" t="str">
        <f>Input!D1199</f>
        <v>American Alternative Insurance Corporation - 59.24%; American Commerce Insurance Company - 10%; National Indemnity Company - 18.39%; Tokio Marine America Insurance Company - 12.37%</v>
      </c>
      <c r="F6" s="373">
        <f>Input!E1199</f>
        <v>0</v>
      </c>
      <c r="J6" s="218"/>
      <c r="K6" s="218"/>
    </row>
    <row r="7" spans="2:13" x14ac:dyDescent="0.25">
      <c r="B7" s="682" t="s">
        <v>70</v>
      </c>
      <c r="C7" s="372" t="str">
        <f>Input!B1201</f>
        <v>A+: XV</v>
      </c>
      <c r="D7" s="350">
        <f>Input!D1201</f>
        <v>0</v>
      </c>
      <c r="F7" s="373">
        <f>Input!E1201</f>
        <v>0</v>
      </c>
      <c r="J7" s="218"/>
      <c r="K7" s="218"/>
    </row>
    <row r="8" spans="2:13" x14ac:dyDescent="0.25">
      <c r="B8" s="368" t="str">
        <f>Input!B1195</f>
        <v>Renewal Policy Number</v>
      </c>
      <c r="C8" s="372">
        <f>Input!C1194</f>
        <v>9000886</v>
      </c>
      <c r="D8" s="350" t="str">
        <f>Input!C1195</f>
        <v>TBD</v>
      </c>
      <c r="F8" s="373" t="str">
        <f>Input!C1195</f>
        <v>TBD</v>
      </c>
      <c r="J8" s="218"/>
      <c r="K8" s="218"/>
    </row>
    <row r="9" spans="2:13" x14ac:dyDescent="0.25">
      <c r="B9" s="368"/>
      <c r="C9" s="372"/>
      <c r="D9" s="350"/>
      <c r="F9" s="373"/>
      <c r="J9" s="218"/>
      <c r="K9" s="218"/>
    </row>
    <row r="10" spans="2:13" ht="15" customHeight="1" x14ac:dyDescent="0.25">
      <c r="B10" s="368" t="str">
        <f>Input!B6</f>
        <v>Renewal Policy Period</v>
      </c>
      <c r="C10" s="372" t="str">
        <f>Input!C5</f>
        <v>9/1/2022-8/1/2023</v>
      </c>
      <c r="D10" s="350" t="str">
        <f>Input!C6</f>
        <v>8/1/2023-8/1/2024</v>
      </c>
      <c r="F10" s="373" t="str">
        <f>Input!C6</f>
        <v>8/1/2023-8/1/2024</v>
      </c>
      <c r="J10" s="218"/>
      <c r="K10" s="218"/>
    </row>
    <row r="11" spans="2:13" x14ac:dyDescent="0.25">
      <c r="B11" s="489" t="str">
        <f>Input!G1217</f>
        <v>Liability</v>
      </c>
      <c r="C11" s="443"/>
      <c r="D11" s="443"/>
      <c r="F11" s="491"/>
      <c r="J11" s="494"/>
      <c r="K11" s="494"/>
    </row>
    <row r="12" spans="2:13" x14ac:dyDescent="0.25">
      <c r="B12" s="368" t="str">
        <f>Input!G1216</f>
        <v>Policy Limits</v>
      </c>
      <c r="C12" s="357">
        <f>Input!G1218</f>
        <v>5000000</v>
      </c>
      <c r="D12" s="385">
        <f>Input!G1219</f>
        <v>5000000</v>
      </c>
      <c r="E12" s="374"/>
      <c r="F12" s="387">
        <f>Input!G1220</f>
        <v>0</v>
      </c>
      <c r="J12" s="218"/>
      <c r="K12" s="218"/>
    </row>
    <row r="13" spans="2:13" x14ac:dyDescent="0.25">
      <c r="B13" s="361" t="str">
        <f>Input!I1216</f>
        <v>Deductible</v>
      </c>
      <c r="C13" s="362">
        <f>Input!I1218</f>
        <v>0</v>
      </c>
      <c r="D13" s="391">
        <f>Input!I1219</f>
        <v>0</v>
      </c>
      <c r="E13" s="374"/>
      <c r="F13" s="390">
        <f>Input!I1220</f>
        <v>0</v>
      </c>
      <c r="J13" s="218"/>
      <c r="K13" s="218"/>
    </row>
    <row r="14" spans="2:13" ht="25.5" x14ac:dyDescent="0.25">
      <c r="B14" s="489" t="str">
        <f>Input!H1217</f>
        <v>Physical Damage</v>
      </c>
      <c r="C14" s="443"/>
      <c r="D14" s="443" t="s">
        <v>1372</v>
      </c>
      <c r="F14" s="491"/>
      <c r="J14" s="494"/>
      <c r="K14" s="494"/>
    </row>
    <row r="15" spans="2:13" x14ac:dyDescent="0.25">
      <c r="B15" s="368" t="str">
        <f>Input!G1216</f>
        <v>Policy Limits</v>
      </c>
      <c r="C15" s="357" t="str">
        <f>Input!H1218</f>
        <v>Insured Value</v>
      </c>
      <c r="D15" s="385" t="str">
        <f>Input!H1219</f>
        <v>Insured Value</v>
      </c>
      <c r="E15" s="374"/>
      <c r="F15" s="387">
        <f>Input!H1220</f>
        <v>0</v>
      </c>
      <c r="J15" s="218"/>
      <c r="K15" s="218"/>
    </row>
    <row r="16" spans="2:13" ht="45" customHeight="1" x14ac:dyDescent="0.25">
      <c r="B16" s="361" t="str">
        <f>Input!I1216</f>
        <v>Deductible</v>
      </c>
      <c r="C16" s="389" t="str">
        <f>Input!J1218</f>
        <v>5% of value for hull
10% of value for payload</v>
      </c>
      <c r="D16" s="391" t="str">
        <f>Input!J1219</f>
        <v>5% of value for hull
10% of value for payload</v>
      </c>
      <c r="E16" s="374"/>
      <c r="F16" s="390">
        <f>Input!J1220</f>
        <v>0</v>
      </c>
      <c r="J16" s="218"/>
      <c r="K16" s="218"/>
    </row>
    <row r="17" spans="2:19" x14ac:dyDescent="0.25">
      <c r="B17" s="489" t="s">
        <v>302</v>
      </c>
      <c r="C17" s="443"/>
      <c r="D17" s="443" t="s">
        <v>1686</v>
      </c>
      <c r="F17" s="491"/>
      <c r="J17" s="494"/>
      <c r="K17" s="494"/>
    </row>
    <row r="18" spans="2:19" x14ac:dyDescent="0.25">
      <c r="B18" s="361" t="s">
        <v>283</v>
      </c>
      <c r="C18" s="388">
        <f>Input!B1203</f>
        <v>80773</v>
      </c>
      <c r="D18" s="385" t="s">
        <v>1764</v>
      </c>
      <c r="F18" s="387">
        <f>Input!E1203</f>
        <v>0</v>
      </c>
      <c r="J18" s="1366" t="s">
        <v>1699</v>
      </c>
      <c r="K18" s="1030"/>
    </row>
    <row r="19" spans="2:19" x14ac:dyDescent="0.25">
      <c r="B19" s="361" t="s">
        <v>619</v>
      </c>
      <c r="C19" s="389">
        <f>Input!B1207</f>
        <v>0</v>
      </c>
      <c r="D19" s="391" t="s">
        <v>1684</v>
      </c>
      <c r="F19" s="391">
        <f>Input!E1207</f>
        <v>0</v>
      </c>
      <c r="J19" s="1412"/>
      <c r="K19" s="1034"/>
    </row>
    <row r="20" spans="2:19" ht="25.5" x14ac:dyDescent="0.25">
      <c r="B20" s="361" t="s">
        <v>347</v>
      </c>
      <c r="C20" s="389">
        <f>Input!B1209</f>
        <v>0</v>
      </c>
      <c r="D20" s="385" t="s">
        <v>1763</v>
      </c>
      <c r="F20" s="385">
        <f>Input!E1209</f>
        <v>0</v>
      </c>
      <c r="J20" s="1412"/>
      <c r="K20" s="1034"/>
    </row>
    <row r="21" spans="2:19" x14ac:dyDescent="0.25">
      <c r="B21" s="368" t="s">
        <v>304</v>
      </c>
      <c r="C21" s="388">
        <f>Input!B1211</f>
        <v>80773</v>
      </c>
      <c r="D21" s="385">
        <f>Input!D1211</f>
        <v>83308</v>
      </c>
      <c r="F21" s="387">
        <f>Input!E1211</f>
        <v>0</v>
      </c>
      <c r="J21" s="1413"/>
      <c r="K21" s="1030"/>
    </row>
    <row r="22" spans="2:19" ht="7.5" customHeight="1" x14ac:dyDescent="0.25">
      <c r="B22" s="303"/>
      <c r="C22" s="216"/>
      <c r="D22" s="216"/>
      <c r="E22" s="226"/>
      <c r="F22" s="263"/>
      <c r="J22" s="344"/>
    </row>
    <row r="23" spans="2:19" x14ac:dyDescent="0.25">
      <c r="B23" s="1362" t="s">
        <v>1760</v>
      </c>
      <c r="C23" s="1362"/>
      <c r="D23" s="1362"/>
      <c r="E23" s="392"/>
      <c r="F23" s="262"/>
      <c r="J23" s="344"/>
    </row>
    <row r="24" spans="2:19" ht="44.25" customHeight="1" x14ac:dyDescent="0.25">
      <c r="B24" s="1365" t="s">
        <v>1343</v>
      </c>
      <c r="C24" s="1365"/>
      <c r="D24" s="1365"/>
      <c r="E24" s="1365"/>
      <c r="F24" s="1365"/>
      <c r="G24" s="1365"/>
      <c r="H24" s="1365"/>
      <c r="I24" s="1365"/>
      <c r="J24" s="1365"/>
      <c r="K24" s="610"/>
      <c r="S24" s="742"/>
    </row>
    <row r="25" spans="2:19" ht="7.5" customHeight="1" x14ac:dyDescent="0.25">
      <c r="B25" s="707" t="s">
        <v>1683</v>
      </c>
      <c r="C25" s="707" t="s">
        <v>1761</v>
      </c>
      <c r="D25" s="707" t="s">
        <v>1762</v>
      </c>
      <c r="E25" s="707"/>
      <c r="F25" s="743"/>
      <c r="J25" s="610"/>
      <c r="K25" s="610"/>
      <c r="S25" s="742"/>
    </row>
    <row r="26" spans="2:19" s="202" customFormat="1" x14ac:dyDescent="0.25">
      <c r="B26" s="745" t="s">
        <v>898</v>
      </c>
      <c r="C26" s="746" t="s">
        <v>899</v>
      </c>
      <c r="D26" s="829" t="s">
        <v>1148</v>
      </c>
      <c r="E26" s="664"/>
      <c r="F26" s="744"/>
      <c r="G26" s="230"/>
      <c r="H26" s="230"/>
      <c r="I26" s="230"/>
      <c r="J26" s="230"/>
    </row>
    <row r="27" spans="2:19" s="202" customFormat="1" ht="25.5" x14ac:dyDescent="0.25">
      <c r="B27" s="1153" t="s">
        <v>1127</v>
      </c>
      <c r="C27" s="1154">
        <v>3300</v>
      </c>
      <c r="D27" s="1155" t="s">
        <v>1135</v>
      </c>
      <c r="E27" s="1156"/>
      <c r="F27" s="1157"/>
      <c r="G27" s="1158"/>
      <c r="H27" s="1158"/>
      <c r="I27" s="1158"/>
      <c r="J27" s="1158"/>
    </row>
    <row r="28" spans="2:19" s="202" customFormat="1" x14ac:dyDescent="0.25">
      <c r="B28" s="1153" t="s">
        <v>1128</v>
      </c>
      <c r="C28" s="1154">
        <v>2200</v>
      </c>
      <c r="D28" s="1155" t="s">
        <v>1136</v>
      </c>
      <c r="E28" s="1156"/>
      <c r="F28" s="1157"/>
      <c r="G28" s="1158"/>
      <c r="H28" s="1158"/>
      <c r="I28" s="1158"/>
      <c r="J28" s="1158"/>
    </row>
    <row r="29" spans="2:19" s="202" customFormat="1" ht="15" customHeight="1" x14ac:dyDescent="0.25">
      <c r="B29" s="1153" t="s">
        <v>1129</v>
      </c>
      <c r="C29" s="1154">
        <v>2200</v>
      </c>
      <c r="D29" s="1172" t="s">
        <v>1137</v>
      </c>
      <c r="E29" s="1173"/>
      <c r="F29" s="1173"/>
      <c r="G29" s="1173"/>
      <c r="H29" s="1173"/>
      <c r="I29" s="1173"/>
      <c r="J29" s="1173"/>
    </row>
    <row r="30" spans="2:19" s="202" customFormat="1" ht="25.5" x14ac:dyDescent="0.25">
      <c r="B30" s="1153" t="s">
        <v>1130</v>
      </c>
      <c r="C30" s="1154">
        <v>7000</v>
      </c>
      <c r="D30" s="1155" t="s">
        <v>1138</v>
      </c>
      <c r="E30" s="1156"/>
      <c r="F30" s="1157"/>
      <c r="G30" s="1158"/>
      <c r="H30" s="1158"/>
      <c r="I30" s="1158"/>
      <c r="J30" s="1158"/>
    </row>
    <row r="31" spans="2:19" s="202" customFormat="1" ht="25.5" x14ac:dyDescent="0.25">
      <c r="B31" s="1153" t="s">
        <v>1131</v>
      </c>
      <c r="C31" s="1154">
        <v>3500</v>
      </c>
      <c r="D31" s="1172" t="s">
        <v>1139</v>
      </c>
      <c r="E31" s="1173"/>
      <c r="F31" s="1173"/>
      <c r="G31" s="1173"/>
      <c r="H31" s="1173"/>
      <c r="I31" s="1173"/>
      <c r="J31" s="1173"/>
    </row>
    <row r="32" spans="2:19" s="202" customFormat="1" ht="25.5" x14ac:dyDescent="0.25">
      <c r="B32" s="1153" t="s">
        <v>1132</v>
      </c>
      <c r="C32" s="1154">
        <v>4300</v>
      </c>
      <c r="D32" s="1172" t="s">
        <v>1140</v>
      </c>
      <c r="E32" s="1173"/>
      <c r="F32" s="1173"/>
      <c r="G32" s="1173"/>
      <c r="H32" s="1173"/>
      <c r="I32" s="1173"/>
      <c r="J32" s="1173"/>
    </row>
    <row r="33" spans="2:11" s="202" customFormat="1" ht="15" customHeight="1" x14ac:dyDescent="0.25">
      <c r="B33" s="1153" t="s">
        <v>1133</v>
      </c>
      <c r="C33" s="1154">
        <v>35000</v>
      </c>
      <c r="D33" s="1172" t="s">
        <v>1141</v>
      </c>
      <c r="E33" s="1173"/>
      <c r="F33" s="1173"/>
      <c r="G33" s="1173"/>
      <c r="H33" s="1173"/>
      <c r="I33" s="1173"/>
      <c r="J33" s="1173"/>
    </row>
    <row r="34" spans="2:11" s="202" customFormat="1" ht="15" customHeight="1" x14ac:dyDescent="0.25">
      <c r="B34" s="1153" t="s">
        <v>1134</v>
      </c>
      <c r="C34" s="1154">
        <v>2500</v>
      </c>
      <c r="D34" s="1172" t="s">
        <v>1142</v>
      </c>
      <c r="E34" s="1173"/>
      <c r="F34" s="1173"/>
      <c r="G34" s="1173"/>
      <c r="H34" s="1173"/>
      <c r="I34" s="1173"/>
      <c r="J34" s="1173"/>
    </row>
    <row r="35" spans="2:11" s="202" customFormat="1" x14ac:dyDescent="0.25">
      <c r="B35" s="1159" t="s">
        <v>1739</v>
      </c>
      <c r="C35" s="1160">
        <v>2500</v>
      </c>
      <c r="D35" s="1161" t="s">
        <v>1741</v>
      </c>
      <c r="E35" s="1156"/>
      <c r="F35" s="1157"/>
      <c r="G35" s="1158"/>
      <c r="H35" s="1158"/>
      <c r="I35" s="1158"/>
      <c r="J35" s="1158"/>
    </row>
    <row r="36" spans="2:11" s="202" customFormat="1" ht="15" customHeight="1" x14ac:dyDescent="0.25">
      <c r="B36" s="1162" t="s">
        <v>1126</v>
      </c>
      <c r="C36" s="1163">
        <v>12000</v>
      </c>
      <c r="D36" s="1164" t="s">
        <v>1742</v>
      </c>
      <c r="E36" s="1165"/>
      <c r="F36" s="1166"/>
      <c r="G36" s="1167"/>
      <c r="H36" s="1167"/>
      <c r="I36" s="1167"/>
      <c r="J36" s="1167"/>
    </row>
    <row r="37" spans="2:11" s="202" customFormat="1" ht="15" customHeight="1" x14ac:dyDescent="0.25">
      <c r="B37" s="1148" t="s">
        <v>1740</v>
      </c>
      <c r="C37" s="1168">
        <v>35057.5</v>
      </c>
      <c r="D37" s="1176"/>
      <c r="E37" s="1356" t="s">
        <v>1743</v>
      </c>
      <c r="F37" s="1356"/>
      <c r="G37" s="1356"/>
      <c r="H37" s="1356"/>
      <c r="I37" s="1356"/>
      <c r="J37" s="1356"/>
    </row>
    <row r="38" spans="2:11" s="202" customFormat="1" ht="15" customHeight="1" x14ac:dyDescent="0.25">
      <c r="B38" s="1148"/>
      <c r="C38" s="1168"/>
      <c r="D38" s="1169"/>
      <c r="E38" s="1170"/>
      <c r="F38" s="1149"/>
      <c r="G38" s="828"/>
      <c r="H38" s="828"/>
      <c r="I38" s="828"/>
      <c r="J38" s="828"/>
    </row>
    <row r="39" spans="2:11" s="202" customFormat="1" ht="15" customHeight="1" x14ac:dyDescent="0.25">
      <c r="B39" s="745" t="s">
        <v>1149</v>
      </c>
      <c r="C39" s="746" t="s">
        <v>1150</v>
      </c>
      <c r="D39" s="1171" t="s">
        <v>1148</v>
      </c>
      <c r="E39" s="664"/>
      <c r="F39" s="744"/>
      <c r="G39" s="230"/>
      <c r="H39" s="230"/>
      <c r="I39" s="230"/>
      <c r="J39" s="230"/>
    </row>
    <row r="40" spans="2:11" s="202" customFormat="1" ht="15" customHeight="1" x14ac:dyDescent="0.25">
      <c r="B40" s="1153" t="s">
        <v>1151</v>
      </c>
      <c r="C40" s="1154">
        <v>20000</v>
      </c>
      <c r="D40" s="1155">
        <v>22655</v>
      </c>
      <c r="E40" s="1156"/>
      <c r="F40" s="1157"/>
      <c r="G40" s="1158"/>
      <c r="H40" s="1158"/>
      <c r="I40" s="1158"/>
      <c r="J40" s="1158"/>
    </row>
    <row r="41" spans="2:11" s="202" customFormat="1" ht="15" customHeight="1" x14ac:dyDescent="0.25">
      <c r="B41" s="1153" t="s">
        <v>1151</v>
      </c>
      <c r="C41" s="1154">
        <v>20000</v>
      </c>
      <c r="D41" s="1155">
        <v>22654</v>
      </c>
      <c r="E41" s="1156"/>
      <c r="F41" s="1157"/>
      <c r="G41" s="1158"/>
      <c r="H41" s="1158"/>
      <c r="I41" s="1158"/>
      <c r="J41" s="1158"/>
    </row>
    <row r="42" spans="2:11" s="202" customFormat="1" ht="15" customHeight="1" x14ac:dyDescent="0.25">
      <c r="B42" s="1153" t="s">
        <v>1152</v>
      </c>
      <c r="C42" s="1154">
        <v>20000</v>
      </c>
      <c r="D42" s="1155">
        <v>22726</v>
      </c>
      <c r="E42" s="1173"/>
      <c r="F42" s="1173"/>
      <c r="G42" s="1173"/>
      <c r="H42" s="1173"/>
      <c r="I42" s="1173"/>
      <c r="J42" s="1173"/>
    </row>
    <row r="43" spans="2:11" s="202" customFormat="1" ht="15" customHeight="1" x14ac:dyDescent="0.25">
      <c r="B43" s="1159" t="s">
        <v>1153</v>
      </c>
      <c r="C43" s="1160">
        <v>200000</v>
      </c>
      <c r="D43" s="1161" t="s">
        <v>1155</v>
      </c>
      <c r="E43" s="1156"/>
      <c r="F43" s="1157"/>
      <c r="G43" s="1158"/>
      <c r="H43" s="1158"/>
      <c r="I43" s="1158"/>
      <c r="J43" s="1158"/>
    </row>
    <row r="44" spans="2:11" s="202" customFormat="1" ht="15" customHeight="1" x14ac:dyDescent="0.25">
      <c r="B44" s="1159" t="s">
        <v>1154</v>
      </c>
      <c r="C44" s="1160">
        <v>125000</v>
      </c>
      <c r="D44" s="1161" t="s">
        <v>1156</v>
      </c>
      <c r="E44" s="1156"/>
      <c r="F44" s="1157"/>
      <c r="G44" s="1158"/>
      <c r="H44" s="1158"/>
      <c r="I44" s="1158"/>
      <c r="J44" s="1158"/>
    </row>
    <row r="45" spans="2:11" s="202" customFormat="1" ht="15" customHeight="1" x14ac:dyDescent="0.25">
      <c r="B45" s="1159" t="s">
        <v>1154</v>
      </c>
      <c r="C45" s="1160">
        <v>125000</v>
      </c>
      <c r="D45" s="1161" t="s">
        <v>1157</v>
      </c>
      <c r="E45" s="1156"/>
      <c r="F45" s="1157"/>
      <c r="G45" s="1158"/>
      <c r="H45" s="1158"/>
      <c r="I45" s="1158"/>
      <c r="J45" s="1158"/>
    </row>
    <row r="46" spans="2:11" s="202" customFormat="1" ht="15" customHeight="1" x14ac:dyDescent="0.25">
      <c r="B46" s="1148"/>
      <c r="C46" s="1168"/>
      <c r="D46" s="1169"/>
      <c r="E46" s="1170"/>
      <c r="F46" s="1149"/>
      <c r="G46" s="828"/>
      <c r="H46" s="828"/>
      <c r="I46" s="828"/>
      <c r="J46" s="828"/>
    </row>
    <row r="47" spans="2:11" ht="22.5" customHeight="1" x14ac:dyDescent="0.25">
      <c r="B47" s="1174" t="s">
        <v>900</v>
      </c>
      <c r="C47" s="226"/>
      <c r="D47" s="226"/>
      <c r="E47" s="1175"/>
      <c r="F47" s="738"/>
      <c r="J47" s="610"/>
      <c r="K47" s="610"/>
    </row>
    <row r="48" spans="2:11" x14ac:dyDescent="0.25">
      <c r="B48" s="343"/>
      <c r="C48" s="226"/>
      <c r="D48" s="226"/>
      <c r="E48" s="394"/>
      <c r="F48" s="263"/>
      <c r="J48" s="344"/>
    </row>
    <row r="49" spans="2:11" x14ac:dyDescent="0.25">
      <c r="B49" s="1362" t="s">
        <v>115</v>
      </c>
      <c r="C49" s="1362"/>
      <c r="D49" s="1362"/>
      <c r="F49" s="263"/>
      <c r="J49" s="344"/>
    </row>
    <row r="50" spans="2:11" x14ac:dyDescent="0.25">
      <c r="B50" s="1365" t="s">
        <v>1125</v>
      </c>
      <c r="C50" s="1373"/>
      <c r="D50" s="1373"/>
      <c r="E50" s="1373"/>
      <c r="F50" s="1374"/>
      <c r="J50" s="344"/>
    </row>
    <row r="51" spans="2:11" ht="7.5" customHeight="1" x14ac:dyDescent="0.25">
      <c r="B51" s="303"/>
      <c r="C51" s="216"/>
      <c r="D51" s="216"/>
      <c r="E51" s="386"/>
      <c r="F51" s="263"/>
      <c r="J51" s="344"/>
    </row>
    <row r="52" spans="2:11" x14ac:dyDescent="0.25">
      <c r="B52" s="470" t="s">
        <v>73</v>
      </c>
      <c r="C52" s="471" t="s">
        <v>63</v>
      </c>
      <c r="D52" s="472" t="s">
        <v>64</v>
      </c>
      <c r="F52" s="473" t="s">
        <v>116</v>
      </c>
      <c r="J52" s="474" t="s">
        <v>728</v>
      </c>
      <c r="K52" s="474" t="s">
        <v>298</v>
      </c>
    </row>
    <row r="53" spans="2:11" x14ac:dyDescent="0.25">
      <c r="B53" s="359" t="s">
        <v>74</v>
      </c>
      <c r="C53" s="598" t="s">
        <v>1143</v>
      </c>
      <c r="D53" s="830" t="s">
        <v>1143</v>
      </c>
      <c r="F53" s="373"/>
      <c r="G53" s="408" t="str">
        <f t="shared" ref="G53:G60" si="0">IF(OR(TRIM(D53)&lt;&gt;"",TRIM(F53)&lt;&gt;""),IF(AND(TRIM(D53)&lt;&gt;"",TRIM(F53)&lt;&gt;""),IF(OR(TRIM(C53)&lt;&gt;TRIM(D53),TRIM(C53)&lt;&gt;TRIM(F53)),"_",""),IF(TRIM(C53)&lt;&gt;TRIM(D53), "_", "")),"")</f>
        <v/>
      </c>
      <c r="J53" s="218"/>
      <c r="K53" s="218"/>
    </row>
    <row r="54" spans="2:11" x14ac:dyDescent="0.25">
      <c r="B54" s="359" t="s">
        <v>75</v>
      </c>
      <c r="C54" s="598" t="s">
        <v>1147</v>
      </c>
      <c r="D54" s="830" t="s">
        <v>1147</v>
      </c>
      <c r="F54" s="373"/>
      <c r="G54" s="408" t="str">
        <f t="shared" si="0"/>
        <v/>
      </c>
      <c r="J54" s="218"/>
      <c r="K54" s="218"/>
    </row>
    <row r="55" spans="2:11" x14ac:dyDescent="0.25">
      <c r="B55" s="359" t="s">
        <v>121</v>
      </c>
      <c r="C55" s="598" t="s">
        <v>1144</v>
      </c>
      <c r="D55" s="806" t="s">
        <v>1144</v>
      </c>
      <c r="F55" s="373"/>
      <c r="G55" s="408" t="str">
        <f t="shared" si="0"/>
        <v/>
      </c>
      <c r="J55" s="218"/>
      <c r="K55" s="218"/>
    </row>
    <row r="56" spans="2:11" x14ac:dyDescent="0.25">
      <c r="B56" s="359" t="s">
        <v>77</v>
      </c>
      <c r="C56" s="599">
        <v>0</v>
      </c>
      <c r="D56" s="831">
        <v>0</v>
      </c>
      <c r="F56" s="373"/>
      <c r="G56" s="408" t="str">
        <f t="shared" si="0"/>
        <v/>
      </c>
      <c r="J56" s="218"/>
      <c r="K56" s="218"/>
    </row>
    <row r="57" spans="2:11" x14ac:dyDescent="0.25">
      <c r="B57" s="359" t="s">
        <v>78</v>
      </c>
      <c r="C57" s="598" t="s">
        <v>1145</v>
      </c>
      <c r="D57" s="830" t="s">
        <v>1145</v>
      </c>
      <c r="F57" s="373"/>
      <c r="G57" s="408" t="str">
        <f t="shared" si="0"/>
        <v/>
      </c>
      <c r="J57" s="218"/>
      <c r="K57" s="218"/>
    </row>
    <row r="58" spans="2:11" x14ac:dyDescent="0.25">
      <c r="B58" s="576" t="s">
        <v>330</v>
      </c>
      <c r="C58" s="600" t="s">
        <v>124</v>
      </c>
      <c r="D58" s="594" t="s">
        <v>124</v>
      </c>
      <c r="F58" s="373"/>
      <c r="G58" s="408" t="str">
        <f t="shared" si="0"/>
        <v/>
      </c>
      <c r="J58" s="218"/>
      <c r="K58" s="218"/>
    </row>
    <row r="59" spans="2:11" x14ac:dyDescent="0.25">
      <c r="B59" s="576" t="s">
        <v>1146</v>
      </c>
      <c r="C59" s="600" t="s">
        <v>124</v>
      </c>
      <c r="D59" s="594" t="s">
        <v>124</v>
      </c>
      <c r="F59" s="373"/>
      <c r="G59" s="408" t="str">
        <f t="shared" si="0"/>
        <v/>
      </c>
      <c r="J59" s="218"/>
      <c r="K59" s="218"/>
    </row>
    <row r="60" spans="2:11" x14ac:dyDescent="0.25">
      <c r="B60" s="201"/>
      <c r="C60" s="216"/>
      <c r="D60" s="216"/>
      <c r="F60" s="263"/>
      <c r="G60" s="408" t="str">
        <f t="shared" si="0"/>
        <v/>
      </c>
      <c r="J60" s="344"/>
    </row>
    <row r="61" spans="2:11" x14ac:dyDescent="0.25">
      <c r="B61" s="15" t="s">
        <v>1744</v>
      </c>
    </row>
    <row r="62" spans="2:11" x14ac:dyDescent="0.25">
      <c r="E62" s="15"/>
    </row>
    <row r="63" spans="2:11" x14ac:dyDescent="0.25">
      <c r="E63" s="15"/>
    </row>
    <row r="64" spans="2:11" x14ac:dyDescent="0.25">
      <c r="E64" s="15"/>
    </row>
    <row r="65" spans="5:5" x14ac:dyDescent="0.25">
      <c r="E65" s="15"/>
    </row>
    <row r="66" spans="5:5" x14ac:dyDescent="0.25">
      <c r="E66" s="15"/>
    </row>
    <row r="67" spans="5:5" x14ac:dyDescent="0.25">
      <c r="E67" s="15"/>
    </row>
    <row r="68" spans="5:5" x14ac:dyDescent="0.25">
      <c r="E68" s="15"/>
    </row>
    <row r="69" spans="5:5" x14ac:dyDescent="0.25">
      <c r="E69" s="15"/>
    </row>
    <row r="70" spans="5:5" x14ac:dyDescent="0.25">
      <c r="E70" s="15"/>
    </row>
    <row r="71" spans="5:5" x14ac:dyDescent="0.25">
      <c r="E71" s="15"/>
    </row>
    <row r="72" spans="5:5" x14ac:dyDescent="0.25">
      <c r="E72" s="15"/>
    </row>
    <row r="73" spans="5:5" x14ac:dyDescent="0.25">
      <c r="E73" s="15"/>
    </row>
    <row r="74" spans="5:5" x14ac:dyDescent="0.25">
      <c r="E74" s="15"/>
    </row>
    <row r="75" spans="5:5" x14ac:dyDescent="0.25">
      <c r="E75" s="15"/>
    </row>
    <row r="76" spans="5:5" x14ac:dyDescent="0.25">
      <c r="E76" s="15"/>
    </row>
    <row r="77" spans="5:5" x14ac:dyDescent="0.25">
      <c r="E77" s="15"/>
    </row>
    <row r="78" spans="5:5" x14ac:dyDescent="0.25">
      <c r="E78" s="15"/>
    </row>
    <row r="80" spans="5:5" x14ac:dyDescent="0.25">
      <c r="E80" s="15"/>
    </row>
    <row r="81" spans="5:5" x14ac:dyDescent="0.25">
      <c r="E81" s="15"/>
    </row>
    <row r="82" spans="5:5" x14ac:dyDescent="0.25">
      <c r="E82" s="15"/>
    </row>
    <row r="83" spans="5:5" x14ac:dyDescent="0.25">
      <c r="E83" s="15"/>
    </row>
    <row r="84" spans="5:5" x14ac:dyDescent="0.25">
      <c r="E84" s="15"/>
    </row>
    <row r="85" spans="5:5" x14ac:dyDescent="0.25">
      <c r="E85" s="15"/>
    </row>
    <row r="86" spans="5:5" x14ac:dyDescent="0.25">
      <c r="E86" s="15"/>
    </row>
    <row r="87" spans="5:5" x14ac:dyDescent="0.25">
      <c r="E87" s="15"/>
    </row>
    <row r="88" spans="5:5" x14ac:dyDescent="0.25">
      <c r="E88" s="15"/>
    </row>
    <row r="89" spans="5:5" x14ac:dyDescent="0.25">
      <c r="E89" s="15"/>
    </row>
    <row r="90" spans="5:5" x14ac:dyDescent="0.25">
      <c r="E90" s="15"/>
    </row>
    <row r="91" spans="5:5" x14ac:dyDescent="0.25">
      <c r="E91" s="15"/>
    </row>
    <row r="92" spans="5:5" x14ac:dyDescent="0.25">
      <c r="E92" s="15"/>
    </row>
    <row r="93" spans="5:5" x14ac:dyDescent="0.25">
      <c r="E93" s="15"/>
    </row>
    <row r="94" spans="5:5" x14ac:dyDescent="0.25">
      <c r="E94" s="15"/>
    </row>
    <row r="95" spans="5:5" x14ac:dyDescent="0.25">
      <c r="E95" s="15"/>
    </row>
    <row r="96" spans="5:5" x14ac:dyDescent="0.25">
      <c r="E96" s="15"/>
    </row>
    <row r="97" spans="5:5" x14ac:dyDescent="0.25">
      <c r="E97" s="15"/>
    </row>
    <row r="98" spans="5:5" x14ac:dyDescent="0.25">
      <c r="E98" s="15"/>
    </row>
    <row r="99" spans="5:5" x14ac:dyDescent="0.25">
      <c r="E99" s="15"/>
    </row>
    <row r="100" spans="5:5" x14ac:dyDescent="0.25">
      <c r="E100" s="15"/>
    </row>
    <row r="101" spans="5:5" x14ac:dyDescent="0.25">
      <c r="E101" s="15"/>
    </row>
  </sheetData>
  <mergeCells count="6">
    <mergeCell ref="E37:J37"/>
    <mergeCell ref="J18:J21"/>
    <mergeCell ref="B23:D23"/>
    <mergeCell ref="B49:D49"/>
    <mergeCell ref="B50:F50"/>
    <mergeCell ref="B24:J24"/>
  </mergeCells>
  <conditionalFormatting sqref="G1:G10 G15:G16 G12:G13 G18:G23 G43:G46 G48:G1048576 G35:G36 G38:G41">
    <cfRule type="cellIs" dxfId="6" priority="11" operator="equal">
      <formula>"_"</formula>
    </cfRule>
  </conditionalFormatting>
  <conditionalFormatting sqref="G53:G60">
    <cfRule type="cellIs" dxfId="5" priority="10" operator="equal">
      <formula>"_"</formula>
    </cfRule>
  </conditionalFormatting>
  <conditionalFormatting sqref="G17">
    <cfRule type="cellIs" dxfId="4" priority="6" operator="equal">
      <formula>"_"</formula>
    </cfRule>
  </conditionalFormatting>
  <conditionalFormatting sqref="G11">
    <cfRule type="cellIs" dxfId="3" priority="5" operator="equal">
      <formula>"_"</formula>
    </cfRule>
  </conditionalFormatting>
  <conditionalFormatting sqref="G14">
    <cfRule type="cellIs" dxfId="2" priority="4" operator="equal">
      <formula>"_"</formula>
    </cfRule>
  </conditionalFormatting>
  <conditionalFormatting sqref="G25 G47">
    <cfRule type="cellIs" dxfId="1" priority="3" operator="equal">
      <formula>"_"</formula>
    </cfRule>
  </conditionalFormatting>
  <conditionalFormatting sqref="G26:G28 G30">
    <cfRule type="cellIs" dxfId="0" priority="2" operator="equal">
      <formula>"_"</formula>
    </cfRule>
  </conditionalFormatting>
  <hyperlinks>
    <hyperlink ref="B7" r:id="rId1" xr:uid="{00000000-0004-0000-2600-000000000000}"/>
  </hyperlinks>
  <printOptions horizontalCentered="1"/>
  <pageMargins left="0.19685039370078741" right="0.19685039370078741" top="1.1811023622047245" bottom="1.2598425196850394" header="0.31496062992125984" footer="0.31496062992125984"/>
  <pageSetup scale="69" fitToHeight="0" orientation="portrait" r:id="rId2"/>
  <headerFooter scaleWithDoc="0">
    <oddHeader>&amp;L&amp;"Calibri,Bold"&amp;14 Aircraft (Drone) Liability</oddHeader>
    <oddFooter>&amp;L&amp;G&amp;CPage &amp;P of &amp;N</oddFooter>
  </headerFooter>
  <rowBreaks count="2" manualBreakCount="2">
    <brk id="22" min="1" max="9" man="1"/>
    <brk id="38" min="1" max="9" man="1"/>
  </rowBreaks>
  <drawing r:id="rId3"/>
  <legacyDrawingHF r:id="rId4"/>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heet27">
    <pageSetUpPr fitToPage="1"/>
  </sheetPr>
  <dimension ref="B1:F31"/>
  <sheetViews>
    <sheetView showGridLines="0" view="pageBreakPreview" zoomScale="115" zoomScaleNormal="100" zoomScaleSheetLayoutView="115" workbookViewId="0">
      <selection activeCell="A14" sqref="A14:XFD14"/>
    </sheetView>
  </sheetViews>
  <sheetFormatPr defaultColWidth="9.140625" defaultRowHeight="15" x14ac:dyDescent="0.25"/>
  <cols>
    <col min="1" max="1" width="2.28515625" style="15" customWidth="1"/>
    <col min="2" max="2" width="31.28515625" style="15" customWidth="1"/>
    <col min="3" max="3" width="66.42578125" style="410" customWidth="1"/>
    <col min="4" max="4" width="8.85546875" style="455" customWidth="1"/>
    <col min="5" max="16384" width="9.140625" style="15"/>
  </cols>
  <sheetData>
    <row r="1" spans="2:6" ht="7.5" customHeight="1" x14ac:dyDescent="0.25"/>
    <row r="2" spans="2:6" ht="15.75" x14ac:dyDescent="0.25">
      <c r="B2" s="456" t="s">
        <v>115</v>
      </c>
    </row>
    <row r="3" spans="2:6" x14ac:dyDescent="0.25">
      <c r="D3" s="457"/>
      <c r="E3" s="458"/>
      <c r="F3" s="458"/>
    </row>
    <row r="4" spans="2:6" x14ac:dyDescent="0.25">
      <c r="B4" s="470" t="s">
        <v>117</v>
      </c>
      <c r="C4" s="474" t="s">
        <v>118</v>
      </c>
      <c r="D4" s="480" t="s">
        <v>119</v>
      </c>
    </row>
    <row r="5" spans="2:6" ht="31.5" customHeight="1" x14ac:dyDescent="0.25">
      <c r="B5" s="346" t="str">
        <f>'Professional Liability'!B2</f>
        <v>Professional Liability</v>
      </c>
      <c r="C5" s="460" t="str">
        <f>'Professional Liability'!B28</f>
        <v>1. Satisfactory No Claims / No material changes Declaration
2. Sight of outstanding lead subjectivities.</v>
      </c>
      <c r="D5" s="459"/>
    </row>
    <row r="6" spans="2:6" x14ac:dyDescent="0.25">
      <c r="B6" s="346" t="str">
        <f>'Right of Way'!B2</f>
        <v>Right of Way</v>
      </c>
      <c r="C6" s="404" t="str">
        <f>'Right of Way'!B34</f>
        <v>-N/A</v>
      </c>
      <c r="D6" s="459"/>
    </row>
    <row r="7" spans="2:6" ht="84" customHeight="1" x14ac:dyDescent="0.25">
      <c r="B7" s="346" t="str">
        <f>CPL!B2</f>
        <v>Contractors Pollution Liability</v>
      </c>
      <c r="C7" s="404" t="str">
        <f>CPL!B38</f>
        <v>- Completed, signed, and currently dated Markel Renewal application (MAEI 1009) - sent to insurer
- Current and prior 4 years of currently-valued CPL loss runs for all Named Insureds (GL if no prior CPL) - sent to insurer
- Completed tax payee information (MLIL 1000) - SL Form sent to insurer
- TRIA Disclosure - sent to insurer</v>
      </c>
      <c r="D7" s="459"/>
    </row>
    <row r="8" spans="2:6" ht="15" customHeight="1" x14ac:dyDescent="0.25">
      <c r="B8" s="346" t="str">
        <f>'Excess Professional Liability'!B2</f>
        <v>Excess Professional Liability (1st layer)</v>
      </c>
      <c r="C8" s="404" t="str">
        <f>'Excess Professional Liability'!B34</f>
        <v>1. Underlying quote (incl any subjectivities), binder and policy when issued.</v>
      </c>
      <c r="D8" s="459"/>
    </row>
    <row r="9" spans="2:6" ht="25.5" x14ac:dyDescent="0.25">
      <c r="B9" s="346" t="str">
        <f>'Excess Professional Liability 2'!B2</f>
        <v>Excess Professional Liability (2nd layer)</v>
      </c>
      <c r="C9" s="404" t="str">
        <f>'Excess Professional Liability 2'!B42</f>
        <v>1. Affidavit
2. Underlying binders/policies</v>
      </c>
      <c r="D9" s="459"/>
    </row>
    <row r="10" spans="2:6" ht="30" customHeight="1" x14ac:dyDescent="0.25">
      <c r="B10" s="346" t="str">
        <f>'General Liab.'!B2</f>
        <v>Commercial General Liability - Captive Member Number 800119</v>
      </c>
      <c r="C10" s="404" t="str">
        <f>'General Liab.'!B33</f>
        <v>- TRIA Disclosure</v>
      </c>
      <c r="D10" s="459"/>
    </row>
    <row r="11" spans="2:6" ht="25.5" x14ac:dyDescent="0.25">
      <c r="B11" s="346" t="str">
        <f>'Workers Comp (AOS)'!B2</f>
        <v>Workers Compensation - AOS - Captive Member Number 800119</v>
      </c>
      <c r="C11" s="404" t="str">
        <f>'Workers Comp (AOS)'!B41</f>
        <v>- N/A</v>
      </c>
      <c r="D11" s="459"/>
    </row>
    <row r="12" spans="2:6" ht="25.5" x14ac:dyDescent="0.25">
      <c r="B12" s="346" t="str">
        <f>'Workers Comp (CA)'!B2</f>
        <v>Workers Compensation - CA - Captive Member Number 800119</v>
      </c>
      <c r="C12" s="460" t="str">
        <f>'Workers Comp (CA)'!B29</f>
        <v>- N/A</v>
      </c>
      <c r="D12" s="459"/>
    </row>
    <row r="13" spans="2:6" ht="15" customHeight="1" x14ac:dyDescent="0.25">
      <c r="B13" s="346" t="str">
        <f>'Business Auto'!B2</f>
        <v>Business Auto - Captive Member Number 800119</v>
      </c>
      <c r="C13" s="404" t="str">
        <f>'Business Auto'!B43</f>
        <v xml:space="preserve">- UM Forms </v>
      </c>
      <c r="D13" s="459"/>
    </row>
    <row r="14" spans="2:6" ht="150" customHeight="1" x14ac:dyDescent="0.25">
      <c r="B14" s="346" t="str">
        <f>'Umbrella Liability'!B2</f>
        <v>Umbrella Liability</v>
      </c>
      <c r="C14" s="404" t="str">
        <f>'Umbrella Liability'!B81</f>
        <v xml:space="preserve">- Completed and Signed TRIA Disclosure Statement 
- Insured or Risk Manager Contact Information (name, phone and email address) - Carl Shaw 713-953-5110 carlshaw@lja.com (need to confirm still correct)
- Copies of all underlying binders, including policy numbers - sent to Insurer 
- Copies of all underlying quotes - sent to insurer
- Copy of insured's written fleet safety/maintenance program - sent to insurer
- Receipt/review of 2019-2022 auto loss runs 
- Status update of oepn GL claim (7/9/2020)
- List of drivers, DOB, and license numbers 
- Surplus Lines Form 
- Copies of all underlying policies </v>
      </c>
      <c r="D14" s="459"/>
    </row>
    <row r="15" spans="2:6" x14ac:dyDescent="0.25">
      <c r="B15" s="346" t="str">
        <f>'Excess Umbrella'!B2</f>
        <v>1st Excess Liability</v>
      </c>
      <c r="C15" s="460" t="str">
        <f>'Excess Umbrella'!B34</f>
        <v>- N/A</v>
      </c>
      <c r="D15" s="459"/>
    </row>
    <row r="16" spans="2:6" ht="46.5" customHeight="1" x14ac:dyDescent="0.25">
      <c r="B16" s="346" t="str">
        <f>Property!B2</f>
        <v>Property</v>
      </c>
      <c r="C16" s="404" t="str">
        <f>Property!B57</f>
        <v>- Add Location 555 Winderly Place, Maitland, FL 32751 with $2,500 BPP values at binding - confirmed this location is on the policy
- Remove TX Wind/Hail Exclusion form PC3242 06/07 from policy - Hartford - Completed</v>
      </c>
      <c r="D16" s="459"/>
    </row>
    <row r="17" spans="2:4" hidden="1" x14ac:dyDescent="0.25">
      <c r="B17" s="346" t="str">
        <f>'Inland Marine'!B2</f>
        <v>Inland Marine</v>
      </c>
      <c r="C17" s="404" t="str">
        <f>'Inland Marine'!B39</f>
        <v>- Zzz</v>
      </c>
      <c r="D17" s="459" t="s">
        <v>1764</v>
      </c>
    </row>
    <row r="18" spans="2:4" x14ac:dyDescent="0.25">
      <c r="B18" s="346" t="str">
        <f>IM!B2</f>
        <v xml:space="preserve">Inland Marine </v>
      </c>
      <c r="C18" s="404" t="str">
        <f>IM!B98</f>
        <v>- N/A</v>
      </c>
      <c r="D18" s="459"/>
    </row>
    <row r="19" spans="2:4" hidden="1" x14ac:dyDescent="0.25">
      <c r="B19" s="346" t="str">
        <f>Input!B718</f>
        <v>Property - Wind &amp; Hail - 1329 Laredo</v>
      </c>
      <c r="C19" s="404" t="str">
        <f>'Excess Property'!B33</f>
        <v>- Zzz</v>
      </c>
      <c r="D19" s="459"/>
    </row>
    <row r="20" spans="2:4" hidden="1" x14ac:dyDescent="0.25">
      <c r="B20" s="288" t="str">
        <f>'Package - Property'!B2</f>
        <v>Package - Property</v>
      </c>
      <c r="C20" s="218" t="str">
        <f>'Package - Property'!B52</f>
        <v>- Zzz</v>
      </c>
      <c r="D20" s="461"/>
    </row>
    <row r="21" spans="2:4" hidden="1" x14ac:dyDescent="0.25">
      <c r="B21" s="288" t="str">
        <f>'Package - Inland Marine'!B2</f>
        <v>Package - Inland Marine</v>
      </c>
      <c r="C21" s="218" t="str">
        <f>'Package - Inland Marine'!B36</f>
        <v>- Zzz</v>
      </c>
      <c r="D21" s="461"/>
    </row>
    <row r="22" spans="2:4" ht="45" customHeight="1" x14ac:dyDescent="0.25">
      <c r="B22" s="288" t="str">
        <f>Watercraft!B2</f>
        <v>Hull &amp; Protection and Indemnity (Watercraft Liability)</v>
      </c>
      <c r="C22" s="218" t="str">
        <f>Watercraft!B41</f>
        <v xml:space="preserve">- Signed &amp; dated Watercraft applications - Sent to Insurer  
- Provide pictures of each vessel and equipment that is new to the schedule within 30 days of binding - sent to insurer on 10/5/22.  </v>
      </c>
      <c r="D22" s="461"/>
    </row>
    <row r="23" spans="2:4" hidden="1" x14ac:dyDescent="0.25">
      <c r="B23" s="288" t="s">
        <v>1343</v>
      </c>
      <c r="C23" s="218" t="str">
        <f>B5</f>
        <v>Professional Liability</v>
      </c>
      <c r="D23" s="461"/>
    </row>
    <row r="24" spans="2:4" ht="150.75" customHeight="1" x14ac:dyDescent="0.25">
      <c r="B24" s="345" t="str">
        <f>'Foreign Package'!B2</f>
        <v>Foreign Package</v>
      </c>
      <c r="C24" s="1198" t="s">
        <v>1689</v>
      </c>
      <c r="D24" s="462"/>
    </row>
    <row r="25" spans="2:4" hidden="1" x14ac:dyDescent="0.25">
      <c r="B25" s="345" t="str">
        <f>DBA!B2</f>
        <v>Defense Base Act</v>
      </c>
      <c r="C25" s="219" t="str">
        <f>DBA!B32</f>
        <v>- Zzz</v>
      </c>
      <c r="D25" s="462"/>
    </row>
    <row r="26" spans="2:4" ht="51" x14ac:dyDescent="0.25">
      <c r="B26" s="345" t="str">
        <f>'Executive Liability'!B2</f>
        <v>Executive Liability (Directors &amp; Officers, Employment Practices, Fiduciary Liability)</v>
      </c>
      <c r="C26" s="219" t="str">
        <f>'Executive Liability'!B59</f>
        <v xml:space="preserve">- Re-dated Hartford renewal application and re-dated Travelers Crime application - sent to insurer  
- Completed, signed, and dated Hartford ESOP Renewal Supplemental - sent to insurer  </v>
      </c>
      <c r="D26" s="462"/>
    </row>
    <row r="27" spans="2:4" ht="85.5" customHeight="1" x14ac:dyDescent="0.25">
      <c r="B27" s="345" t="str">
        <f>Crime!B2</f>
        <v>Commercial Crime</v>
      </c>
      <c r="C27" s="219" t="str">
        <f>Crime!B43</f>
        <v>- Is purchasing centralized out of the main office? If not, please provide purchasing processes for all locations - sent to insurer - LJA is a professional services firm and does not have a centralized purchasing arrangement.  We follow standard approval and authorization processes for any purchases.
- Are systems designed so no one employee can control task from beginning to end (e.g. sign checks, issue a voucher, etc.)? - sent to insurer - Yes they are.</v>
      </c>
      <c r="D27" s="462"/>
    </row>
    <row r="28" spans="2:4" ht="39.950000000000003" customHeight="1" x14ac:dyDescent="0.25">
      <c r="B28" s="345" t="str">
        <f>'Cyber Liability'!B2</f>
        <v>Cyber Liability</v>
      </c>
      <c r="C28" s="219" t="str">
        <f>'Cyber Liability'!B47</f>
        <v xml:space="preserve">- Currently valued loss runs (dated within 30 days of the effective date) - Insurer to provide 
- Resigned and currently dated submitted apps (dated within 30 days of the effective date) - sent to insurer </v>
      </c>
      <c r="D28" s="462"/>
    </row>
    <row r="29" spans="2:4" x14ac:dyDescent="0.25">
      <c r="B29" s="288" t="str">
        <f>'Kidnap &amp; Ransom'!B2</f>
        <v>Kidnap &amp; Ransom</v>
      </c>
      <c r="C29" s="289" t="str">
        <f>'Kidnap &amp; Ransom'!B37</f>
        <v>- N/A</v>
      </c>
      <c r="D29" s="461"/>
    </row>
    <row r="30" spans="2:4" ht="54.75" customHeight="1" x14ac:dyDescent="0.25">
      <c r="B30" s="340" t="str">
        <f>'Tech Liability'!B2</f>
        <v>Technology Liability</v>
      </c>
      <c r="C30" s="463" t="str">
        <f>'Tech Liability'!B26</f>
        <v>- Full details of the surplus lines broker, including name, company name, address, license number, state of filing and expiry date - Insurer to provide
- Signed version of the application form submitted, dated within 30 days of the required inception date - sent to insurer</v>
      </c>
      <c r="D30" s="464"/>
    </row>
    <row r="31" spans="2:4" x14ac:dyDescent="0.25">
      <c r="B31" s="359" t="str">
        <f>Drone!B2</f>
        <v>Aircraft (Drone) Liability</v>
      </c>
      <c r="C31" s="478" t="str">
        <f>Drone!B50</f>
        <v>- N/A</v>
      </c>
      <c r="D31" s="479"/>
    </row>
  </sheetData>
  <printOptions horizontalCentered="1"/>
  <pageMargins left="0.19685039370078741" right="0.19685039370078741" top="1.1811023622047245" bottom="1.2598425196850394" header="0.31496062992125984" footer="0.31496062992125984"/>
  <pageSetup fitToHeight="0" orientation="landscape" r:id="rId1"/>
  <headerFooter scaleWithDoc="0">
    <oddHeader>&amp;L&amp;"Calibri,Bold"&amp;14 Subjectivities</oddHeader>
    <oddFooter>&amp;L&amp;G&amp;CPage &amp;P of &amp;N</oddFooter>
  </headerFooter>
  <legacyDrawingHF r:id="rId2"/>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heet34"/>
  <dimension ref="B1:H10"/>
  <sheetViews>
    <sheetView showGridLines="0" zoomScale="130" zoomScaleNormal="130" workbookViewId="0">
      <selection activeCell="B1" sqref="B1:F1"/>
    </sheetView>
  </sheetViews>
  <sheetFormatPr defaultColWidth="9.140625" defaultRowHeight="15" x14ac:dyDescent="0.25"/>
  <cols>
    <col min="1" max="1" width="2.28515625" customWidth="1"/>
    <col min="2" max="2" width="28.42578125" style="174" customWidth="1"/>
    <col min="3" max="3" width="21" style="174" customWidth="1"/>
    <col min="4" max="4" width="19.42578125" style="174" customWidth="1"/>
    <col min="5" max="5" width="13.7109375" style="174" customWidth="1"/>
    <col min="6" max="6" width="37.5703125" style="272" customWidth="1"/>
  </cols>
  <sheetData>
    <row r="1" spans="2:8" ht="56.25" customHeight="1" x14ac:dyDescent="0.25">
      <c r="B1" s="1418" t="str">
        <f>CONCATENATE("Claims or potential claims should be reported to Greyling Insurance Brokerage as soon as possible. Should any " &amp; Input!C2   &amp; " employee receive a letter from a client threatening a claim or lawsuit, a summons or complaint, or any legal notice regarding an insurance claim, please call or email Kristen Walker (Broker) at (Kristen.walker@greyling.com | 770-220-7691)." &amp; " If Kristen is not available, please call or email Zzz (Account Specialist) at (Zzz).")</f>
        <v>Claims or potential claims should be reported to Greyling Insurance Brokerage as soon as possible. Should any LJA Engineering, Inc. employee receive a letter from a client threatening a claim or lawsuit, a summons or complaint, or any legal notice regarding an insurance claim, please call or email Kristen Walker (Broker) at (Kristen.walker@greyling.com | 770-220-7691). If Kristen is not available, please call or email Zzz (Account Specialist) at (Zzz).</v>
      </c>
      <c r="C1" s="1418"/>
      <c r="D1" s="1418"/>
      <c r="E1" s="1418"/>
      <c r="F1" s="1419"/>
      <c r="G1" s="207"/>
      <c r="H1" s="750" t="s">
        <v>901</v>
      </c>
    </row>
    <row r="2" spans="2:8" x14ac:dyDescent="0.25">
      <c r="B2" s="344"/>
      <c r="C2" s="344"/>
      <c r="D2" s="344"/>
      <c r="E2" s="344"/>
      <c r="F2" s="539"/>
      <c r="G2" s="207"/>
      <c r="H2" s="750"/>
    </row>
    <row r="3" spans="2:8" x14ac:dyDescent="0.25">
      <c r="B3" s="749" t="s">
        <v>907</v>
      </c>
      <c r="C3" s="344"/>
      <c r="D3" s="344"/>
      <c r="E3" s="344"/>
      <c r="F3" s="539"/>
      <c r="G3" s="207"/>
    </row>
    <row r="4" spans="2:8" ht="11.25" customHeight="1" x14ac:dyDescent="0.25">
      <c r="B4" s="749"/>
      <c r="C4" s="344"/>
      <c r="D4" s="344"/>
      <c r="E4" s="344"/>
      <c r="F4" s="539"/>
      <c r="G4" s="207"/>
    </row>
    <row r="5" spans="2:8" ht="22.5" customHeight="1" x14ac:dyDescent="0.25">
      <c r="B5" s="747" t="s">
        <v>60</v>
      </c>
      <c r="C5" s="747" t="s">
        <v>61</v>
      </c>
      <c r="D5" s="747" t="s">
        <v>350</v>
      </c>
      <c r="E5" s="747" t="s">
        <v>271</v>
      </c>
      <c r="F5" s="748" t="s">
        <v>908</v>
      </c>
    </row>
    <row r="6" spans="2:8" ht="45" customHeight="1" x14ac:dyDescent="0.25">
      <c r="B6" s="288" t="str">
        <f>CoC!A23</f>
        <v>Workers Compensation - AOS - Captive Member Number 800119</v>
      </c>
      <c r="C6" s="289" t="str">
        <f>CoC!C23</f>
        <v/>
      </c>
      <c r="D6" s="289" t="str">
        <f>CoC!D23</f>
        <v>TBD</v>
      </c>
      <c r="E6" s="290" t="str">
        <f>CoC!E23</f>
        <v>8/1/2023-8/1/2024</v>
      </c>
      <c r="F6" s="270" t="s">
        <v>1616</v>
      </c>
    </row>
    <row r="7" spans="2:8" ht="45" customHeight="1" x14ac:dyDescent="0.25">
      <c r="B7" s="288" t="str">
        <f>CoC!A27</f>
        <v>Workers Compensation - CA - Captive Member Number 800119</v>
      </c>
      <c r="C7" s="289" t="str">
        <f>CoC!C27</f>
        <v/>
      </c>
      <c r="D7" s="289" t="str">
        <f>CoC!D27</f>
        <v>TBD</v>
      </c>
      <c r="E7" s="290" t="str">
        <f>CoC!E27</f>
        <v>8/1/2023-8/1/2024</v>
      </c>
      <c r="F7" s="270" t="s">
        <v>1616</v>
      </c>
    </row>
    <row r="8" spans="2:8" ht="45" customHeight="1" x14ac:dyDescent="0.25">
      <c r="B8" s="288" t="str">
        <f>CoC!A31</f>
        <v>Business Auto - Captive Member Number 800119</v>
      </c>
      <c r="C8" s="289" t="str">
        <f>CoC!C31</f>
        <v/>
      </c>
      <c r="D8" s="289" t="str">
        <f>CoC!D31</f>
        <v>TBD</v>
      </c>
      <c r="E8" s="290" t="str">
        <f>CoC!E31</f>
        <v>8/1/2023-8/1/2024</v>
      </c>
      <c r="F8" s="270" t="s">
        <v>1616</v>
      </c>
    </row>
    <row r="9" spans="2:8" x14ac:dyDescent="0.25">
      <c r="E9" s="291"/>
      <c r="F9" s="271"/>
    </row>
    <row r="10" spans="2:8" ht="41.25" customHeight="1" x14ac:dyDescent="0.25">
      <c r="B10" s="1416" t="s">
        <v>448</v>
      </c>
      <c r="C10" s="1416"/>
      <c r="D10" s="1416"/>
      <c r="E10" s="1416"/>
      <c r="F10" s="1417"/>
    </row>
  </sheetData>
  <mergeCells count="2">
    <mergeCell ref="B10:F10"/>
    <mergeCell ref="B1:F1"/>
  </mergeCells>
  <printOptions horizontalCentered="1"/>
  <pageMargins left="0.19685039370078741" right="0.19685039370078741" top="1.1811023622047245" bottom="1.2598425196850394" header="0.31496062992125984" footer="0.31496062992125984"/>
  <pageSetup fitToWidth="0" fitToHeight="0" orientation="landscape" r:id="rId1"/>
  <headerFooter scaleWithDoc="0">
    <oddHeader>&amp;L&amp;"Calibri,Bold"&amp;14 When to Call</oddHeader>
    <oddFooter>&amp;L&amp;G&amp;CPage &amp;P of &amp;N</oddFooter>
  </headerFooter>
  <drawing r:id="rId2"/>
  <legacyDrawingHF r:id="rId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heet28"/>
  <dimension ref="A1:O158"/>
  <sheetViews>
    <sheetView showGridLines="0" view="pageBreakPreview" topLeftCell="A47" zoomScale="90" zoomScaleNormal="100" zoomScaleSheetLayoutView="90" workbookViewId="0">
      <selection activeCell="E142" sqref="E142:E147"/>
    </sheetView>
  </sheetViews>
  <sheetFormatPr defaultColWidth="9.140625" defaultRowHeight="15" x14ac:dyDescent="0.25"/>
  <cols>
    <col min="1" max="1" width="22.7109375" customWidth="1"/>
    <col min="2" max="2" width="24.85546875" customWidth="1"/>
    <col min="3" max="3" width="21.5703125" customWidth="1"/>
    <col min="4" max="4" width="15.42578125" customWidth="1"/>
    <col min="5" max="5" width="12" style="157" customWidth="1"/>
    <col min="6" max="6" width="18.140625" style="157" customWidth="1"/>
    <col min="7" max="7" width="37.28515625" customWidth="1"/>
    <col min="8" max="8" width="13.42578125" style="292" customWidth="1"/>
    <col min="9" max="9" width="19.85546875" style="202" customWidth="1"/>
    <col min="10" max="11" width="16.7109375" style="255" customWidth="1"/>
    <col min="15" max="15" width="12.7109375" bestFit="1" customWidth="1"/>
  </cols>
  <sheetData>
    <row r="1" spans="1:15" x14ac:dyDescent="0.25">
      <c r="A1" s="16" t="str">
        <f>Input!B2</f>
        <v>Named Insured</v>
      </c>
      <c r="B1" s="157" t="str">
        <f>Input!C2</f>
        <v>LJA Engineering, Inc.</v>
      </c>
    </row>
    <row r="2" spans="1:15" x14ac:dyDescent="0.25">
      <c r="A2" s="16" t="str">
        <f>Input!B3</f>
        <v>Address</v>
      </c>
      <c r="B2" s="157" t="str">
        <f>Input!C3</f>
        <v>3600 W Sam Houston Pkwy S STE 600 Houston, TX 77042</v>
      </c>
      <c r="C2" s="17"/>
      <c r="D2" s="207"/>
      <c r="E2" s="208"/>
      <c r="F2" s="208"/>
    </row>
    <row r="3" spans="1:15" x14ac:dyDescent="0.25">
      <c r="J3" s="998" t="s">
        <v>1489</v>
      </c>
      <c r="K3" s="998" t="s">
        <v>1490</v>
      </c>
    </row>
    <row r="4" spans="1:15" s="210" customFormat="1" ht="29.25" customHeight="1" x14ac:dyDescent="0.25">
      <c r="A4" s="758" t="s">
        <v>60</v>
      </c>
      <c r="B4" s="759" t="s">
        <v>0</v>
      </c>
      <c r="C4" s="759" t="s">
        <v>99</v>
      </c>
      <c r="D4" s="759" t="s">
        <v>1</v>
      </c>
      <c r="E4" s="759" t="s">
        <v>271</v>
      </c>
      <c r="F4" s="1461" t="s">
        <v>10</v>
      </c>
      <c r="G4" s="1463"/>
      <c r="H4" s="1461" t="s">
        <v>58</v>
      </c>
      <c r="I4" s="1461"/>
      <c r="J4" s="760" t="s">
        <v>354</v>
      </c>
      <c r="K4" s="760" t="s">
        <v>354</v>
      </c>
    </row>
    <row r="5" spans="1:15" ht="47.25" customHeight="1" x14ac:dyDescent="0.25">
      <c r="A5" s="1460" t="str">
        <f>Input!B8</f>
        <v>Professional Liability</v>
      </c>
      <c r="B5" s="1447" t="str">
        <f>Input!C9</f>
        <v>PL: Third-party liability arising from the rendering or failure to render covered professional services. 
CPL: Pollution liability arising from contracting activities.</v>
      </c>
      <c r="C5" s="1447" t="str">
        <f>IF(Input!G12=Input!D12,Input!D13,IF(Input!G12=Input!E12,Input!E13,""))</f>
        <v/>
      </c>
      <c r="D5" s="1447" t="str">
        <f>Input!C11</f>
        <v>TBD</v>
      </c>
      <c r="E5" s="1446" t="str">
        <f>Input!C6</f>
        <v>8/1/2023-8/1/2024</v>
      </c>
      <c r="F5" s="972" t="str">
        <f>IF(Input!G12=Input!D12,Input!G39,IF(Input!G12=Input!E12,Input!G40,""))</f>
        <v/>
      </c>
      <c r="G5" s="973" t="str">
        <f>Input!G37</f>
        <v>Each Claim</v>
      </c>
      <c r="H5" s="1458" t="str">
        <f>IF(Input!G12=Input!D12,Input!I39,IF(Input!G12=Input!E12,Input!I40,""))</f>
        <v/>
      </c>
      <c r="I5" s="1454" t="str">
        <f>Input!I37</f>
        <v>Each Claim</v>
      </c>
      <c r="J5" s="1448" t="str">
        <f>IF(Input!G12=Input!D12,Input!D31,IF(Input!G12=Input!E12,Input!E31,""))</f>
        <v/>
      </c>
      <c r="K5" s="1466">
        <v>970566</v>
      </c>
    </row>
    <row r="6" spans="1:15" ht="45.75" customHeight="1" x14ac:dyDescent="0.25">
      <c r="A6" s="1460"/>
      <c r="B6" s="1447"/>
      <c r="C6" s="1447"/>
      <c r="D6" s="1447"/>
      <c r="E6" s="1425"/>
      <c r="F6" s="972" t="str">
        <f>IF(Input!G12=Input!D12,Input!H39,IF(Input!G12=Input!E12,Input!H40,""))</f>
        <v/>
      </c>
      <c r="G6" s="973" t="str">
        <f>Input!H37</f>
        <v>Aggregate</v>
      </c>
      <c r="H6" s="1458"/>
      <c r="I6" s="1454"/>
      <c r="J6" s="1448"/>
      <c r="K6" s="1466"/>
    </row>
    <row r="7" spans="1:15" ht="27" customHeight="1" x14ac:dyDescent="0.25">
      <c r="A7" s="1420" t="str">
        <f>Input!B45</f>
        <v>Right of Way</v>
      </c>
      <c r="B7" s="1423" t="str">
        <f>Input!C46</f>
        <v xml:space="preserve">Solely for right of way acquisition services provided to third parties for a fee </v>
      </c>
      <c r="C7" s="1423" t="str">
        <f>IF(Input!G49=Input!D49,Input!D50,IF(Input!G49=Input!E49,Input!E50,""))</f>
        <v/>
      </c>
      <c r="D7" s="1423" t="str">
        <f>Input!C48</f>
        <v>TBD</v>
      </c>
      <c r="E7" s="1446" t="str">
        <f>E5</f>
        <v>8/1/2023-8/1/2024</v>
      </c>
      <c r="F7" s="972" t="str">
        <f>IF(Input!G49=Input!D49,Input!D86,IF(Input!G49=Input!E49,Input!E86,""))</f>
        <v/>
      </c>
      <c r="G7" s="973" t="str">
        <f>Input!B86</f>
        <v>Each Claim</v>
      </c>
      <c r="H7" s="979" t="str">
        <f>IF(Input!G49=Input!D49,Input!D96,IF(Input!G49=Input!E49,Input!E96,""))</f>
        <v/>
      </c>
      <c r="I7" s="999" t="s">
        <v>12</v>
      </c>
      <c r="J7" s="1436" t="str">
        <f>IF(Input!G49=Input!D49,Input!D76,IF(Input!G49=Input!E49,Input!E76,""))</f>
        <v/>
      </c>
      <c r="K7" s="1467">
        <v>10195</v>
      </c>
    </row>
    <row r="8" spans="1:15" ht="27" customHeight="1" x14ac:dyDescent="0.25">
      <c r="A8" s="1421"/>
      <c r="B8" s="1424"/>
      <c r="C8" s="1424"/>
      <c r="D8" s="1424"/>
      <c r="E8" s="1424"/>
      <c r="F8" s="972" t="str">
        <f>IF(Input!G49=Input!D49,Input!D87,IF(Input!G49=Input!E49,Input!E87,""))</f>
        <v/>
      </c>
      <c r="G8" s="973" t="str">
        <f>Input!B87</f>
        <v>Aggregate</v>
      </c>
      <c r="H8" s="975"/>
      <c r="I8" s="976"/>
      <c r="J8" s="1428"/>
      <c r="K8" s="1468"/>
    </row>
    <row r="9" spans="1:15" ht="22.5" customHeight="1" x14ac:dyDescent="0.25">
      <c r="A9" s="1420" t="str">
        <f>Input!B143</f>
        <v>Contractors Pollution Liability</v>
      </c>
      <c r="B9" s="1423" t="str">
        <f>Input!C144</f>
        <v>Pollution liability arising from contracting activities.</v>
      </c>
      <c r="C9" s="1423" t="str">
        <f>IF(Input!G147=Input!D147,Input!D148,IF(Input!G147=Input!E147,Input!E148,""))</f>
        <v>Markel</v>
      </c>
      <c r="D9" s="1423" t="str">
        <f>Input!C146</f>
        <v>CPLMOL112871</v>
      </c>
      <c r="E9" s="1443" t="str">
        <f>Input!D6</f>
        <v>9/1/2022-8/1/2024</v>
      </c>
      <c r="F9" s="972">
        <f>IF(Input!G147=Input!D147,Input!E176,IF(Input!G147=Input!E147,Input!G176,""))</f>
        <v>6000000</v>
      </c>
      <c r="G9" s="1000" t="s">
        <v>98</v>
      </c>
      <c r="H9" s="979">
        <f>IF(Input!G147=Input!D147,Input!F176,IF(Input!G147=Input!E147,Input!H176,""))</f>
        <v>25000</v>
      </c>
      <c r="I9" s="999" t="s">
        <v>98</v>
      </c>
      <c r="J9" s="1436">
        <f>IF(Input!G147=Input!D147,Input!D164,IF(Input!G147=Input!E147,Input!E164,""))</f>
        <v>11239.565999999999</v>
      </c>
      <c r="K9" s="1467">
        <f>21424/2</f>
        <v>10712</v>
      </c>
    </row>
    <row r="10" spans="1:15" ht="22.5" customHeight="1" x14ac:dyDescent="0.25">
      <c r="A10" s="1421"/>
      <c r="B10" s="1424"/>
      <c r="C10" s="1424"/>
      <c r="D10" s="1424"/>
      <c r="E10" s="1462"/>
      <c r="F10" s="981">
        <f>Input!E178</f>
        <v>6000000</v>
      </c>
      <c r="G10" s="1092" t="s">
        <v>13</v>
      </c>
      <c r="J10" s="1428"/>
      <c r="K10" s="1468"/>
    </row>
    <row r="11" spans="1:15" ht="51" customHeight="1" x14ac:dyDescent="0.25">
      <c r="A11" s="1420" t="str">
        <f>Input!B191</f>
        <v>Excess Professional Liability (1st layer)</v>
      </c>
      <c r="B11" s="1423" t="str">
        <f>Input!C192</f>
        <v>PL: Third-party liability arising from the rendering or failure to render covered professional services. 
CPL: Pollution liability arising from contracting activities.</v>
      </c>
      <c r="C11" s="1423" t="str">
        <f>IF(Input!G195=Input!D195,Input!D196,IF(Input!G195=Input!E195,Input!E196,""))</f>
        <v/>
      </c>
      <c r="D11" s="1423" t="str">
        <f>Input!C194</f>
        <v>TBD</v>
      </c>
      <c r="E11" s="1446" t="str">
        <f>E5</f>
        <v>8/1/2023-8/1/2024</v>
      </c>
      <c r="F11" s="972" t="str">
        <f>IF(Input!G195=Input!D195,Input!I222,IF(Input!G195=Input!E195,Input!I223,""))</f>
        <v/>
      </c>
      <c r="G11" s="973" t="str">
        <f>Input!I220</f>
        <v>Each Claim</v>
      </c>
      <c r="H11" s="1440" t="str">
        <f>IF(Input!G195=Input!D195,Input!K222,IF(Input!G195=Input!E195,Input!K223,""))</f>
        <v/>
      </c>
      <c r="I11" s="1437" t="str">
        <f>Input!K220</f>
        <v>Each Claim</v>
      </c>
      <c r="J11" s="1452" t="str">
        <f>IF(Input!G195=Input!D195,Input!D214,IF(Input!G195=Input!E195,Input!E214,""))</f>
        <v/>
      </c>
      <c r="K11" s="1469">
        <v>390000</v>
      </c>
    </row>
    <row r="12" spans="1:15" ht="51" customHeight="1" x14ac:dyDescent="0.25">
      <c r="A12" s="1422"/>
      <c r="B12" s="1425"/>
      <c r="C12" s="1425"/>
      <c r="D12" s="1425"/>
      <c r="E12" s="1425"/>
      <c r="F12" s="972" t="str">
        <f>IF(Input!G195=Input!D195,Input!J222,IF(Input!G195=Input!E195,Input!J223,""))</f>
        <v/>
      </c>
      <c r="G12" s="973" t="str">
        <f>Input!J220</f>
        <v>Aggregate</v>
      </c>
      <c r="H12" s="1442"/>
      <c r="I12" s="1439"/>
      <c r="J12" s="1453"/>
      <c r="K12" s="1470"/>
    </row>
    <row r="13" spans="1:15" ht="50.25" customHeight="1" x14ac:dyDescent="0.25">
      <c r="A13" s="1420" t="str">
        <f>Input!B235</f>
        <v>Excess Professional Liability (2nd layer)</v>
      </c>
      <c r="B13" s="1423" t="str">
        <f>Input!C236</f>
        <v>PL: Third-party liability arising from the rendering or failure to render covered professional services. 
CPL: Pollution liability arising from contracting activities.</v>
      </c>
      <c r="C13" s="1423" t="str">
        <f>IF(Input!G239=Input!D239,Input!D240,IF(Input!G239=Input!E239,Input!E240,""))</f>
        <v/>
      </c>
      <c r="D13" s="1423" t="str">
        <f>Input!C238</f>
        <v>TBD</v>
      </c>
      <c r="E13" s="1446" t="str">
        <f>E5</f>
        <v>8/1/2023-8/1/2024</v>
      </c>
      <c r="F13" s="972" t="str">
        <f>IF(Input!G239=Input!D239,Input!I266,IF(Input!G239=Input!E239,Input!I267,""))</f>
        <v/>
      </c>
      <c r="G13" s="973" t="str">
        <f>Input!I264</f>
        <v>Each Claim</v>
      </c>
      <c r="H13" s="1440" t="str">
        <f>IF(Input!G239=Input!D239,Input!K266,IF(Input!G239=Input!E239,Input!K267,""))</f>
        <v/>
      </c>
      <c r="I13" s="1437" t="str">
        <f>Input!K264</f>
        <v>Each Claim</v>
      </c>
      <c r="J13" s="1452" t="str">
        <f>IF(Input!G239=Input!D239,Input!D258,IF(Input!G239=Input!E239,Input!E258,""))</f>
        <v/>
      </c>
      <c r="K13" s="1469">
        <v>146451</v>
      </c>
    </row>
    <row r="14" spans="1:15" ht="50.25" customHeight="1" x14ac:dyDescent="0.25">
      <c r="A14" s="1422"/>
      <c r="B14" s="1425"/>
      <c r="C14" s="1425"/>
      <c r="D14" s="1425"/>
      <c r="E14" s="1425"/>
      <c r="F14" s="972" t="str">
        <f>IF(Input!G239=Input!D239,Input!J266,IF(Input!G239=Input!E239,Input!J267,""))</f>
        <v/>
      </c>
      <c r="G14" s="973" t="str">
        <f>Input!J264</f>
        <v>Aggregate</v>
      </c>
      <c r="H14" s="1442"/>
      <c r="I14" s="1439"/>
      <c r="J14" s="1453"/>
      <c r="K14" s="1470"/>
    </row>
    <row r="15" spans="1:15" ht="15" customHeight="1" x14ac:dyDescent="0.25">
      <c r="A15" s="1420" t="str">
        <f>Input!B281</f>
        <v>Commercial General Liability - Captive Member Number 800119</v>
      </c>
      <c r="B15" s="1423" t="str">
        <f>Input!C282</f>
        <v>Coverage applies to third party bodily injury or property damage losses arising from non-professional activities.</v>
      </c>
      <c r="C15" s="1423" t="str">
        <f>IF(Input!G285=Input!D285,Input!D286,IF(Input!G285=Input!E285,Input!E286,""))</f>
        <v/>
      </c>
      <c r="D15" s="1423" t="str">
        <f>Input!C284</f>
        <v>TBD</v>
      </c>
      <c r="E15" s="1446" t="str">
        <f>E5</f>
        <v>8/1/2023-8/1/2024</v>
      </c>
      <c r="F15" s="972" t="str">
        <f>IF(Input!G285=Input!D285,Input!D312,IF(Input!G285=Input!E285,Input!E312,""))</f>
        <v/>
      </c>
      <c r="G15" s="973" t="str">
        <f>Input!B312</f>
        <v>Each Occurrence</v>
      </c>
      <c r="H15" s="979" t="str">
        <f>IF(Input!G285=Input!D285,Input!D322,IF(Input!G285=Input!E285,Input!E322,""))</f>
        <v/>
      </c>
      <c r="I15" s="974" t="s">
        <v>98</v>
      </c>
      <c r="J15" s="1436" t="str">
        <f>IF(Input!G285=Input!D285,Input!D302,IF(Input!G285=Input!E285,Input!E302,""))</f>
        <v/>
      </c>
      <c r="K15" s="1467">
        <v>104460</v>
      </c>
      <c r="O15" s="970"/>
    </row>
    <row r="16" spans="1:15" ht="15" customHeight="1" x14ac:dyDescent="0.25">
      <c r="A16" s="1421"/>
      <c r="B16" s="1424"/>
      <c r="C16" s="1424"/>
      <c r="D16" s="1424"/>
      <c r="E16" s="1426"/>
      <c r="F16" s="972" t="str">
        <f>IF(Input!G285=Input!D285,Input!D313,IF(Input!G285=Input!E285,Input!E313,""))</f>
        <v/>
      </c>
      <c r="G16" s="973" t="str">
        <f>Input!B313</f>
        <v>Products / Completed Operations Aggregate</v>
      </c>
      <c r="H16" s="975"/>
      <c r="I16" s="976"/>
      <c r="J16" s="1428"/>
      <c r="K16" s="1468"/>
    </row>
    <row r="17" spans="1:11" ht="15" customHeight="1" x14ac:dyDescent="0.25">
      <c r="A17" s="1421"/>
      <c r="B17" s="1424"/>
      <c r="C17" s="1424"/>
      <c r="D17" s="1424"/>
      <c r="E17" s="1426"/>
      <c r="F17" s="972" t="str">
        <f>IF(Input!G285=Input!D285,Input!D314,IF(Input!G285=Input!E285,Input!E314,""))</f>
        <v/>
      </c>
      <c r="G17" s="973" t="str">
        <f>Input!B314</f>
        <v>Personal and Advertising Injury</v>
      </c>
      <c r="H17" s="975"/>
      <c r="I17" s="976"/>
      <c r="J17" s="1428"/>
      <c r="K17" s="1468"/>
    </row>
    <row r="18" spans="1:11" x14ac:dyDescent="0.25">
      <c r="A18" s="1421"/>
      <c r="B18" s="1424"/>
      <c r="C18" s="1424"/>
      <c r="D18" s="1424"/>
      <c r="E18" s="1426"/>
      <c r="F18" s="972" t="str">
        <f>IF(Input!G285=Input!D285,Input!D315,IF(Input!G285=Input!E285,Input!E315,""))</f>
        <v/>
      </c>
      <c r="G18" s="973" t="str">
        <f>Input!B315</f>
        <v>General Aggregate</v>
      </c>
      <c r="H18" s="975"/>
      <c r="I18" s="976"/>
      <c r="J18" s="1428"/>
      <c r="K18" s="1468"/>
    </row>
    <row r="19" spans="1:11" ht="15" customHeight="1" x14ac:dyDescent="0.25">
      <c r="A19" s="1421"/>
      <c r="B19" s="1424"/>
      <c r="C19" s="1424"/>
      <c r="D19" s="1424"/>
      <c r="E19" s="1426"/>
      <c r="F19" s="972" t="str">
        <f>IF(Input!G285=Input!D285,Input!D316,IF(Input!G285=Input!E285,Input!E316,""))</f>
        <v/>
      </c>
      <c r="G19" s="973" t="str">
        <f>Input!B316</f>
        <v>Damage to Premises Rented to You</v>
      </c>
      <c r="H19" s="975"/>
      <c r="I19" s="985"/>
      <c r="J19" s="1428"/>
      <c r="K19" s="1468"/>
    </row>
    <row r="20" spans="1:11" ht="15" customHeight="1" x14ac:dyDescent="0.25">
      <c r="A20" s="1421"/>
      <c r="B20" s="1424"/>
      <c r="C20" s="1424"/>
      <c r="D20" s="1424"/>
      <c r="E20" s="1426"/>
      <c r="F20" s="972" t="str">
        <f>IF(Input!G285=Input!D285,Input!D317,IF(Input!G285=Input!E285,Input!E317,""))</f>
        <v/>
      </c>
      <c r="G20" s="973" t="str">
        <f>Input!B317</f>
        <v>Medical Payments</v>
      </c>
      <c r="H20" s="975"/>
      <c r="I20" s="985"/>
      <c r="J20" s="1428"/>
      <c r="K20" s="1468"/>
    </row>
    <row r="21" spans="1:11" x14ac:dyDescent="0.25">
      <c r="A21" s="1421"/>
      <c r="B21" s="1424"/>
      <c r="C21" s="1424"/>
      <c r="D21" s="1424"/>
      <c r="E21" s="1426"/>
      <c r="F21" s="972" t="str">
        <f>IF(Input!G285=Input!D285,Input!D318,IF(Input!G285=Input!E285,Input!E318,""))</f>
        <v/>
      </c>
      <c r="G21" s="973" t="str">
        <f>Input!B318</f>
        <v>Employee Benefits Liability - Each Claim</v>
      </c>
      <c r="H21" s="979" t="str">
        <f>IF(Input!G285=Input!D285,Input!D323,IF(Input!G285=Input!E285,Input!E323,""))</f>
        <v/>
      </c>
      <c r="I21" s="986" t="str">
        <f>IF(ISERROR(FIND("Each Ocurrency",Input!B323)), "Each Claim", "Each Ocurrency" )</f>
        <v>Each Claim</v>
      </c>
      <c r="J21" s="1428"/>
      <c r="K21" s="1468"/>
    </row>
    <row r="22" spans="1:11" x14ac:dyDescent="0.25">
      <c r="A22" s="1422"/>
      <c r="B22" s="1425"/>
      <c r="C22" s="1425"/>
      <c r="D22" s="1425"/>
      <c r="E22" s="1427"/>
      <c r="F22" s="972" t="str">
        <f>IF(Input!G285=Input!D285,Input!D319,IF(Input!G285=Input!E285,Input!E319,""))</f>
        <v/>
      </c>
      <c r="G22" s="973" t="str">
        <f>Input!B319</f>
        <v>Employee Benefits Liability - Aggregate</v>
      </c>
      <c r="H22" s="977"/>
      <c r="I22" s="987"/>
      <c r="J22" s="1429"/>
      <c r="K22" s="1471"/>
    </row>
    <row r="23" spans="1:11" ht="15" customHeight="1" x14ac:dyDescent="0.25">
      <c r="A23" s="1460" t="str">
        <f>Input!B325</f>
        <v>Workers Compensation - AOS - Captive Member Number 800119</v>
      </c>
      <c r="B23" s="1447" t="str">
        <f>Input!C326</f>
        <v>Liability arising from employee injury during the scope of employment.</v>
      </c>
      <c r="C23" s="1447" t="str">
        <f>IF(Input!G329=Input!D329,Input!D330,IF(Input!G329=Input!E329,Input!E330,""))</f>
        <v/>
      </c>
      <c r="D23" s="1447" t="str">
        <f>Input!C328</f>
        <v>TBD</v>
      </c>
      <c r="E23" s="1446" t="str">
        <f>E5</f>
        <v>8/1/2023-8/1/2024</v>
      </c>
      <c r="F23" s="972" t="str">
        <f>IF(Input!G329=Input!D329,Input!D356,IF(Input!G329=Input!E329,Input!E356,""))</f>
        <v/>
      </c>
      <c r="G23" s="973" t="str">
        <f>Input!B356</f>
        <v>Workers Compensation</v>
      </c>
      <c r="H23" s="979" t="str">
        <f>IF(Input!G329=Input!D329,Input!D362,IF(Input!G329=Input!E329,Input!E362,""))</f>
        <v/>
      </c>
      <c r="I23" s="974" t="s">
        <v>98</v>
      </c>
      <c r="J23" s="1448" t="str">
        <f>IF(Input!G329=Input!D329,Input!D346,IF(Input!G329=Input!E329,Input!E346,""))</f>
        <v/>
      </c>
      <c r="K23" s="1466">
        <v>137713</v>
      </c>
    </row>
    <row r="24" spans="1:11" ht="30" customHeight="1" x14ac:dyDescent="0.25">
      <c r="A24" s="1460"/>
      <c r="B24" s="1447"/>
      <c r="C24" s="1447"/>
      <c r="D24" s="1447"/>
      <c r="E24" s="1424"/>
      <c r="F24" s="972" t="str">
        <f>IF(Input!G329=Input!D329,Input!D358,IF(Input!G329=Input!E329,Input!E358,""))</f>
        <v/>
      </c>
      <c r="G24" s="973" t="str">
        <f>Input!B358</f>
        <v>Part Two - Employer's Liability - Bodily Injury By Accident - Each Accident</v>
      </c>
      <c r="H24" s="975"/>
      <c r="I24" s="976"/>
      <c r="J24" s="1448"/>
      <c r="K24" s="1466"/>
    </row>
    <row r="25" spans="1:11" ht="30" customHeight="1" x14ac:dyDescent="0.25">
      <c r="A25" s="1460"/>
      <c r="B25" s="1447"/>
      <c r="C25" s="1447"/>
      <c r="D25" s="1447"/>
      <c r="E25" s="1424"/>
      <c r="F25" s="972" t="str">
        <f>IF(Input!G329=Input!D329,Input!D359,IF(Input!G329=Input!E329,Input!E359,""))</f>
        <v/>
      </c>
      <c r="G25" s="973" t="str">
        <f>Input!B359</f>
        <v>Part Two - Employer's Liability - Bodily Injury By Disease - Each Employee</v>
      </c>
      <c r="H25" s="975"/>
      <c r="I25" s="976"/>
      <c r="J25" s="1448"/>
      <c r="K25" s="1466"/>
    </row>
    <row r="26" spans="1:11" ht="30" customHeight="1" x14ac:dyDescent="0.25">
      <c r="A26" s="1460"/>
      <c r="B26" s="1447"/>
      <c r="C26" s="1447"/>
      <c r="D26" s="1447"/>
      <c r="E26" s="1425"/>
      <c r="F26" s="972" t="str">
        <f>IF(Input!G329=Input!D329,Input!D360,IF(Input!G329=Input!E329,Input!E360,""))</f>
        <v/>
      </c>
      <c r="G26" s="973" t="str">
        <f>Input!B360</f>
        <v>Part Two - Employer's Liability - Bodily Injury By Disease - Policy Limit</v>
      </c>
      <c r="H26" s="977"/>
      <c r="I26" s="978"/>
      <c r="J26" s="1448"/>
      <c r="K26" s="1466"/>
    </row>
    <row r="27" spans="1:11" ht="15" customHeight="1" x14ac:dyDescent="0.25">
      <c r="A27" s="1460" t="str">
        <f>Input!B369</f>
        <v>Workers Compensation - CA - Captive Member Number 800119</v>
      </c>
      <c r="B27" s="1447" t="str">
        <f>Input!C370</f>
        <v>Liability arising from employee injury during the scope of employment.</v>
      </c>
      <c r="C27" s="1447" t="str">
        <f>IF(Input!G373=Input!D373,Input!D374,IF(Input!G373=Input!E373,Input!E374,""))</f>
        <v/>
      </c>
      <c r="D27" s="1447" t="str">
        <f>Input!C372</f>
        <v>TBD</v>
      </c>
      <c r="E27" s="1446" t="str">
        <f>E5</f>
        <v>8/1/2023-8/1/2024</v>
      </c>
      <c r="F27" s="972" t="str">
        <f>IF(Input!G373=Input!D373,Input!D400,IF(Input!G373=Input!E373,Input!E400,""))</f>
        <v/>
      </c>
      <c r="G27" s="973" t="str">
        <f>Input!B400</f>
        <v>Workers Compensation</v>
      </c>
      <c r="H27" s="979" t="str">
        <f>IF(Input!G373=Input!D373,Input!D406,IF(Input!G373=Input!E373,Input!E406,""))</f>
        <v/>
      </c>
      <c r="I27" s="980" t="s">
        <v>98</v>
      </c>
      <c r="J27" s="1448" t="str">
        <f>IF(Input!G373=Input!D373,Input!D390,IF(Input!G373=Input!E373,Input!E390,""))</f>
        <v/>
      </c>
      <c r="K27" s="1466" t="s">
        <v>1461</v>
      </c>
    </row>
    <row r="28" spans="1:11" ht="30" customHeight="1" x14ac:dyDescent="0.25">
      <c r="A28" s="1460"/>
      <c r="B28" s="1447"/>
      <c r="C28" s="1447"/>
      <c r="D28" s="1447"/>
      <c r="E28" s="1424"/>
      <c r="F28" s="972" t="str">
        <f>IF(Input!G373=Input!D373,Input!D402,IF(Input!G373=Input!E373,Input!E402,""))</f>
        <v/>
      </c>
      <c r="G28" s="973" t="str">
        <f>Input!B402</f>
        <v>Part Two - Employer's Liability - Bodily Injury By Accident - Each Accident</v>
      </c>
      <c r="H28" s="975"/>
      <c r="I28" s="976"/>
      <c r="J28" s="1448"/>
      <c r="K28" s="1466"/>
    </row>
    <row r="29" spans="1:11" ht="30" customHeight="1" x14ac:dyDescent="0.25">
      <c r="A29" s="1460"/>
      <c r="B29" s="1447"/>
      <c r="C29" s="1447"/>
      <c r="D29" s="1447"/>
      <c r="E29" s="1424"/>
      <c r="F29" s="972" t="str">
        <f>IF(Input!G373=Input!D373,Input!D403,IF(Input!G373=Input!E373,Input!E403,""))</f>
        <v/>
      </c>
      <c r="G29" s="973" t="str">
        <f>Input!B403</f>
        <v>Part Two - Employer's Liability - Bodily Injury By Disease - Each Employee</v>
      </c>
      <c r="H29" s="975"/>
      <c r="I29" s="976"/>
      <c r="J29" s="1448"/>
      <c r="K29" s="1466"/>
    </row>
    <row r="30" spans="1:11" ht="30" customHeight="1" x14ac:dyDescent="0.25">
      <c r="A30" s="1460"/>
      <c r="B30" s="1447"/>
      <c r="C30" s="1447"/>
      <c r="D30" s="1447"/>
      <c r="E30" s="1425"/>
      <c r="F30" s="972" t="str">
        <f>IF(Input!G373=Input!D373,Input!D404,IF(Input!G373=Input!E373,Input!E404,""))</f>
        <v/>
      </c>
      <c r="G30" s="973" t="str">
        <f>Input!B404</f>
        <v>Part Two - Employer's Liability - Bodily Injury By Disease - Policy Limit</v>
      </c>
      <c r="H30" s="977"/>
      <c r="I30" s="978"/>
      <c r="J30" s="1448"/>
      <c r="K30" s="1466"/>
    </row>
    <row r="31" spans="1:11" ht="15" customHeight="1" x14ac:dyDescent="0.25">
      <c r="A31" s="1460" t="str">
        <f>Input!B408</f>
        <v>Business Auto - Captive Member Number 800119</v>
      </c>
      <c r="B31" s="1447" t="str">
        <f>Input!C409</f>
        <v>Coverage applies to third-party liability and physical damage arising from operating autos.</v>
      </c>
      <c r="C31" s="1447" t="str">
        <f>IF(Input!G412=Input!D412,Input!D413,IF(Input!G412=Input!E412,Input!E413,""))</f>
        <v/>
      </c>
      <c r="D31" s="1447" t="str">
        <f>Input!C411</f>
        <v>TBD</v>
      </c>
      <c r="E31" s="1446" t="str">
        <f>E5</f>
        <v>8/1/2023-8/1/2024</v>
      </c>
      <c r="F31" s="972" t="str">
        <f>IF(Input!G412=Input!D412,Input!G441,IF(Input!G412=Input!E412,Input!J441,""))</f>
        <v/>
      </c>
      <c r="G31" s="973" t="str">
        <f>Input!B441</f>
        <v xml:space="preserve">Liability </v>
      </c>
      <c r="H31" s="972" t="str">
        <f>IF(Input!G412=Input!D412,Input!H441,IF(Input!G412=Input!E412,Input!K441,""))</f>
        <v/>
      </c>
      <c r="I31" s="1449" t="s">
        <v>228</v>
      </c>
      <c r="J31" s="1448" t="str">
        <f>IF(Input!G412=Input!D412,Input!D429,IF(Input!G412=Input!E412,Input!E429,""))</f>
        <v/>
      </c>
      <c r="K31" s="1466">
        <v>199091</v>
      </c>
    </row>
    <row r="32" spans="1:11" ht="15" customHeight="1" x14ac:dyDescent="0.25">
      <c r="A32" s="1460"/>
      <c r="B32" s="1447"/>
      <c r="C32" s="1447"/>
      <c r="D32" s="1447"/>
      <c r="E32" s="1424"/>
      <c r="F32" s="972" t="str">
        <f>IF(Input!G412=Input!D412,Input!G442,IF(Input!G412=Input!E412,Input!J442,""))</f>
        <v/>
      </c>
      <c r="G32" s="973" t="str">
        <f>Input!B442</f>
        <v>Medical Payments</v>
      </c>
      <c r="H32" s="972" t="str">
        <f>IF(Input!G412=Input!D412,Input!H442,IF(Input!G412=Input!E412,Input!K442,""))</f>
        <v/>
      </c>
      <c r="I32" s="1450"/>
      <c r="J32" s="1448"/>
      <c r="K32" s="1466"/>
    </row>
    <row r="33" spans="1:11" x14ac:dyDescent="0.25">
      <c r="A33" s="1460"/>
      <c r="B33" s="1447"/>
      <c r="C33" s="1447"/>
      <c r="D33" s="1447"/>
      <c r="E33" s="1424"/>
      <c r="F33" s="972" t="str">
        <f>IF(Input!G412=Input!D412,Input!G443,IF(Input!G412=Input!E412,Input!J443,""))</f>
        <v/>
      </c>
      <c r="G33" s="973" t="str">
        <f>Input!B443</f>
        <v>Personal Injury Protection</v>
      </c>
      <c r="H33" s="972" t="str">
        <f>IF(Input!G412=Input!D412,Input!H443,IF(Input!G412=Input!E412,Input!K443,""))</f>
        <v/>
      </c>
      <c r="I33" s="1450"/>
      <c r="J33" s="1448"/>
      <c r="K33" s="1466"/>
    </row>
    <row r="34" spans="1:11" x14ac:dyDescent="0.25">
      <c r="A34" s="1460"/>
      <c r="B34" s="1447"/>
      <c r="C34" s="1447"/>
      <c r="D34" s="1447"/>
      <c r="E34" s="1424"/>
      <c r="F34" s="972" t="str">
        <f>IF(Input!G412=Input!D412,Input!G444,IF(Input!G412=Input!E412,Input!J444,""))</f>
        <v/>
      </c>
      <c r="G34" s="973" t="str">
        <f>Input!B444</f>
        <v>Uninsured Motorist</v>
      </c>
      <c r="H34" s="972" t="str">
        <f>IF(Input!G412=Input!D412,Input!H444,IF(Input!G412=Input!E412,Input!K444,""))</f>
        <v/>
      </c>
      <c r="I34" s="1450"/>
      <c r="J34" s="1448"/>
      <c r="K34" s="1466"/>
    </row>
    <row r="35" spans="1:11" x14ac:dyDescent="0.25">
      <c r="A35" s="1460"/>
      <c r="B35" s="1447"/>
      <c r="C35" s="1447"/>
      <c r="D35" s="1447"/>
      <c r="E35" s="1424"/>
      <c r="F35" s="972" t="str">
        <f>IF(Input!G412=Input!D412,Input!G445,IF(Input!G412=Input!E412,Input!J445,""))</f>
        <v/>
      </c>
      <c r="G35" s="973" t="str">
        <f>Input!B445</f>
        <v>Underinsured Motorist</v>
      </c>
      <c r="H35" s="972" t="str">
        <f>IF(Input!G412=Input!D412,Input!H445,IF(Input!G412=Input!E412,Input!K445,""))</f>
        <v/>
      </c>
      <c r="I35" s="1450"/>
      <c r="J35" s="1448"/>
      <c r="K35" s="1466"/>
    </row>
    <row r="36" spans="1:11" x14ac:dyDescent="0.25">
      <c r="A36" s="1460"/>
      <c r="B36" s="1447"/>
      <c r="C36" s="1447"/>
      <c r="D36" s="1447"/>
      <c r="E36" s="1424"/>
      <c r="F36" s="972" t="str">
        <f>IF(Input!G412=Input!D412,Input!G450,IF(Input!G412=Input!E412,Input!J450,""))</f>
        <v/>
      </c>
      <c r="G36" s="973" t="str">
        <f>Input!B450</f>
        <v>Owned Autos: Comprehensive</v>
      </c>
      <c r="H36" s="972" t="str">
        <f>IF(Input!G412=Input!D412,Input!H450,IF(Input!G412=Input!E412,Input!K450,""))</f>
        <v/>
      </c>
      <c r="I36" s="1450"/>
      <c r="J36" s="1448"/>
      <c r="K36" s="1466"/>
    </row>
    <row r="37" spans="1:11" x14ac:dyDescent="0.25">
      <c r="A37" s="1460"/>
      <c r="B37" s="1447"/>
      <c r="C37" s="1447"/>
      <c r="D37" s="1447"/>
      <c r="E37" s="1424"/>
      <c r="F37" s="972" t="str">
        <f>IF(Input!G412=Input!D412,Input!G451,IF(Input!G412=Input!E412,Input!J451,""))</f>
        <v/>
      </c>
      <c r="G37" s="973" t="str">
        <f>Input!B451</f>
        <v>Owned Autos: Collision</v>
      </c>
      <c r="H37" s="972" t="str">
        <f>IF(Input!G412=Input!D412,Input!H451,IF(Input!G412=Input!E412,Input!K451,""))</f>
        <v/>
      </c>
      <c r="I37" s="1450"/>
      <c r="J37" s="1448"/>
      <c r="K37" s="1466"/>
    </row>
    <row r="38" spans="1:11" x14ac:dyDescent="0.25">
      <c r="A38" s="1460"/>
      <c r="B38" s="1447"/>
      <c r="C38" s="1447"/>
      <c r="D38" s="1447"/>
      <c r="E38" s="1424"/>
      <c r="F38" s="972" t="str">
        <f>IF(Input!G412=Input!D412,Input!G452,IF(Input!G412=Input!E412,Input!J452,""))</f>
        <v/>
      </c>
      <c r="G38" s="973" t="str">
        <f>Input!B452</f>
        <v>Hired Auto: Comprehensive</v>
      </c>
      <c r="H38" s="972" t="str">
        <f>IF(Input!G412=Input!D412,Input!H452,IF(Input!G412=Input!E412,Input!K452,""))</f>
        <v/>
      </c>
      <c r="I38" s="1450"/>
      <c r="J38" s="1448"/>
      <c r="K38" s="1466"/>
    </row>
    <row r="39" spans="1:11" x14ac:dyDescent="0.25">
      <c r="A39" s="1460"/>
      <c r="B39" s="1447"/>
      <c r="C39" s="1447"/>
      <c r="D39" s="1447"/>
      <c r="E39" s="1424"/>
      <c r="F39" s="972" t="str">
        <f>IF(Input!G412=Input!D412,Input!G453,IF(Input!G412=Input!E412,Input!J453,""))</f>
        <v/>
      </c>
      <c r="G39" s="973" t="str">
        <f>Input!B453</f>
        <v>Hired Auto: Collision</v>
      </c>
      <c r="H39" s="972" t="str">
        <f>IF(Input!G412=Input!D412,Input!H453,IF(Input!G412=Input!E412,Input!K453,""))</f>
        <v/>
      </c>
      <c r="I39" s="1450"/>
      <c r="J39" s="1448"/>
      <c r="K39" s="1466"/>
    </row>
    <row r="40" spans="1:11" x14ac:dyDescent="0.25">
      <c r="A40" s="1460"/>
      <c r="B40" s="1447"/>
      <c r="C40" s="1447"/>
      <c r="D40" s="1447"/>
      <c r="E40" s="1424"/>
      <c r="F40" s="972" t="str">
        <f>IF(Input!G412=Input!D412,Input!G454,IF(Input!G412=Input!E412,Input!J454,""))</f>
        <v/>
      </c>
      <c r="G40" s="973" t="str">
        <f>Input!B454</f>
        <v>Towing</v>
      </c>
      <c r="H40" s="972" t="str">
        <f>IF(Input!G412=Input!D412,Input!H454,IF(Input!G412=Input!E412,Input!K454,""))</f>
        <v/>
      </c>
      <c r="I40" s="1450"/>
      <c r="J40" s="1448"/>
      <c r="K40" s="1466"/>
    </row>
    <row r="41" spans="1:11" x14ac:dyDescent="0.25">
      <c r="A41" s="1460"/>
      <c r="B41" s="1447"/>
      <c r="C41" s="1447"/>
      <c r="D41" s="1447"/>
      <c r="E41" s="1425"/>
      <c r="F41" s="972" t="str">
        <f>IF(Input!G412=Input!D412,Input!G455,IF(Input!G412=Input!E412,Input!J455,""))</f>
        <v/>
      </c>
      <c r="G41" s="973" t="str">
        <f>Input!B455</f>
        <v>Rental Reimbursement</v>
      </c>
      <c r="H41" s="972" t="str">
        <f>IF(Input!G412=Input!D412,Input!H455,IF(Input!G412=Input!E412,Input!K455,""))</f>
        <v/>
      </c>
      <c r="I41" s="1451"/>
      <c r="J41" s="1448"/>
      <c r="K41" s="1466"/>
    </row>
    <row r="42" spans="1:11" ht="21.75" customHeight="1" x14ac:dyDescent="0.25">
      <c r="A42" s="1460" t="str">
        <f>Input!B457</f>
        <v>Umbrella Liability</v>
      </c>
      <c r="B42" s="1447" t="str">
        <f>Input!C458</f>
        <v>Coverage applies to claims in excess of the limits of underlying primary policies.</v>
      </c>
      <c r="C42" s="1447" t="str">
        <f>IF(Input!G461=Input!D461,Input!D462,IF(Input!G461=Input!E461,Input!E462,""))</f>
        <v/>
      </c>
      <c r="D42" s="1447" t="str">
        <f>Input!C460</f>
        <v>TBD</v>
      </c>
      <c r="E42" s="1446" t="str">
        <f>E5</f>
        <v>8/1/2023-8/1/2024</v>
      </c>
      <c r="F42" s="972" t="str">
        <f>IF(Input!G461=Input!D461,Input!I486,IF(Input!G461=Input!E461,Input!I487,""))</f>
        <v/>
      </c>
      <c r="G42" s="973" t="str">
        <f>Input!I484</f>
        <v>Each Occurrence</v>
      </c>
      <c r="H42" s="1458" t="str">
        <f>IF(Input!G461=Input!D461,Input!K486,IF(Input!G461=Input!E461,Input!K487,""))</f>
        <v/>
      </c>
      <c r="I42" s="1454" t="str">
        <f>Input!K484</f>
        <v>Each Occurrence</v>
      </c>
      <c r="J42" s="1448" t="str">
        <f>IF(Input!G461=Input!D461,Input!D478,IF(Input!G461=Input!E461,Input!E478,""))</f>
        <v/>
      </c>
      <c r="K42" s="1466">
        <v>151261</v>
      </c>
    </row>
    <row r="43" spans="1:11" ht="21.75" customHeight="1" x14ac:dyDescent="0.25">
      <c r="A43" s="1460"/>
      <c r="B43" s="1447"/>
      <c r="C43" s="1447"/>
      <c r="D43" s="1447"/>
      <c r="E43" s="1425"/>
      <c r="F43" s="972" t="str">
        <f>IF(Input!G461=Input!D461,Input!J486,IF(Input!G461=Input!E461,Input!J487,""))</f>
        <v/>
      </c>
      <c r="G43" s="973" t="str">
        <f>Input!J484</f>
        <v>Aggregate</v>
      </c>
      <c r="H43" s="1458"/>
      <c r="I43" s="1454"/>
      <c r="J43" s="1448"/>
      <c r="K43" s="1466"/>
    </row>
    <row r="44" spans="1:11" ht="21.75" customHeight="1" x14ac:dyDescent="0.25">
      <c r="A44" s="1420" t="str">
        <f>Input!B503</f>
        <v>1st Excess Liability</v>
      </c>
      <c r="B44" s="1423" t="str">
        <f>Input!C504</f>
        <v>Coverage applies to claims in excess of the limits of underlying primary policies.</v>
      </c>
      <c r="C44" s="1423" t="str">
        <f>IF(Input!G507=Input!D507,Input!D508,IF(Input!G507=Input!E507,Input!E508,""))</f>
        <v/>
      </c>
      <c r="D44" s="1423" t="str">
        <f>Input!C506</f>
        <v>TBD</v>
      </c>
      <c r="E44" s="1446" t="str">
        <f>E5</f>
        <v>8/1/2023-8/1/2024</v>
      </c>
      <c r="F44" s="972" t="str">
        <f>IF(Input!G507=Input!D507,Input!G532,IF(Input!G507=Input!E507,Input!G533,""))</f>
        <v/>
      </c>
      <c r="G44" s="973" t="str">
        <f>Input!G530</f>
        <v>Each Occurrence</v>
      </c>
      <c r="H44" s="1440" t="str">
        <f>IF(Input!G507=Input!D507,Input!I532,IF(Input!G507=Input!E507,Input!I533,""))</f>
        <v/>
      </c>
      <c r="I44" s="1437" t="str">
        <f>Input!I530</f>
        <v>Each Occurrence</v>
      </c>
      <c r="J44" s="1436" t="str">
        <f>IF(Input!G507=Input!D507,Input!D524,IF(Input!G507=Input!E507,Input!E524,""))</f>
        <v/>
      </c>
      <c r="K44" s="1467">
        <v>93781</v>
      </c>
    </row>
    <row r="45" spans="1:11" ht="21.75" customHeight="1" x14ac:dyDescent="0.25">
      <c r="A45" s="1422"/>
      <c r="B45" s="1425"/>
      <c r="C45" s="1425"/>
      <c r="D45" s="1425"/>
      <c r="E45" s="1425"/>
      <c r="F45" s="972" t="str">
        <f>IF(Input!G507=Input!D507,Input!H532,IF(Input!G507=Input!E507,Input!H533,""))</f>
        <v/>
      </c>
      <c r="G45" s="973" t="str">
        <f>Input!H530</f>
        <v>Aggregate</v>
      </c>
      <c r="H45" s="1442"/>
      <c r="I45" s="1439"/>
      <c r="J45" s="1429"/>
      <c r="K45" s="1471"/>
    </row>
    <row r="46" spans="1:11" x14ac:dyDescent="0.25">
      <c r="A46" s="1460" t="str">
        <f>Input!B546</f>
        <v>Property</v>
      </c>
      <c r="B46" s="1447" t="str">
        <f>Input!C547</f>
        <v>Property: First-party insurance that indemnifies the owner or user of property for its loss, or the loss of its income-producing ability, when the loss or damage is caused by a covered peril</v>
      </c>
      <c r="C46" s="1447" t="str">
        <f>IF(Input!G550=Input!D550,Input!D551,IF(Input!G550=Input!E550,Input!E551,""))</f>
        <v/>
      </c>
      <c r="D46" s="1447" t="str">
        <f>Input!C549</f>
        <v>TBD</v>
      </c>
      <c r="E46" s="1446" t="str">
        <f>E5</f>
        <v>8/1/2023-8/1/2024</v>
      </c>
      <c r="F46" s="972" t="str">
        <f>IF(Input!G550=Input!D550,Input!D583,IF(Input!G550=Input!E550,Input!E583,""))</f>
        <v/>
      </c>
      <c r="G46" s="973" t="str">
        <f>Input!B583</f>
        <v>Building (Scheduled)</v>
      </c>
      <c r="H46" s="979" t="str">
        <f>IF(Input!G550=Input!D550,Input!D603,IF(Input!G550=Input!E550,Input!E603,""))</f>
        <v/>
      </c>
      <c r="I46" s="980" t="str">
        <f>Input!B603</f>
        <v>All Other Perils</v>
      </c>
      <c r="J46" s="1448" t="str">
        <f>IF(Input!G550=Input!D550,Input!D567,IF(Input!G550=Input!E550,Input!E567,""))</f>
        <v/>
      </c>
      <c r="K46" s="1466">
        <v>43149.59</v>
      </c>
    </row>
    <row r="47" spans="1:11" ht="30" customHeight="1" x14ac:dyDescent="0.25">
      <c r="A47" s="1460"/>
      <c r="B47" s="1447"/>
      <c r="C47" s="1447"/>
      <c r="D47" s="1447"/>
      <c r="E47" s="1424"/>
      <c r="F47" s="972" t="str">
        <f>IF(Input!G550=Input!D550,Input!D584,IF(Input!G550=Input!E550,Input!E584,""))</f>
        <v/>
      </c>
      <c r="G47" s="973" t="str">
        <f>Input!B584</f>
        <v>Business Personal Property (Blanket)</v>
      </c>
      <c r="H47" s="972" t="str">
        <f>IF(Input!G550=Input!D550,Input!D604,IF(Input!G550=Input!E550,Input!E604,""))</f>
        <v/>
      </c>
      <c r="I47" s="973" t="str">
        <f>Input!B604</f>
        <v>Flood</v>
      </c>
      <c r="J47" s="1448"/>
      <c r="K47" s="1466"/>
    </row>
    <row r="48" spans="1:11" ht="30" customHeight="1" x14ac:dyDescent="0.25">
      <c r="A48" s="1460"/>
      <c r="B48" s="1447"/>
      <c r="C48" s="1447"/>
      <c r="D48" s="1447"/>
      <c r="E48" s="1424"/>
      <c r="F48" s="979" t="str">
        <f>IF(Input!G550=Input!D550,Input!D585,IF(Input!G550=Input!E550,Input!E585,""))</f>
        <v/>
      </c>
      <c r="G48" s="980" t="str">
        <f>Input!B585</f>
        <v>Business Income &amp; Extra Expense (Blanket)</v>
      </c>
      <c r="H48" s="972" t="str">
        <f>IF(Input!G550=Input!D550,Input!D605,IF(Input!G550=Input!E550,Input!E605,""))</f>
        <v/>
      </c>
      <c r="I48" s="973" t="str">
        <f>Input!B605</f>
        <v>Earthquake</v>
      </c>
      <c r="J48" s="1448"/>
      <c r="K48" s="1466"/>
    </row>
    <row r="49" spans="1:11" x14ac:dyDescent="0.25">
      <c r="A49" s="1460"/>
      <c r="B49" s="1447"/>
      <c r="C49" s="1447"/>
      <c r="D49" s="1447"/>
      <c r="E49" s="1424"/>
      <c r="F49" s="1028" t="str">
        <f>IF(Input!G550=Input!D550,Input!H583,IF(Input!G550=Input!E550,Input!I583,""))</f>
        <v/>
      </c>
      <c r="G49" s="1029" t="str">
        <f>Input!F583</f>
        <v>Scheduled Equipment</v>
      </c>
      <c r="H49" s="972" t="str">
        <f>IF(Input!G550=Input!D550,Input!D606,IF(Input!G550=Input!E550,Input!E606,""))</f>
        <v/>
      </c>
      <c r="I49" s="973" t="str">
        <f>Input!B606</f>
        <v>Windstorm</v>
      </c>
      <c r="J49" s="1448"/>
      <c r="K49" s="1466"/>
    </row>
    <row r="50" spans="1:11" x14ac:dyDescent="0.25">
      <c r="A50" s="1460"/>
      <c r="B50" s="1447"/>
      <c r="C50" s="1447"/>
      <c r="D50" s="1447"/>
      <c r="E50" s="1424"/>
      <c r="F50" s="1458">
        <f>SUM(F46:F49)</f>
        <v>0</v>
      </c>
      <c r="G50" s="1454" t="s">
        <v>97</v>
      </c>
      <c r="H50" s="972" t="str">
        <f>IF(Input!G550=Input!D550,Input!D607,IF(Input!G550=Input!E550,Input!E607,""))</f>
        <v/>
      </c>
      <c r="I50" s="973" t="str">
        <f>Input!B607</f>
        <v>Named Storm</v>
      </c>
      <c r="J50" s="1448"/>
      <c r="K50" s="1466"/>
    </row>
    <row r="51" spans="1:11" ht="30" customHeight="1" x14ac:dyDescent="0.25">
      <c r="A51" s="1460"/>
      <c r="B51" s="1447"/>
      <c r="C51" s="1447"/>
      <c r="D51" s="1447"/>
      <c r="E51" s="1425"/>
      <c r="F51" s="1458"/>
      <c r="G51" s="1454"/>
      <c r="H51" s="983" t="str">
        <f>IF(Input!G550=Input!D550,Input!D609,IF(Input!G550=Input!E550,Input!E609,""))</f>
        <v/>
      </c>
      <c r="I51" s="984" t="str">
        <f>Input!B609&amp;" Waiting Period"</f>
        <v>All Other Waiting Period</v>
      </c>
      <c r="J51" s="1448"/>
      <c r="K51" s="1466"/>
    </row>
    <row r="52" spans="1:11" ht="15" hidden="1" customHeight="1" x14ac:dyDescent="0.25">
      <c r="A52" s="340" t="str">
        <f>Input!B619</f>
        <v xml:space="preserve">Inland Marine </v>
      </c>
      <c r="B52" s="463" t="str">
        <f>Input!C620</f>
        <v xml:space="preserve">Physical damage to contractor's equipment
                                                                                  </v>
      </c>
      <c r="C52" s="463" t="str">
        <f>IF(Input!G623=Input!D623,Input!D624,IF(Input!G623=Input!E623,Input!E624,""))</f>
        <v/>
      </c>
      <c r="D52" s="463" t="str">
        <f>Input!C622</f>
        <v>TBD</v>
      </c>
      <c r="E52" s="991" t="str">
        <f>E5</f>
        <v>8/1/2023-8/1/2024</v>
      </c>
      <c r="F52" s="1455" t="str">
        <f>Input!B654</f>
        <v>General Liability Policy Limits</v>
      </c>
      <c r="G52" s="1456"/>
      <c r="H52" s="1456"/>
      <c r="I52" s="1457"/>
      <c r="J52" s="992"/>
      <c r="K52" s="1095"/>
    </row>
    <row r="53" spans="1:11" ht="15" hidden="1" customHeight="1" x14ac:dyDescent="0.25">
      <c r="A53" s="504"/>
      <c r="B53" s="993"/>
      <c r="C53" s="993"/>
      <c r="D53" s="993"/>
      <c r="E53" s="993"/>
      <c r="F53" s="972" t="str">
        <f>IF(Input!G623=Input!D623,Input!D656,IF(Input!G623=Input!E623,Input!E656,""))</f>
        <v/>
      </c>
      <c r="G53" s="973" t="str">
        <f>Input!B656</f>
        <v>Each Occurrence Limit</v>
      </c>
      <c r="H53" s="1440" t="str">
        <f>IF(Input!G623=Input!D623,Input!D662,IF(Input!G623=Input!E623,Input!E662,""))</f>
        <v/>
      </c>
      <c r="I53" s="1437" t="s">
        <v>98</v>
      </c>
      <c r="J53" s="994"/>
      <c r="K53" s="1096"/>
    </row>
    <row r="54" spans="1:11" ht="15" hidden="1" customHeight="1" x14ac:dyDescent="0.25">
      <c r="A54" s="504"/>
      <c r="B54" s="993"/>
      <c r="C54" s="993"/>
      <c r="D54" s="993"/>
      <c r="E54" s="993"/>
      <c r="F54" s="972" t="str">
        <f>IF(Input!G623=Input!D623,Input!D657,IF(Input!G623=Input!E623,Input!E657,""))</f>
        <v/>
      </c>
      <c r="G54" s="973" t="str">
        <f>Input!B657</f>
        <v>Products / Completed Operations Aggregate Limit</v>
      </c>
      <c r="H54" s="1441"/>
      <c r="I54" s="1438"/>
      <c r="J54" s="994"/>
      <c r="K54" s="1096"/>
    </row>
    <row r="55" spans="1:11" ht="15" hidden="1" customHeight="1" x14ac:dyDescent="0.25">
      <c r="A55" s="504"/>
      <c r="B55" s="993"/>
      <c r="C55" s="993"/>
      <c r="D55" s="993"/>
      <c r="E55" s="993"/>
      <c r="F55" s="972" t="str">
        <f>IF(Input!G623=Input!D623,Input!D658,IF(Input!G623=Input!E623,Input!E658,""))</f>
        <v/>
      </c>
      <c r="G55" s="973" t="str">
        <f>Input!B658</f>
        <v>Personal and Advertising Injury Limit</v>
      </c>
      <c r="H55" s="1441"/>
      <c r="I55" s="1438"/>
      <c r="J55" s="994"/>
      <c r="K55" s="1096"/>
    </row>
    <row r="56" spans="1:11" ht="15" hidden="1" customHeight="1" x14ac:dyDescent="0.25">
      <c r="A56" s="504"/>
      <c r="B56" s="993"/>
      <c r="C56" s="993"/>
      <c r="D56" s="993"/>
      <c r="E56" s="993"/>
      <c r="F56" s="972" t="str">
        <f>IF(Input!G623=Input!D623,Input!D659,IF(Input!G623=Input!E623,Input!E659,""))</f>
        <v/>
      </c>
      <c r="G56" s="973" t="str">
        <f>Input!B659</f>
        <v>General Aggregate Limit</v>
      </c>
      <c r="H56" s="1441"/>
      <c r="I56" s="1438"/>
      <c r="J56" s="994"/>
      <c r="K56" s="1096"/>
    </row>
    <row r="57" spans="1:11" ht="15" hidden="1" customHeight="1" x14ac:dyDescent="0.25">
      <c r="A57" s="504"/>
      <c r="B57" s="993"/>
      <c r="C57" s="993"/>
      <c r="D57" s="993"/>
      <c r="E57" s="993"/>
      <c r="F57" s="972" t="str">
        <f>IF(Input!G623=Input!D623,Input!D660,IF(Input!G623=Input!E623,Input!E660,""))</f>
        <v/>
      </c>
      <c r="G57" s="973" t="str">
        <f>Input!B660</f>
        <v>Damage to Premises Rented to You Limit</v>
      </c>
      <c r="H57" s="1441"/>
      <c r="I57" s="1438"/>
      <c r="J57" s="994"/>
      <c r="K57" s="1096"/>
    </row>
    <row r="58" spans="1:11" ht="15" hidden="1" customHeight="1" x14ac:dyDescent="0.25">
      <c r="A58" s="504"/>
      <c r="B58" s="993"/>
      <c r="C58" s="993"/>
      <c r="D58" s="993"/>
      <c r="E58" s="993"/>
      <c r="F58" s="972" t="str">
        <f>IF(Input!G623=Input!D623,Input!D661,IF(Input!G623=Input!E623,Input!E661,""))</f>
        <v/>
      </c>
      <c r="G58" s="973" t="str">
        <f>Input!B661</f>
        <v>Medical Payments Limit</v>
      </c>
      <c r="H58" s="1442"/>
      <c r="I58" s="1439"/>
      <c r="J58" s="994"/>
      <c r="K58" s="1096"/>
    </row>
    <row r="59" spans="1:11" ht="15" hidden="1" customHeight="1" x14ac:dyDescent="0.25">
      <c r="A59" s="504"/>
      <c r="B59" s="993"/>
      <c r="C59" s="993"/>
      <c r="D59" s="993"/>
      <c r="E59" s="993"/>
      <c r="F59" s="1455" t="str">
        <f>Input!B664</f>
        <v>Employee Benefits Liability</v>
      </c>
      <c r="G59" s="1456"/>
      <c r="H59" s="1456"/>
      <c r="I59" s="1457"/>
      <c r="J59" s="994"/>
      <c r="K59" s="1096"/>
    </row>
    <row r="60" spans="1:11" ht="15" hidden="1" customHeight="1" x14ac:dyDescent="0.25">
      <c r="A60" s="504"/>
      <c r="B60" s="993"/>
      <c r="C60" s="993"/>
      <c r="D60" s="993"/>
      <c r="E60" s="993"/>
      <c r="F60" s="972" t="str">
        <f>IF(Input!G623=Input!D623,Input!D666,IF(Input!G623=Input!E623,Input!E666,""))</f>
        <v/>
      </c>
      <c r="G60" s="973" t="str">
        <f>Input!B666</f>
        <v>Each Employee Limit</v>
      </c>
      <c r="H60" s="1440" t="str">
        <f>IF(Input!G623=Input!D623,Input!D668,IF(Input!G623=Input!E623,Input!E668,""))</f>
        <v/>
      </c>
      <c r="I60" s="1437" t="str">
        <f>MID(Input!B668, FIND("(",Input!B668)+1,FIND(")",Input!B668) - FIND("(",Input!B668)-1)</f>
        <v>Each Employee</v>
      </c>
      <c r="J60" s="994"/>
      <c r="K60" s="1096"/>
    </row>
    <row r="61" spans="1:11" ht="15" hidden="1" customHeight="1" x14ac:dyDescent="0.25">
      <c r="A61" s="504"/>
      <c r="B61" s="993"/>
      <c r="C61" s="993"/>
      <c r="D61" s="993"/>
      <c r="E61" s="993"/>
      <c r="F61" s="972" t="str">
        <f>IF(Input!G623=Input!D623,Input!D667,IF(Input!G623=Input!E623,Input!E667,""))</f>
        <v/>
      </c>
      <c r="G61" s="973" t="str">
        <f>Input!B667</f>
        <v>Aggregate Limit</v>
      </c>
      <c r="H61" s="1442"/>
      <c r="I61" s="1439"/>
      <c r="J61" s="994"/>
      <c r="K61" s="1096"/>
    </row>
    <row r="62" spans="1:11" ht="15" hidden="1" customHeight="1" x14ac:dyDescent="0.25">
      <c r="A62" s="504"/>
      <c r="B62" s="993"/>
      <c r="C62" s="993"/>
      <c r="D62" s="993"/>
      <c r="E62" s="993"/>
      <c r="F62" s="1455" t="str">
        <f>Input!B670</f>
        <v>Business Auto</v>
      </c>
      <c r="G62" s="1456"/>
      <c r="H62" s="1456"/>
      <c r="I62" s="1457"/>
      <c r="J62" s="994"/>
      <c r="K62" s="1096"/>
    </row>
    <row r="63" spans="1:11" ht="15" hidden="1" customHeight="1" x14ac:dyDescent="0.25">
      <c r="A63" s="504"/>
      <c r="B63" s="993"/>
      <c r="C63" s="993"/>
      <c r="D63" s="993"/>
      <c r="E63" s="993"/>
      <c r="F63" s="972" t="str">
        <f>IF(Input!G623=Input!D623,Input!D672,IF(Input!G623=Input!E623,Input!E672,""))</f>
        <v/>
      </c>
      <c r="G63" s="973" t="str">
        <f>Input!B672</f>
        <v>Hired and Non-Owned Auto Liability Limit</v>
      </c>
      <c r="H63" s="995" t="str">
        <f>IF(Input!G623=Input!D623,Input!D673,IF(Input!G623=Input!E623,Input!E673,""))</f>
        <v/>
      </c>
      <c r="I63" s="982" t="s">
        <v>228</v>
      </c>
      <c r="J63" s="994"/>
      <c r="K63" s="1096"/>
    </row>
    <row r="64" spans="1:11" ht="15" hidden="1" customHeight="1" x14ac:dyDescent="0.25">
      <c r="A64" s="504"/>
      <c r="B64" s="993"/>
      <c r="C64" s="993"/>
      <c r="D64" s="993"/>
      <c r="E64" s="993"/>
      <c r="F64" s="972" t="str">
        <f>IF(Input!G623=Input!D623,Input!D674,IF(Input!G623=Input!E623,Input!E674,""))</f>
        <v/>
      </c>
      <c r="G64" s="973" t="str">
        <f>Input!B674</f>
        <v>Hired Auto Physical Damage Limit</v>
      </c>
      <c r="H64" s="995" t="str">
        <f>IF(Input!G623=Input!D623,Input!D675,IF(Input!G623=Input!E623,Input!E675,""))</f>
        <v/>
      </c>
      <c r="I64" s="990"/>
      <c r="J64" s="994"/>
      <c r="K64" s="1096"/>
    </row>
    <row r="65" spans="1:11" ht="15" hidden="1" customHeight="1" x14ac:dyDescent="0.25">
      <c r="A65" s="504"/>
      <c r="B65" s="993"/>
      <c r="C65" s="993"/>
      <c r="D65" s="993"/>
      <c r="E65" s="993"/>
      <c r="F65" s="1455" t="str">
        <f>Input!B677</f>
        <v>Umbrella/Excess Liability</v>
      </c>
      <c r="G65" s="1456"/>
      <c r="H65" s="1456"/>
      <c r="I65" s="1457"/>
      <c r="J65" s="994"/>
      <c r="K65" s="1096"/>
    </row>
    <row r="66" spans="1:11" ht="15" hidden="1" customHeight="1" x14ac:dyDescent="0.25">
      <c r="A66" s="504"/>
      <c r="B66" s="993"/>
      <c r="C66" s="993"/>
      <c r="D66" s="993"/>
      <c r="E66" s="993"/>
      <c r="F66" s="972" t="str">
        <f>IF(Input!G623=Input!D623,Input!D679,IF(Input!G623=Input!E623,Input!E679,""))</f>
        <v/>
      </c>
      <c r="G66" s="973" t="str">
        <f>Input!B679</f>
        <v>Each Occurrence Limit</v>
      </c>
      <c r="H66" s="1440" t="str">
        <f>IF(Input!G623=Input!D623,Input!D682,IF(Input!G623=Input!E623,Input!E682,""))</f>
        <v/>
      </c>
      <c r="I66" s="1437" t="s">
        <v>98</v>
      </c>
      <c r="J66" s="994"/>
      <c r="K66" s="1096"/>
    </row>
    <row r="67" spans="1:11" ht="15" hidden="1" customHeight="1" x14ac:dyDescent="0.25">
      <c r="A67" s="504"/>
      <c r="B67" s="993"/>
      <c r="C67" s="993"/>
      <c r="D67" s="993"/>
      <c r="E67" s="993"/>
      <c r="F67" s="972" t="str">
        <f>IF(Input!G623=Input!D623,Input!D680,IF(Input!G623=Input!E623,Input!E680,""))</f>
        <v/>
      </c>
      <c r="G67" s="973" t="str">
        <f>Input!B680</f>
        <v>General Aggregate Limit</v>
      </c>
      <c r="H67" s="1441"/>
      <c r="I67" s="1438"/>
      <c r="J67" s="994"/>
      <c r="K67" s="1096"/>
    </row>
    <row r="68" spans="1:11" ht="15" hidden="1" customHeight="1" x14ac:dyDescent="0.25">
      <c r="A68" s="504"/>
      <c r="B68" s="993"/>
      <c r="C68" s="993"/>
      <c r="D68" s="993"/>
      <c r="E68" s="993"/>
      <c r="F68" s="972" t="str">
        <f>IF(Input!G623=Input!D623,Input!D681,IF(Input!G623=Input!E623,Input!E681,""))</f>
        <v/>
      </c>
      <c r="G68" s="973" t="str">
        <f>Input!B681</f>
        <v>Products / Completed Operations Aggregate Limit</v>
      </c>
      <c r="H68" s="1442"/>
      <c r="I68" s="1439"/>
      <c r="J68" s="994"/>
      <c r="K68" s="1096"/>
    </row>
    <row r="69" spans="1:11" ht="15" hidden="1" customHeight="1" x14ac:dyDescent="0.25">
      <c r="A69" s="504"/>
      <c r="B69" s="993"/>
      <c r="C69" s="993"/>
      <c r="D69" s="993"/>
      <c r="E69" s="993"/>
      <c r="F69" s="1455" t="str">
        <f>Input!B684</f>
        <v>Property Policy Limits</v>
      </c>
      <c r="G69" s="1456"/>
      <c r="H69" s="1456"/>
      <c r="I69" s="1457"/>
      <c r="J69" s="994"/>
      <c r="K69" s="1096"/>
    </row>
    <row r="70" spans="1:11" ht="15" hidden="1" customHeight="1" x14ac:dyDescent="0.25">
      <c r="A70" s="504"/>
      <c r="B70" s="993"/>
      <c r="C70" s="993"/>
      <c r="D70" s="993"/>
      <c r="E70" s="993"/>
      <c r="F70" s="972" t="str">
        <f>IF(Input!G623=Input!D623,Input!D686,IF(Input!G623=Input!E623,Input!E686,""))</f>
        <v/>
      </c>
      <c r="G70" s="973" t="str">
        <f>Input!B686</f>
        <v>Building</v>
      </c>
      <c r="H70" s="981" t="str">
        <f>IF(Input!G623=Input!D623,Input!D704,IF(Input!G623=Input!E623,Input!E704,""))</f>
        <v/>
      </c>
      <c r="I70" s="982" t="str">
        <f>Input!B704</f>
        <v>All Other</v>
      </c>
      <c r="J70" s="994"/>
      <c r="K70" s="1096"/>
    </row>
    <row r="71" spans="1:11" ht="15" hidden="1" customHeight="1" x14ac:dyDescent="0.25">
      <c r="A71" s="504"/>
      <c r="B71" s="993"/>
      <c r="C71" s="993"/>
      <c r="D71" s="993"/>
      <c r="E71" s="993"/>
      <c r="F71" s="972" t="str">
        <f>IF(Input!G623=Input!D623,Input!D687,IF(Input!G623=Input!E623,Input!E687,""))</f>
        <v/>
      </c>
      <c r="G71" s="973" t="str">
        <f>Input!B687</f>
        <v>Business Personal Property</v>
      </c>
      <c r="H71" s="981"/>
      <c r="I71" s="982"/>
      <c r="J71" s="994"/>
      <c r="K71" s="1096"/>
    </row>
    <row r="72" spans="1:11" ht="25.5" hidden="1" customHeight="1" x14ac:dyDescent="0.25">
      <c r="A72" s="504"/>
      <c r="B72" s="993"/>
      <c r="C72" s="993"/>
      <c r="D72" s="993"/>
      <c r="E72" s="993"/>
      <c r="F72" s="972" t="str">
        <f>IF(Input!G623=Input!D623,Input!D688,IF(Input!G623=Input!E623,Input!E688,""))</f>
        <v/>
      </c>
      <c r="G72" s="973" t="str">
        <f>Input!B688</f>
        <v>Business Income &amp; Extra Expense</v>
      </c>
      <c r="H72" s="981" t="str">
        <f>IF(Input!G623=Input!D623,Input!D710,IF(Input!G623=Input!E623,Input!E710,""))</f>
        <v/>
      </c>
      <c r="I72" s="982" t="str">
        <f>Input!B710&amp;" Waiting Period"</f>
        <v>All Other Waiting Period</v>
      </c>
      <c r="J72" s="994"/>
      <c r="K72" s="1096"/>
    </row>
    <row r="73" spans="1:11" ht="15" hidden="1" customHeight="1" x14ac:dyDescent="0.25">
      <c r="A73" s="504"/>
      <c r="B73" s="993"/>
      <c r="C73" s="993"/>
      <c r="D73" s="993"/>
      <c r="E73" s="993"/>
      <c r="F73" s="972" t="str">
        <f>IF(Input!G623=Input!D623,Input!D689,IF(Input!G623=Input!E623,Input!E689,""))</f>
        <v/>
      </c>
      <c r="G73" s="973" t="str">
        <f>Input!B689</f>
        <v>Valuable Papers</v>
      </c>
      <c r="H73" s="975"/>
      <c r="I73" s="976"/>
      <c r="J73" s="994"/>
      <c r="K73" s="1096"/>
    </row>
    <row r="74" spans="1:11" ht="15" hidden="1" customHeight="1" x14ac:dyDescent="0.25">
      <c r="A74" s="504"/>
      <c r="B74" s="993"/>
      <c r="C74" s="993"/>
      <c r="D74" s="993"/>
      <c r="E74" s="993"/>
      <c r="F74" s="972" t="str">
        <f>IF(Input!G623=Input!D623,Input!D690,IF(Input!G623=Input!E623,Input!E690,""))</f>
        <v/>
      </c>
      <c r="G74" s="973" t="str">
        <f>Input!B690</f>
        <v>Accounts Receivable</v>
      </c>
      <c r="H74" s="975"/>
      <c r="I74" s="976"/>
      <c r="J74" s="994"/>
      <c r="K74" s="1096"/>
    </row>
    <row r="75" spans="1:11" ht="15" hidden="1" customHeight="1" x14ac:dyDescent="0.25">
      <c r="A75" s="504"/>
      <c r="B75" s="993"/>
      <c r="C75" s="993"/>
      <c r="D75" s="993"/>
      <c r="E75" s="993"/>
      <c r="F75" s="972" t="str">
        <f>IF(Input!G623=Input!D623,Input!D691,IF(Input!G623=Input!E623,Input!E691,""))</f>
        <v/>
      </c>
      <c r="G75" s="973" t="str">
        <f>Input!B691</f>
        <v>Utility Service - Direct Damage</v>
      </c>
      <c r="H75" s="975"/>
      <c r="I75" s="976"/>
      <c r="J75" s="994"/>
      <c r="K75" s="1096"/>
    </row>
    <row r="76" spans="1:11" ht="15" hidden="1" customHeight="1" x14ac:dyDescent="0.25">
      <c r="A76" s="504"/>
      <c r="B76" s="993"/>
      <c r="C76" s="993"/>
      <c r="D76" s="993"/>
      <c r="E76" s="993"/>
      <c r="F76" s="972" t="str">
        <f>IF(Input!G623=Input!D623,Input!D692,IF(Input!G623=Input!E623,Input!E692,""))</f>
        <v/>
      </c>
      <c r="G76" s="973" t="str">
        <f>Input!B692</f>
        <v>Utility Service - Time Element</v>
      </c>
      <c r="H76" s="975"/>
      <c r="I76" s="976"/>
      <c r="J76" s="994"/>
      <c r="K76" s="1096"/>
    </row>
    <row r="77" spans="1:11" ht="15" hidden="1" customHeight="1" x14ac:dyDescent="0.25">
      <c r="A77" s="504"/>
      <c r="B77" s="993"/>
      <c r="C77" s="993"/>
      <c r="D77" s="993"/>
      <c r="E77" s="993"/>
      <c r="F77" s="972" t="str">
        <f>IF(Input!G623=Input!D623,Input!D693,IF(Input!G623=Input!E623,Input!E693,""))</f>
        <v/>
      </c>
      <c r="G77" s="973" t="str">
        <f>Input!B693</f>
        <v>Overhead Transmission Lines</v>
      </c>
      <c r="H77" s="975"/>
      <c r="I77" s="976"/>
      <c r="J77" s="994"/>
      <c r="K77" s="1096"/>
    </row>
    <row r="78" spans="1:11" ht="15" hidden="1" customHeight="1" x14ac:dyDescent="0.25">
      <c r="A78" s="504"/>
      <c r="B78" s="993"/>
      <c r="C78" s="993"/>
      <c r="D78" s="993"/>
      <c r="E78" s="993"/>
      <c r="F78" s="972" t="str">
        <f>IF(Input!G623=Input!D623,Input!D694,IF(Input!G623=Input!E623,Input!E694,""))</f>
        <v/>
      </c>
      <c r="G78" s="973" t="str">
        <f>Input!B694</f>
        <v xml:space="preserve">Civil Authority </v>
      </c>
      <c r="H78" s="975"/>
      <c r="I78" s="976"/>
      <c r="J78" s="994"/>
      <c r="K78" s="1096"/>
    </row>
    <row r="79" spans="1:11" ht="15" hidden="1" customHeight="1" x14ac:dyDescent="0.25">
      <c r="A79" s="504"/>
      <c r="B79" s="993"/>
      <c r="C79" s="993"/>
      <c r="D79" s="993"/>
      <c r="E79" s="993"/>
      <c r="F79" s="972" t="str">
        <f>IF(Input!G623=Input!D623,Input!D695,IF(Input!G623=Input!E623,Input!E695,""))</f>
        <v/>
      </c>
      <c r="G79" s="973" t="str">
        <f>Input!B695</f>
        <v>Ingress / Egress</v>
      </c>
      <c r="H79" s="975"/>
      <c r="I79" s="976"/>
      <c r="J79" s="994"/>
      <c r="K79" s="1096"/>
    </row>
    <row r="80" spans="1:11" ht="15" hidden="1" customHeight="1" x14ac:dyDescent="0.25">
      <c r="A80" s="504"/>
      <c r="B80" s="993"/>
      <c r="C80" s="993"/>
      <c r="D80" s="993"/>
      <c r="E80" s="993"/>
      <c r="F80" s="972" t="str">
        <f>IF(Input!G623=Input!D623,Input!D696,IF(Input!G623=Input!E623,Input!E696,""))</f>
        <v/>
      </c>
      <c r="G80" s="973" t="str">
        <f>Input!B696</f>
        <v>Ordinance or Law</v>
      </c>
      <c r="H80" s="975"/>
      <c r="I80" s="976"/>
      <c r="J80" s="994"/>
      <c r="K80" s="1096"/>
    </row>
    <row r="81" spans="1:11" ht="15" hidden="1" customHeight="1" x14ac:dyDescent="0.25">
      <c r="A81" s="504"/>
      <c r="B81" s="993"/>
      <c r="C81" s="993"/>
      <c r="D81" s="993"/>
      <c r="E81" s="993"/>
      <c r="F81" s="972" t="str">
        <f>IF(Input!G623=Input!D623,Input!D697,IF(Input!G623=Input!E623,Input!E697,""))</f>
        <v/>
      </c>
      <c r="G81" s="973" t="str">
        <f>Input!B697</f>
        <v>Newly Acquired Building</v>
      </c>
      <c r="H81" s="975"/>
      <c r="I81" s="976"/>
      <c r="J81" s="994"/>
      <c r="K81" s="1096"/>
    </row>
    <row r="82" spans="1:11" ht="15" hidden="1" customHeight="1" x14ac:dyDescent="0.25">
      <c r="A82" s="504"/>
      <c r="B82" s="993"/>
      <c r="C82" s="993"/>
      <c r="D82" s="993"/>
      <c r="E82" s="993"/>
      <c r="F82" s="972" t="str">
        <f>IF(Input!G623=Input!D623,Input!D698,IF(Input!G623=Input!E623,Input!E698,""))</f>
        <v/>
      </c>
      <c r="G82" s="973" t="str">
        <f>Input!B698</f>
        <v>Newly Acquired Business Personal Property</v>
      </c>
      <c r="H82" s="977"/>
      <c r="I82" s="978"/>
      <c r="J82" s="994"/>
      <c r="K82" s="1096"/>
    </row>
    <row r="83" spans="1:11" ht="15" hidden="1" customHeight="1" x14ac:dyDescent="0.25">
      <c r="A83" s="504"/>
      <c r="B83" s="993"/>
      <c r="C83" s="993"/>
      <c r="D83" s="993"/>
      <c r="E83" s="993"/>
      <c r="F83" s="972" t="str">
        <f>IF(Input!G623=Input!D623,Input!D699,IF(Input!G623=Input!E623,Input!E699,""))</f>
        <v/>
      </c>
      <c r="G83" s="973" t="str">
        <f>Input!B699</f>
        <v>Flood</v>
      </c>
      <c r="H83" s="996" t="str">
        <f>IF(Input!G623=Input!D623,Input!D705,IF(Input!G623=Input!E623,Input!E705,""))</f>
        <v/>
      </c>
      <c r="I83" s="997" t="str">
        <f>Input!B705</f>
        <v>Flood</v>
      </c>
      <c r="J83" s="994"/>
      <c r="K83" s="1096"/>
    </row>
    <row r="84" spans="1:11" ht="15" hidden="1" customHeight="1" x14ac:dyDescent="0.25">
      <c r="A84" s="504"/>
      <c r="B84" s="993"/>
      <c r="C84" s="993"/>
      <c r="D84" s="993"/>
      <c r="E84" s="993"/>
      <c r="F84" s="972" t="str">
        <f>IF(Input!G623=Input!D623,Input!D700,IF(Input!G623=Input!E623,Input!E700,""))</f>
        <v/>
      </c>
      <c r="G84" s="973" t="str">
        <f>Input!B700</f>
        <v>Earthquake</v>
      </c>
      <c r="H84" s="996" t="str">
        <f>IF(Input!G623=Input!D623,Input!D706,IF(Input!G623=Input!E623,Input!E706,""))</f>
        <v/>
      </c>
      <c r="I84" s="997" t="str">
        <f>Input!B706</f>
        <v>Earthquake</v>
      </c>
      <c r="J84" s="994"/>
      <c r="K84" s="1096"/>
    </row>
    <row r="85" spans="1:11" ht="15" hidden="1" customHeight="1" x14ac:dyDescent="0.25">
      <c r="A85" s="504"/>
      <c r="B85" s="993"/>
      <c r="C85" s="993"/>
      <c r="D85" s="993"/>
      <c r="E85" s="993"/>
      <c r="F85" s="972" t="str">
        <f>IF(Input!G623=Input!D623,Input!D701,IF(Input!G623=Input!E623,Input!E701,""))</f>
        <v/>
      </c>
      <c r="G85" s="973" t="str">
        <f>Input!B701</f>
        <v>Windstorm</v>
      </c>
      <c r="H85" s="996" t="str">
        <f>IF(Input!G623=Input!D623,Input!D707,IF(Input!G623=Input!E623,Input!E707,""))</f>
        <v/>
      </c>
      <c r="I85" s="997" t="str">
        <f>Input!B707</f>
        <v>Windstorm</v>
      </c>
      <c r="J85" s="994"/>
      <c r="K85" s="1096"/>
    </row>
    <row r="86" spans="1:11" ht="15" hidden="1" customHeight="1" x14ac:dyDescent="0.25">
      <c r="A86" s="504"/>
      <c r="B86" s="993"/>
      <c r="C86" s="993"/>
      <c r="D86" s="993"/>
      <c r="E86" s="993"/>
      <c r="F86" s="972" t="str">
        <f>IF(Input!G623=Input!D623,Input!D702,IF(Input!G623=Input!E623,Input!E702,""))</f>
        <v/>
      </c>
      <c r="G86" s="973" t="str">
        <f>Input!B702</f>
        <v>Named Storm</v>
      </c>
      <c r="H86" s="996" t="str">
        <f>IF(Input!G623=Input!D623,Input!D708,IF(Input!G623=Input!E623,Input!E708,""))</f>
        <v/>
      </c>
      <c r="I86" s="997" t="str">
        <f>Input!B708</f>
        <v>Named Storm</v>
      </c>
      <c r="J86" s="994"/>
      <c r="K86" s="1096"/>
    </row>
    <row r="87" spans="1:11" ht="15" customHeight="1" x14ac:dyDescent="0.25">
      <c r="A87" s="1420" t="str">
        <f>Input!B619</f>
        <v xml:space="preserve">Inland Marine </v>
      </c>
      <c r="B87" s="1423" t="str">
        <f>Input!C620</f>
        <v xml:space="preserve">Physical damage to contractor's equipment
                                                                                  </v>
      </c>
      <c r="C87" s="1424" t="str">
        <f>IF(Input!G623=Input!D623,Input!D624,IF(Input!G623=Input!E623,Input!E624,""))</f>
        <v/>
      </c>
      <c r="D87" s="1423" t="str">
        <f>Input!C622</f>
        <v>TBD</v>
      </c>
      <c r="E87" s="1426" t="str">
        <f>E5</f>
        <v>8/1/2023-8/1/2024</v>
      </c>
      <c r="F87" s="972" t="str">
        <f>IF(Input!G623=Input!D623,Input!H686,IF(Input!G623=Input!E623,Input!I686,""))</f>
        <v/>
      </c>
      <c r="G87" s="973" t="str">
        <f>Input!F686</f>
        <v>Scheduled Equipment</v>
      </c>
      <c r="H87" s="979" t="str">
        <f>IF(Input!G623=Input!D623,Input!H704,IF(Input!G623=Input!E623,Input!I704,""))</f>
        <v/>
      </c>
      <c r="I87" s="980" t="str">
        <f>Input!F704</f>
        <v>All Other</v>
      </c>
      <c r="J87" s="1428" t="str">
        <f>IF(Input!G623=Input!D623,Input!D640,IF(Input!G623=Input!E623,Input!E640,""))</f>
        <v/>
      </c>
      <c r="K87" s="1468">
        <v>31190</v>
      </c>
    </row>
    <row r="88" spans="1:11" ht="15" customHeight="1" x14ac:dyDescent="0.25">
      <c r="A88" s="1421"/>
      <c r="B88" s="1424"/>
      <c r="C88" s="1424"/>
      <c r="D88" s="1424"/>
      <c r="E88" s="1426"/>
      <c r="F88" s="972" t="str">
        <f>IF(Input!G623=Input!D623,Input!H687,IF(Input!G623=Input!E623,Input!I687,""))</f>
        <v/>
      </c>
      <c r="G88" s="973" t="str">
        <f>Input!F687</f>
        <v>Unscheduled Equipment - Max Per Occurrence</v>
      </c>
      <c r="H88" s="1001" t="str">
        <f>IF(Input!G623=Input!D623,Input!H705,IF(Input!G623=Input!E623,Input!I705,""))</f>
        <v/>
      </c>
      <c r="I88" s="1002" t="str">
        <f>Input!F705</f>
        <v>Flood</v>
      </c>
      <c r="J88" s="1428"/>
      <c r="K88" s="1468"/>
    </row>
    <row r="89" spans="1:11" x14ac:dyDescent="0.25">
      <c r="A89" s="1421"/>
      <c r="B89" s="1424"/>
      <c r="C89" s="1424"/>
      <c r="D89" s="1424"/>
      <c r="E89" s="1426"/>
      <c r="F89" s="972" t="str">
        <f>IF(Input!G623=Input!D623,Input!H688,IF(Input!G623=Input!E623,Input!I688,""))</f>
        <v/>
      </c>
      <c r="G89" s="973" t="str">
        <f>Input!F688</f>
        <v>Unscheduled Equipment - Max Per Item</v>
      </c>
      <c r="H89" s="1001" t="str">
        <f>IF(Input!G623=Input!D623,Input!H706,IF(Input!G623=Input!E623,Input!I706,""))</f>
        <v/>
      </c>
      <c r="I89" s="1002" t="str">
        <f>Input!F706</f>
        <v>Earthquake</v>
      </c>
      <c r="J89" s="1428"/>
      <c r="K89" s="1468"/>
    </row>
    <row r="90" spans="1:11" ht="15" customHeight="1" x14ac:dyDescent="0.25">
      <c r="A90" s="1421"/>
      <c r="B90" s="1424"/>
      <c r="C90" s="1424"/>
      <c r="D90" s="1424"/>
      <c r="E90" s="1426"/>
      <c r="F90" s="972" t="str">
        <f>IF(Input!G623=Input!D623,Input!H689,IF(Input!G623=Input!E623,Input!I689,""))</f>
        <v/>
      </c>
      <c r="G90" s="973" t="str">
        <f>Input!F689</f>
        <v>Leased or Rented Equipment - Max Per Occurrence</v>
      </c>
      <c r="H90" s="1001" t="str">
        <f>IF(Input!G623=Input!D623,Input!H707,IF(Input!G623=Input!E623,Input!I707,""))</f>
        <v/>
      </c>
      <c r="I90" s="1002" t="str">
        <f>Input!F707</f>
        <v>Windstorm</v>
      </c>
      <c r="J90" s="1428"/>
      <c r="K90" s="1468"/>
    </row>
    <row r="91" spans="1:11" ht="15" customHeight="1" x14ac:dyDescent="0.25">
      <c r="A91" s="1422"/>
      <c r="B91" s="1425"/>
      <c r="C91" s="1425"/>
      <c r="D91" s="1425"/>
      <c r="E91" s="1427"/>
      <c r="F91" s="972" t="str">
        <f>IF(Input!G623=Input!D623,Input!H690,IF(Input!G623=Input!E623,Input!I690,""))</f>
        <v/>
      </c>
      <c r="G91" s="973" t="str">
        <f>Input!F690</f>
        <v>Leased or Rented Equipment - Max Per Item</v>
      </c>
      <c r="H91" s="983" t="str">
        <f>IF(Input!G623=Input!D623,Input!H708,IF(Input!G623=Input!E623,Input!I708,""))</f>
        <v/>
      </c>
      <c r="I91" s="984" t="str">
        <f>Input!F708</f>
        <v xml:space="preserve">Theft </v>
      </c>
      <c r="J91" s="1429"/>
      <c r="K91" s="1471"/>
    </row>
    <row r="92" spans="1:11" ht="63.75" hidden="1" customHeight="1" x14ac:dyDescent="0.25">
      <c r="A92" s="1420" t="str">
        <f>Input!B718</f>
        <v>Property - Wind &amp; Hail - 1329 Laredo</v>
      </c>
      <c r="B92" s="1423" t="str">
        <f>Input!C719</f>
        <v>Property: First-party insurance that indemnifies the owner or user of property for its loss, or the loss of its income-producing ability, when the loss or damage is caused by a covered peril
Inland Marine: Physical damage to contractor's equipment</v>
      </c>
      <c r="C92" s="1423" t="str">
        <f>IF(Input!G722=Input!D722,Input!D723,IF(Input!G722=Input!E722,Input!E723,""))</f>
        <v/>
      </c>
      <c r="D92" s="1423" t="str">
        <f>Input!C721</f>
        <v>TBD</v>
      </c>
      <c r="E92" s="1446" t="str">
        <f>E5</f>
        <v>8/1/2023-8/1/2024</v>
      </c>
      <c r="F92" s="972" t="str">
        <f>IF(Input!G722=Input!D722,Input!G747,IF(Input!G722=Input!E722,Input!G748,""))</f>
        <v/>
      </c>
      <c r="G92" s="973" t="str">
        <f>Input!G745</f>
        <v>Each Occurrence</v>
      </c>
      <c r="H92" s="1440" t="str">
        <f>IF(Input!G722=Input!D722,Input!I747,IF(Input!G722=Input!E722,Input!I748,""))</f>
        <v/>
      </c>
      <c r="I92" s="1437" t="str">
        <f>Input!I745</f>
        <v>Each Occurrence</v>
      </c>
      <c r="J92" s="1436" t="str">
        <f>IF(Input!G722=Input!D722,Input!D739,IF(Input!G722=Input!E722,Input!E739,""))</f>
        <v/>
      </c>
      <c r="K92" s="1467" t="str">
        <f>IF(Input!H722=Input!E722,Input!E739,IF(Input!H722=Input!F722,Input!F739,""))</f>
        <v/>
      </c>
    </row>
    <row r="93" spans="1:11" ht="63.75" hidden="1" customHeight="1" x14ac:dyDescent="0.25">
      <c r="A93" s="1422"/>
      <c r="B93" s="1425"/>
      <c r="C93" s="1425"/>
      <c r="D93" s="1425"/>
      <c r="E93" s="1425"/>
      <c r="F93" s="972" t="str">
        <f>IF(Input!G722=Input!D722,Input!H747,IF(Input!G722=Input!E722,Input!H748,""))</f>
        <v/>
      </c>
      <c r="G93" s="973" t="str">
        <f>Input!E753</f>
        <v>Aggregate</v>
      </c>
      <c r="H93" s="1442"/>
      <c r="I93" s="1439"/>
      <c r="J93" s="1429"/>
      <c r="K93" s="1471"/>
    </row>
    <row r="94" spans="1:11" ht="33.75" customHeight="1" x14ac:dyDescent="0.25">
      <c r="A94" s="1420" t="str">
        <f>Input!B761</f>
        <v>Hull &amp; Protection and Indemnity (Watercraft Liability)</v>
      </c>
      <c r="B94" s="1423" t="str">
        <f>Input!C762</f>
        <v>Hull: Covers physical damage to vessels
Protection and Indemnity: Covers liability arising from the use of vessels</v>
      </c>
      <c r="C94" s="1423" t="str">
        <f>IF(Input!G765=Input!D765,Input!D766,IF(Input!G765=Input!E765,Input!E766,""))</f>
        <v/>
      </c>
      <c r="D94" s="1423" t="str">
        <f>Input!C764</f>
        <v>TBD</v>
      </c>
      <c r="E94" s="1446" t="str">
        <f>E5</f>
        <v>8/1/2023-8/1/2024</v>
      </c>
      <c r="F94" s="972" t="str">
        <f>IF(Input!G765=Input!D765,Input!E793,IF(Input!G765=Input!E765,Input!G793,""))</f>
        <v/>
      </c>
      <c r="G94" s="973" t="str">
        <f>Input!B793</f>
        <v>Hull and Machinery</v>
      </c>
      <c r="H94" s="972" t="str">
        <f>IF(Input!G765=Input!D765,Input!F793,IF(Input!G765=Input!E765,Input!H793,""))</f>
        <v/>
      </c>
      <c r="I94" s="973" t="s">
        <v>228</v>
      </c>
      <c r="J94" s="1436" t="str">
        <f>IF(Input!G765=Input!D765,Input!D782,IF(Input!G765=Input!E765,Input!E782,""))</f>
        <v/>
      </c>
      <c r="K94" s="1467">
        <v>16785</v>
      </c>
    </row>
    <row r="95" spans="1:11" ht="33.75" customHeight="1" x14ac:dyDescent="0.25">
      <c r="A95" s="1422"/>
      <c r="B95" s="1425"/>
      <c r="C95" s="1425"/>
      <c r="D95" s="1425"/>
      <c r="E95" s="1425"/>
      <c r="F95" s="972" t="str">
        <f>IF(Input!G765=Input!D765,Input!E794,IF(Input!G765=Input!E765,Input!G794,""))</f>
        <v/>
      </c>
      <c r="G95" s="973" t="str">
        <f>Input!B794</f>
        <v>Protection and Indemnity</v>
      </c>
      <c r="H95" s="972" t="str">
        <f>IF(Input!G765=Input!D765,Input!F794,IF(Input!G765=Input!E765,Input!H794,""))</f>
        <v/>
      </c>
      <c r="I95" s="973" t="s">
        <v>98</v>
      </c>
      <c r="J95" s="1429"/>
      <c r="K95" s="1471"/>
    </row>
    <row r="96" spans="1:11" ht="23.25" hidden="1" customHeight="1" x14ac:dyDescent="0.25">
      <c r="A96" s="1420" t="str">
        <f>Input!B796</f>
        <v>Business Travel Accident</v>
      </c>
      <c r="B96" s="1423" t="str">
        <f>Input!C797</f>
        <v>Coverage provides accidental death and dismemberment benefits for employees while traveling on company business.</v>
      </c>
      <c r="C96" s="1423" t="str">
        <f>IF(Input!G800=Input!D800,Input!D801,IF(Input!G800=Input!E800,Input!E801,""))</f>
        <v/>
      </c>
      <c r="D96" s="1423">
        <f>Input!C799</f>
        <v>0</v>
      </c>
      <c r="E96" s="1446" t="str">
        <f>E5</f>
        <v>8/1/2023-8/1/2024</v>
      </c>
      <c r="F96" s="972" t="str">
        <f>IF(Input!G800=Input!D800,Input!F827,IF(Input!G800=Input!E800,Input!H827,""))</f>
        <v/>
      </c>
      <c r="G96" s="973" t="str">
        <f>Input!B827</f>
        <v>Principal Sum Class I</v>
      </c>
      <c r="H96" s="1440" t="str">
        <f>IF(Input!G800=Input!D800,Input!F833,IF(Input!G800=Input!E800,Input!H833,""))</f>
        <v/>
      </c>
      <c r="I96" s="1437" t="s">
        <v>98</v>
      </c>
      <c r="J96" s="1436" t="str">
        <f>IF(Input!G800=Input!D800,Input!D815,IF(Input!G800=Input!E800,Input!E815,""))</f>
        <v/>
      </c>
      <c r="K96" s="1467" t="str">
        <f>IF(Input!H800=Input!E800,Input!E815,IF(Input!H800=Input!F800,Input!F815,""))</f>
        <v/>
      </c>
    </row>
    <row r="97" spans="1:11" ht="21.75" hidden="1" customHeight="1" x14ac:dyDescent="0.25">
      <c r="A97" s="1421"/>
      <c r="B97" s="1424"/>
      <c r="C97" s="1424"/>
      <c r="D97" s="1424"/>
      <c r="E97" s="1424"/>
      <c r="F97" s="972" t="str">
        <f>IF(Input!G800=Input!D800,Input!F828,IF(Input!G800=Input!E800,Input!H828,""))</f>
        <v/>
      </c>
      <c r="G97" s="973" t="str">
        <f>Input!B828</f>
        <v>Principal Sum Class II</v>
      </c>
      <c r="H97" s="1441"/>
      <c r="I97" s="1438"/>
      <c r="J97" s="1428"/>
      <c r="K97" s="1468"/>
    </row>
    <row r="98" spans="1:11" ht="22.5" hidden="1" customHeight="1" x14ac:dyDescent="0.25">
      <c r="A98" s="1422"/>
      <c r="B98" s="1425"/>
      <c r="C98" s="1425"/>
      <c r="D98" s="1425"/>
      <c r="E98" s="1425"/>
      <c r="F98" s="972" t="str">
        <f>IF(Input!G800=Input!D800,Input!F832,IF(Input!G800=Input!E800,Input!H832,""))</f>
        <v/>
      </c>
      <c r="G98" s="973" t="str">
        <f>Input!B832</f>
        <v>Aggregate Limit per Accident</v>
      </c>
      <c r="H98" s="1442"/>
      <c r="I98" s="1439"/>
      <c r="J98" s="1429"/>
      <c r="K98" s="1471"/>
    </row>
    <row r="99" spans="1:11" ht="15" customHeight="1" x14ac:dyDescent="0.25">
      <c r="A99" s="1420" t="str">
        <f>Input!B835</f>
        <v>Foreign Package</v>
      </c>
      <c r="B99" s="1423" t="str">
        <f>Input!C836</f>
        <v>Coverage applies to overseas exposures associated with foreign operations.</v>
      </c>
      <c r="C99" s="1423" t="str">
        <f>IF(Input!G839=Input!D839,Input!D840,IF(Input!G839=Input!E839,Input!E840,""))</f>
        <v/>
      </c>
      <c r="D99" s="1423" t="str">
        <f>Input!C838</f>
        <v>TBD</v>
      </c>
      <c r="E99" s="1446" t="str">
        <f>E5</f>
        <v>8/1/2023-8/1/2024</v>
      </c>
      <c r="F99" s="972" t="str">
        <f>IF(Input!G839=Input!D839,Input!E867,IF(Input!G839=Input!E839,Input!G867,""))</f>
        <v/>
      </c>
      <c r="G99" s="973" t="str">
        <f>Input!B867</f>
        <v>Property</v>
      </c>
      <c r="H99" s="972" t="str">
        <f>IF(Input!G839=Input!D839,Input!F867,IF(Input!G839=Input!E839,Input!H867,""))</f>
        <v/>
      </c>
      <c r="I99" s="973" t="s">
        <v>98</v>
      </c>
      <c r="J99" s="1436" t="str">
        <f>IF(Input!G839=Input!D839,Input!D846,IF(Input!G839=Input!E839,Input!E846,""))</f>
        <v/>
      </c>
      <c r="K99" s="1467">
        <v>4273</v>
      </c>
    </row>
    <row r="100" spans="1:11" x14ac:dyDescent="0.25">
      <c r="A100" s="1421"/>
      <c r="B100" s="1424"/>
      <c r="C100" s="1424"/>
      <c r="D100" s="1424"/>
      <c r="E100" s="1426"/>
      <c r="F100" s="972" t="str">
        <f>IF(Input!G839=Input!D839,Input!E868,IF(Input!G839=Input!E839,Input!G868,""))</f>
        <v/>
      </c>
      <c r="G100" s="973" t="str">
        <f>Input!B868</f>
        <v>General Liability</v>
      </c>
      <c r="H100" s="972" t="str">
        <f>IF(Input!G839=Input!D839,Input!F868,IF(Input!G839=Input!E839,Input!H868,""))</f>
        <v/>
      </c>
      <c r="I100" s="973" t="s">
        <v>98</v>
      </c>
      <c r="J100" s="1428"/>
      <c r="K100" s="1468"/>
    </row>
    <row r="101" spans="1:11" x14ac:dyDescent="0.25">
      <c r="A101" s="1421"/>
      <c r="B101" s="1424"/>
      <c r="C101" s="1424"/>
      <c r="D101" s="1424"/>
      <c r="E101" s="1426"/>
      <c r="F101" s="972" t="str">
        <f>IF(Input!G839=Input!D839,Input!E869,IF(Input!G839=Input!E839,Input!G869,""))</f>
        <v/>
      </c>
      <c r="G101" s="973" t="str">
        <f>Input!B869</f>
        <v>Employee Benefits Liability</v>
      </c>
      <c r="H101" s="972" t="str">
        <f>IF(Input!G839=Input!D839,Input!F869,IF(Input!G839=Input!E839,Input!H869,""))</f>
        <v/>
      </c>
      <c r="I101" s="973" t="s">
        <v>12</v>
      </c>
      <c r="J101" s="1428"/>
      <c r="K101" s="1468"/>
    </row>
    <row r="102" spans="1:11" x14ac:dyDescent="0.25">
      <c r="A102" s="1421"/>
      <c r="B102" s="1424"/>
      <c r="C102" s="1424"/>
      <c r="D102" s="1424"/>
      <c r="E102" s="1426"/>
      <c r="F102" s="972" t="str">
        <f>IF(Input!G839=Input!D839,Input!E870,IF(Input!G839=Input!E839,Input!G870,""))</f>
        <v/>
      </c>
      <c r="G102" s="973" t="str">
        <f>Input!B870</f>
        <v>Automobile Liability</v>
      </c>
      <c r="H102" s="972" t="str">
        <f>IF(Input!G839=Input!D839,Input!F870,IF(Input!G839=Input!E839,Input!H870,""))</f>
        <v/>
      </c>
      <c r="I102" s="973" t="s">
        <v>228</v>
      </c>
      <c r="J102" s="1428"/>
      <c r="K102" s="1468"/>
    </row>
    <row r="103" spans="1:11" x14ac:dyDescent="0.25">
      <c r="A103" s="1421"/>
      <c r="B103" s="1424"/>
      <c r="C103" s="1424"/>
      <c r="D103" s="1424"/>
      <c r="E103" s="1426"/>
      <c r="F103" s="972" t="str">
        <f>IF(Input!G839=Input!D839,Input!E871,IF(Input!G839=Input!E839,Input!G871,""))</f>
        <v/>
      </c>
      <c r="G103" s="973" t="str">
        <f>Input!B871</f>
        <v>Hired Automobile Physical Damage</v>
      </c>
      <c r="H103" s="972" t="str">
        <f>IF(Input!G839=Input!D839,Input!F871,IF(Input!G839=Input!E839,Input!H871,""))</f>
        <v/>
      </c>
      <c r="I103" s="973" t="s">
        <v>228</v>
      </c>
      <c r="J103" s="1428"/>
      <c r="K103" s="1468"/>
    </row>
    <row r="104" spans="1:11" x14ac:dyDescent="0.25">
      <c r="A104" s="1421"/>
      <c r="B104" s="1424"/>
      <c r="C104" s="1424"/>
      <c r="D104" s="1424"/>
      <c r="E104" s="1426"/>
      <c r="F104" s="972" t="str">
        <f>IF(Input!G839=Input!D839,Input!E872,IF(Input!G839=Input!E839,Input!G872,""))</f>
        <v/>
      </c>
      <c r="G104" s="973" t="str">
        <f>Input!B872</f>
        <v>Voluntary Compensation</v>
      </c>
      <c r="H104" s="972" t="str">
        <f>IF(Input!G839=Input!D839,Input!F872,IF(Input!G839=Input!E839,Input!H872,""))</f>
        <v/>
      </c>
      <c r="I104" s="973" t="s">
        <v>98</v>
      </c>
      <c r="J104" s="1428"/>
      <c r="K104" s="1468"/>
    </row>
    <row r="105" spans="1:11" x14ac:dyDescent="0.25">
      <c r="A105" s="1421"/>
      <c r="B105" s="1424"/>
      <c r="C105" s="1424"/>
      <c r="D105" s="1424"/>
      <c r="E105" s="1426"/>
      <c r="F105" s="972" t="str">
        <f>IF(Input!G839=Input!D839,Input!E873,IF(Input!G839=Input!E839,Input!G873,""))</f>
        <v/>
      </c>
      <c r="G105" s="973" t="str">
        <f>Input!B873</f>
        <v>Employers Liability</v>
      </c>
      <c r="H105" s="972" t="str">
        <f>IF(Input!G839=Input!D839,Input!F873,IF(Input!G839=Input!E839,Input!H873,""))</f>
        <v/>
      </c>
      <c r="I105" s="973" t="s">
        <v>98</v>
      </c>
      <c r="J105" s="1428"/>
      <c r="K105" s="1468"/>
    </row>
    <row r="106" spans="1:11" ht="15" customHeight="1" x14ac:dyDescent="0.25">
      <c r="A106" s="1421"/>
      <c r="B106" s="1424"/>
      <c r="C106" s="1424"/>
      <c r="D106" s="1424"/>
      <c r="E106" s="1426"/>
      <c r="F106" s="972" t="str">
        <f>IF(Input!G839=Input!D839,Input!E874,IF(Input!G839=Input!E839,Input!G874,""))</f>
        <v/>
      </c>
      <c r="G106" s="973" t="str">
        <f>Input!B874</f>
        <v>Repatriation</v>
      </c>
      <c r="H106" s="972" t="str">
        <f>IF(Input!G839=Input!D839,Input!F874,IF(Input!G839=Input!E839,Input!H874,""))</f>
        <v/>
      </c>
      <c r="I106" s="973" t="s">
        <v>98</v>
      </c>
      <c r="J106" s="1428"/>
      <c r="K106" s="1468"/>
    </row>
    <row r="107" spans="1:11" ht="25.5" x14ac:dyDescent="0.25">
      <c r="A107" s="1421"/>
      <c r="B107" s="1424"/>
      <c r="C107" s="1424"/>
      <c r="D107" s="1424"/>
      <c r="E107" s="1426"/>
      <c r="F107" s="972" t="str">
        <f>IF(Input!G839=Input!D839,Input!E875,IF(Input!G839=Input!E839,Input!G875,""))</f>
        <v/>
      </c>
      <c r="G107" s="973" t="str">
        <f>Input!B875</f>
        <v>Travel Accident - Accidental Death &amp; Dismemberment</v>
      </c>
      <c r="H107" s="972" t="str">
        <f>IF(Input!G839=Input!D839,Input!F875,IF(Input!G839=Input!E839,Input!H875,""))</f>
        <v/>
      </c>
      <c r="I107" s="973" t="s">
        <v>98</v>
      </c>
      <c r="J107" s="1428"/>
      <c r="K107" s="1468"/>
    </row>
    <row r="108" spans="1:11" x14ac:dyDescent="0.25">
      <c r="A108" s="1422"/>
      <c r="B108" s="1425"/>
      <c r="C108" s="1425"/>
      <c r="D108" s="1425"/>
      <c r="E108" s="1427"/>
      <c r="F108" s="972" t="str">
        <f>IF(Input!G839=Input!D839,Input!E876,IF(Input!G839=Input!E839,Input!G876,""))</f>
        <v/>
      </c>
      <c r="G108" s="973" t="str">
        <f>Input!B876</f>
        <v>Kidnap and Ransom</v>
      </c>
      <c r="H108" s="972" t="str">
        <f>IF(Input!G839=Input!D839,Input!F876,IF(Input!G839=Input!E839,Input!H876,""))</f>
        <v/>
      </c>
      <c r="I108" s="973" t="s">
        <v>98</v>
      </c>
      <c r="J108" s="1429"/>
      <c r="K108" s="1471"/>
    </row>
    <row r="109" spans="1:11" hidden="1" x14ac:dyDescent="0.25">
      <c r="A109" s="1420" t="str">
        <f>Input!B878</f>
        <v>Defense Base Act</v>
      </c>
      <c r="B109" s="1423" t="str">
        <f>Input!C879</f>
        <v>Liability arising from employee injury at foreign US bases.</v>
      </c>
      <c r="C109" s="1423" t="str">
        <f>IF(Input!G882=Input!D882,Input!D883,IF(Input!G882=Input!E882,Input!E883,""))</f>
        <v/>
      </c>
      <c r="D109" s="1423">
        <f>Input!C881</f>
        <v>0</v>
      </c>
      <c r="E109" s="1446" t="str">
        <f>E5</f>
        <v>8/1/2023-8/1/2024</v>
      </c>
      <c r="F109" s="972" t="str">
        <f>IF(Input!G882=Input!D882,Input!E909,IF(Input!G882=Input!E882,Input!G909,""))</f>
        <v/>
      </c>
      <c r="G109" s="973" t="str">
        <f>Input!B909</f>
        <v>Workers Compensation</v>
      </c>
      <c r="H109" s="983" t="str">
        <f>IF(Input!G882=Input!D882,Input!F909,IF(Input!G882=Input!E882,Input!H909,""))</f>
        <v/>
      </c>
      <c r="I109" s="988" t="s">
        <v>98</v>
      </c>
      <c r="J109" s="1436" t="str">
        <f>IF(Input!G882=Input!D882,Input!D897,IF(Input!G882=Input!E882,Input!E897,""))</f>
        <v/>
      </c>
      <c r="K109" s="1467" t="str">
        <f>IF(Input!H882=Input!E882,Input!E897,IF(Input!H882=Input!F882,Input!F897,""))</f>
        <v/>
      </c>
    </row>
    <row r="110" spans="1:11" ht="15" hidden="1" customHeight="1" x14ac:dyDescent="0.25">
      <c r="A110" s="1421"/>
      <c r="B110" s="1424"/>
      <c r="C110" s="1424"/>
      <c r="D110" s="1424"/>
      <c r="E110" s="1424"/>
      <c r="F110" s="972" t="str">
        <f>IF(Input!G882=Input!D882,Input!E910,IF(Input!G882=Input!E882,Input!G910,""))</f>
        <v/>
      </c>
      <c r="G110" s="973" t="str">
        <f>Input!B910</f>
        <v>Employers Liability</v>
      </c>
      <c r="H110" s="983" t="str">
        <f>IF(Input!G882=Input!D882,Input!F910,IF(Input!G882=Input!E882,Input!H910,""))</f>
        <v/>
      </c>
      <c r="I110" s="989"/>
      <c r="J110" s="1428"/>
      <c r="K110" s="1468"/>
    </row>
    <row r="111" spans="1:11" hidden="1" x14ac:dyDescent="0.25">
      <c r="A111" s="1421"/>
      <c r="B111" s="1424"/>
      <c r="C111" s="1424"/>
      <c r="D111" s="1424"/>
      <c r="E111" s="1424"/>
      <c r="F111" s="972" t="str">
        <f>IF(Input!G882=Input!D882,Input!E911,IF(Input!G882=Input!E882,Input!G911,""))</f>
        <v/>
      </c>
      <c r="G111" s="973" t="str">
        <f>Input!B911</f>
        <v>Supplemental Repatriation Expense</v>
      </c>
      <c r="H111" s="983" t="str">
        <f>IF(Input!G882=Input!D882,Input!F911,IF(Input!G882=Input!E882,Input!H911,""))</f>
        <v/>
      </c>
      <c r="I111" s="989"/>
      <c r="J111" s="1428"/>
      <c r="K111" s="1468"/>
    </row>
    <row r="112" spans="1:11" hidden="1" x14ac:dyDescent="0.25">
      <c r="A112" s="1421"/>
      <c r="B112" s="1424"/>
      <c r="C112" s="1424"/>
      <c r="D112" s="1424"/>
      <c r="E112" s="1424"/>
      <c r="F112" s="972" t="str">
        <f>IF(Input!G882=Input!D882,Input!E912,IF(Input!G882=Input!E882,Input!G912,""))</f>
        <v/>
      </c>
      <c r="G112" s="973" t="str">
        <f>Input!B912</f>
        <v>Accidental Death &amp; Dismemberment</v>
      </c>
      <c r="H112" s="983" t="str">
        <f>IF(Input!G882=Input!D882,Input!F912,IF(Input!G882=Input!E882,Input!H912,""))</f>
        <v/>
      </c>
      <c r="I112" s="989"/>
      <c r="J112" s="1428"/>
      <c r="K112" s="1468"/>
    </row>
    <row r="113" spans="1:11" hidden="1" x14ac:dyDescent="0.25">
      <c r="A113" s="1422"/>
      <c r="B113" s="1425"/>
      <c r="C113" s="1425"/>
      <c r="D113" s="1425"/>
      <c r="E113" s="1425"/>
      <c r="F113" s="972" t="str">
        <f>IF(Input!G882=Input!D882,Input!E913,IF(Input!G882=Input!E882,Input!G913,""))</f>
        <v/>
      </c>
      <c r="G113" s="973" t="str">
        <f>Input!B913</f>
        <v>Kidnap &amp; Ransom</v>
      </c>
      <c r="H113" s="983" t="str">
        <f>IF(Input!G882=Input!D882,Input!F913,IF(Input!G882=Input!E882,Input!H913,""))</f>
        <v/>
      </c>
      <c r="I113" s="990"/>
      <c r="J113" s="1429"/>
      <c r="K113" s="1471"/>
    </row>
    <row r="114" spans="1:11" x14ac:dyDescent="0.25">
      <c r="A114" s="1420" t="str">
        <f>Input!B915</f>
        <v>Executive Liability (Directors &amp; Officers, Employment Practices, Fiduciary Liability)</v>
      </c>
      <c r="B114" s="1464" t="str">
        <f>Input!C916</f>
        <v>D&amp;O: Breach of duty, negligence, error or omission while acting as a Director and /or Officer.  
EPL: Protects the firm from the employment process, including wrongful termination, discrimination, and inappropriate workplace conduct along with theft of both insured's and client's assets.
Fiduciary: Protects the Fiduciary and the Plan with respect to errors and omissions in the administration of employee benefit programs as imposed by the Employee Retirement Income Security Act (ERISA).</v>
      </c>
      <c r="C114" s="1423" t="str">
        <f>IF(Input!G919=Input!D919,Input!D920,IF(Input!G919=Input!E919,Input!E920,""))</f>
        <v/>
      </c>
      <c r="D114" s="1423" t="str">
        <f>Input!C918</f>
        <v>TBD</v>
      </c>
      <c r="E114" s="1446" t="str">
        <f>E5</f>
        <v>8/1/2023-8/1/2024</v>
      </c>
      <c r="F114" s="972" t="str">
        <f>IF(Input!G919=Input!D919,Input!E949,IF(Input!G919=Input!E919,Input!G949,""))</f>
        <v/>
      </c>
      <c r="G114" s="973" t="str">
        <f>Input!B949</f>
        <v>Directors &amp; Officers Liability</v>
      </c>
      <c r="H114" s="972" t="str">
        <f>IF(Input!G919=Input!D919,Input!F951,IF(Input!G919=Input!E919,Input!H951,""))</f>
        <v/>
      </c>
      <c r="I114" s="973" t="s">
        <v>12</v>
      </c>
      <c r="J114" s="1436" t="str">
        <f>IF(Input!G919=Input!D919,Input!D934,IF(Input!G919=Input!E919,Input!E934,""))</f>
        <v/>
      </c>
      <c r="K114" s="1467">
        <v>102496</v>
      </c>
    </row>
    <row r="115" spans="1:11" x14ac:dyDescent="0.25">
      <c r="A115" s="1421"/>
      <c r="B115" s="1465"/>
      <c r="C115" s="1424"/>
      <c r="D115" s="1424"/>
      <c r="E115" s="1424"/>
      <c r="F115" s="972" t="str">
        <f>IF(Input!G919=Input!D919,Input!E954,IF(Input!G919=Input!E919,Input!G954,""))</f>
        <v/>
      </c>
      <c r="G115" s="973" t="str">
        <f>Input!B954</f>
        <v>Employment Practices Liability</v>
      </c>
      <c r="H115" s="972" t="str">
        <f>IF(Input!G919=Input!D919,Input!F954,IF(Input!G919=Input!E919,Input!H954,""))</f>
        <v/>
      </c>
      <c r="I115" s="973" t="s">
        <v>12</v>
      </c>
      <c r="J115" s="1428"/>
      <c r="K115" s="1468"/>
    </row>
    <row r="116" spans="1:11" x14ac:dyDescent="0.25">
      <c r="A116" s="1421"/>
      <c r="B116" s="1465"/>
      <c r="C116" s="1424"/>
      <c r="D116" s="1424"/>
      <c r="E116" s="1424"/>
      <c r="F116" s="972" t="str">
        <f>IF(Input!G919=Input!D919,Input!E956,IF(Input!G919=Input!E919,Input!G956,""))</f>
        <v/>
      </c>
      <c r="G116" s="973" t="str">
        <f>Input!B956</f>
        <v>Fiduciary Liability</v>
      </c>
      <c r="H116" s="972" t="str">
        <f>IF(Input!G919=Input!D919,Input!F956,IF(Input!G919=Input!E919,Input!H956,""))</f>
        <v/>
      </c>
      <c r="I116" s="973" t="s">
        <v>12</v>
      </c>
      <c r="J116" s="1428"/>
      <c r="K116" s="1468"/>
    </row>
    <row r="117" spans="1:11" hidden="1" x14ac:dyDescent="0.25">
      <c r="A117" s="1421"/>
      <c r="B117" s="1465"/>
      <c r="C117" s="1424"/>
      <c r="D117" s="1424"/>
      <c r="E117" s="1424"/>
      <c r="F117" s="1455" t="str">
        <f>Input!B958</f>
        <v>Crime</v>
      </c>
      <c r="G117" s="1456"/>
      <c r="H117" s="1456"/>
      <c r="I117" s="1457"/>
      <c r="J117" s="1428"/>
      <c r="K117" s="1468"/>
    </row>
    <row r="118" spans="1:11" hidden="1" x14ac:dyDescent="0.25">
      <c r="A118" s="1421"/>
      <c r="B118" s="1465"/>
      <c r="C118" s="1424"/>
      <c r="D118" s="1424"/>
      <c r="E118" s="1424"/>
      <c r="F118" s="972" t="str">
        <f>IF(Input!G919=Input!D919,Input!E959,IF(Input!G919=Input!E919,Input!G959,""))</f>
        <v/>
      </c>
      <c r="G118" s="973" t="str">
        <f>Input!B959</f>
        <v>Employee Dishonesty</v>
      </c>
      <c r="H118" s="995" t="str">
        <f>IF(Input!G919=Input!D919,Input!F959,IF(Input!G919=Input!E919,Input!H959,""))</f>
        <v/>
      </c>
      <c r="I118" s="1449" t="str">
        <f>IF(Input!G919=Input!D919,'Executive Liability'!D72,IF(Input!G919=Input!E919,'Executive Liability'!F72,""))</f>
        <v/>
      </c>
      <c r="J118" s="1428"/>
      <c r="K118" s="1468"/>
    </row>
    <row r="119" spans="1:11" hidden="1" x14ac:dyDescent="0.25">
      <c r="A119" s="1421"/>
      <c r="B119" s="1465"/>
      <c r="C119" s="1424"/>
      <c r="D119" s="1424"/>
      <c r="E119" s="1424"/>
      <c r="F119" s="972" t="str">
        <f>IF(Input!G919=Input!D919,Input!E961,IF(Input!G919=Input!E919,Input!G961,""))</f>
        <v/>
      </c>
      <c r="G119" s="973" t="str">
        <f>Input!B961</f>
        <v>Forgery or Alteration</v>
      </c>
      <c r="H119" s="995" t="str">
        <f>IF(Input!G919=Input!D919,Input!F961,IF(Input!G919=Input!E919,Input!H961,""))</f>
        <v/>
      </c>
      <c r="I119" s="1450"/>
      <c r="J119" s="1428"/>
      <c r="K119" s="1468"/>
    </row>
    <row r="120" spans="1:11" hidden="1" x14ac:dyDescent="0.25">
      <c r="A120" s="1421"/>
      <c r="B120" s="1465"/>
      <c r="C120" s="1424"/>
      <c r="D120" s="1424"/>
      <c r="E120" s="1424"/>
      <c r="F120" s="972" t="str">
        <f>IF(Input!G919=Input!D919,Input!E962,IF(Input!G919=Input!E919,Input!G962,""))</f>
        <v/>
      </c>
      <c r="G120" s="973" t="str">
        <f>Input!B962</f>
        <v>Inside the Premises</v>
      </c>
      <c r="H120" s="995" t="str">
        <f>IF(Input!G919=Input!D919,Input!F962,IF(Input!G919=Input!E919,Input!H962,""))</f>
        <v/>
      </c>
      <c r="I120" s="1450"/>
      <c r="J120" s="1428"/>
      <c r="K120" s="1468"/>
    </row>
    <row r="121" spans="1:11" hidden="1" x14ac:dyDescent="0.25">
      <c r="A121" s="1421"/>
      <c r="B121" s="1465"/>
      <c r="C121" s="1424"/>
      <c r="D121" s="1424"/>
      <c r="E121" s="1424"/>
      <c r="F121" s="972" t="str">
        <f>IF(Input!G919=Input!D919,Input!E963,IF(Input!G919=Input!E919,Input!G963,""))</f>
        <v/>
      </c>
      <c r="G121" s="973" t="str">
        <f>Input!B963</f>
        <v>Outside the Premises (In Transit)</v>
      </c>
      <c r="H121" s="995" t="str">
        <f>IF(Input!G919=Input!D919,Input!F963,IF(Input!G919=Input!E919,Input!H963,""))</f>
        <v/>
      </c>
      <c r="I121" s="1450"/>
      <c r="J121" s="1428"/>
      <c r="K121" s="1468"/>
    </row>
    <row r="122" spans="1:11" hidden="1" x14ac:dyDescent="0.25">
      <c r="A122" s="1421"/>
      <c r="B122" s="1465"/>
      <c r="C122" s="1424"/>
      <c r="D122" s="1424"/>
      <c r="E122" s="1424"/>
      <c r="F122" s="972" t="str">
        <f>IF(Input!G919=Input!D919,Input!E964,IF(Input!G919=Input!E919,Input!G964,""))</f>
        <v/>
      </c>
      <c r="G122" s="973" t="str">
        <f>Input!B964</f>
        <v>Computer Fraud</v>
      </c>
      <c r="H122" s="995" t="str">
        <f>IF(Input!G919=Input!D919,Input!F964,IF(Input!G919=Input!E919,Input!H964,""))</f>
        <v/>
      </c>
      <c r="I122" s="1450"/>
      <c r="J122" s="1428"/>
      <c r="K122" s="1468"/>
    </row>
    <row r="123" spans="1:11" ht="25.5" hidden="1" x14ac:dyDescent="0.25">
      <c r="A123" s="1421"/>
      <c r="B123" s="1465"/>
      <c r="C123" s="1424"/>
      <c r="D123" s="1424"/>
      <c r="E123" s="1424"/>
      <c r="F123" s="972" t="str">
        <f>IF(Input!G919=Input!D919,Input!E965,IF(Input!G919=Input!E919,Input!G965,""))</f>
        <v/>
      </c>
      <c r="G123" s="973" t="str">
        <f>Input!B965</f>
        <v>Money Orders and Counterfeit Paper Currency</v>
      </c>
      <c r="H123" s="995" t="str">
        <f>IF(Input!G919=Input!D919,Input!F965,IF(Input!G919=Input!E919,Input!H965,""))</f>
        <v/>
      </c>
      <c r="I123" s="1450"/>
      <c r="J123" s="1428"/>
      <c r="K123" s="1468"/>
    </row>
    <row r="124" spans="1:11" hidden="1" x14ac:dyDescent="0.25">
      <c r="A124" s="1421"/>
      <c r="B124" s="1465"/>
      <c r="C124" s="1424"/>
      <c r="D124" s="1424"/>
      <c r="E124" s="1424"/>
      <c r="F124" s="972" t="str">
        <f>IF(Input!G919=Input!D919,Input!E966,IF(Input!G919=Input!E919,Input!G966,""))</f>
        <v/>
      </c>
      <c r="G124" s="973" t="str">
        <f>Input!B966</f>
        <v>Client's Property (Third Party Liability)</v>
      </c>
      <c r="H124" s="995" t="str">
        <f>IF(Input!G919=Input!D919,Input!F966,IF(Input!G919=Input!E919,Input!H966,""))</f>
        <v/>
      </c>
      <c r="I124" s="1450"/>
      <c r="J124" s="1428"/>
      <c r="K124" s="1468"/>
    </row>
    <row r="125" spans="1:11" hidden="1" x14ac:dyDescent="0.25">
      <c r="A125" s="1421"/>
      <c r="B125" s="1465"/>
      <c r="C125" s="1424"/>
      <c r="D125" s="1424"/>
      <c r="E125" s="1424"/>
      <c r="F125" s="972" t="str">
        <f>IF(Input!G919=Input!D919,Input!E967,IF(Input!G919=Input!E919,Input!G967,""))</f>
        <v/>
      </c>
      <c r="G125" s="973" t="str">
        <f>Input!B967</f>
        <v>Funds Transfer Fraud</v>
      </c>
      <c r="H125" s="995" t="str">
        <f>IF(Input!G919=Input!D919,Input!F967,IF(Input!G919=Input!E919,Input!H967,""))</f>
        <v/>
      </c>
      <c r="I125" s="1451"/>
      <c r="J125" s="1428"/>
      <c r="K125" s="1468"/>
    </row>
    <row r="126" spans="1:11" ht="15" customHeight="1" x14ac:dyDescent="0.25">
      <c r="A126" s="1420" t="str">
        <f>Input!B971</f>
        <v>Commercial Crime</v>
      </c>
      <c r="B126" s="1423" t="str">
        <f>Input!C972</f>
        <v>Covers employee theft of corporate assets and/or third party assets.</v>
      </c>
      <c r="C126" s="1423" t="str">
        <f>IF(Input!G975=Input!D975,Input!D976,IF(Input!G975=Input!E975,Input!E976,""))</f>
        <v/>
      </c>
      <c r="D126" s="1423" t="str">
        <f>Input!C974</f>
        <v>TBD</v>
      </c>
      <c r="E126" s="1446" t="str">
        <f>E5</f>
        <v>8/1/2023-8/1/2024</v>
      </c>
      <c r="F126" s="972" t="str">
        <f>IF(Input!G975=Input!D975,Input!E1004,IF(Input!G975=Input!E975,Input!G1004,""))</f>
        <v/>
      </c>
      <c r="G126" s="973" t="str">
        <f>Input!B1004</f>
        <v>Employee Dishonesty</v>
      </c>
      <c r="H126" s="995" t="str">
        <f>IF(Input!G975=Input!D975,Input!F1004,IF(Input!G975=Input!E975,Input!H1004,""))</f>
        <v/>
      </c>
      <c r="I126" s="1449" t="str">
        <f>IF(Input!G975=Input!D975,Crime!D48,IF(Input!G975=Input!E975,Crime!F48,""))</f>
        <v/>
      </c>
      <c r="J126" s="1436" t="str">
        <f>IF(Input!G975=Input!D975,Input!D990,IF(Input!G975=Input!E975,Input!E990,""))</f>
        <v/>
      </c>
      <c r="K126" s="1467">
        <v>18491</v>
      </c>
    </row>
    <row r="127" spans="1:11" ht="15" customHeight="1" x14ac:dyDescent="0.25">
      <c r="A127" s="1421"/>
      <c r="B127" s="1424"/>
      <c r="C127" s="1424"/>
      <c r="D127" s="1424"/>
      <c r="E127" s="1424"/>
      <c r="F127" s="972" t="str">
        <f>IF(Input!G975=Input!D975,Input!E1005,IF(Input!G975=Input!E975,Input!G1005,""))</f>
        <v/>
      </c>
      <c r="G127" s="973" t="str">
        <f>Input!B1005</f>
        <v>Forgery or Alteration</v>
      </c>
      <c r="H127" s="995" t="str">
        <f>IF(Input!G975=Input!D975,Input!F1005,IF(Input!G975=Input!E975,Input!H1005,""))</f>
        <v/>
      </c>
      <c r="I127" s="1450"/>
      <c r="J127" s="1428"/>
      <c r="K127" s="1468"/>
    </row>
    <row r="128" spans="1:11" ht="15" customHeight="1" x14ac:dyDescent="0.25">
      <c r="A128" s="1421"/>
      <c r="B128" s="1424"/>
      <c r="C128" s="1424"/>
      <c r="D128" s="1424"/>
      <c r="E128" s="1424"/>
      <c r="F128" s="972" t="str">
        <f>IF(Input!G975=Input!D975,Input!E1006,IF(Input!G975=Input!E975,Input!G1006,""))</f>
        <v/>
      </c>
      <c r="G128" s="973" t="str">
        <f>Input!B1006</f>
        <v>Inside the Premises</v>
      </c>
      <c r="H128" s="995" t="str">
        <f>IF(Input!G975=Input!D975,Input!F1006,IF(Input!G975=Input!E975,Input!H1006,""))</f>
        <v/>
      </c>
      <c r="I128" s="1450"/>
      <c r="J128" s="1428"/>
      <c r="K128" s="1468"/>
    </row>
    <row r="129" spans="1:11" ht="15" customHeight="1" x14ac:dyDescent="0.25">
      <c r="A129" s="1421"/>
      <c r="B129" s="1424"/>
      <c r="C129" s="1424"/>
      <c r="D129" s="1424"/>
      <c r="E129" s="1424"/>
      <c r="F129" s="972" t="str">
        <f>IF(Input!G975=Input!D975,Input!E1007,IF(Input!G975=Input!E975,Input!G1007,""))</f>
        <v/>
      </c>
      <c r="G129" s="973" t="str">
        <f>Input!B1007</f>
        <v>Outside the Premises (In Transit)</v>
      </c>
      <c r="H129" s="995" t="str">
        <f>IF(Input!G975=Input!D975,Input!F1007,IF(Input!G975=Input!E975,Input!H1007,""))</f>
        <v/>
      </c>
      <c r="I129" s="1450"/>
      <c r="J129" s="1428"/>
      <c r="K129" s="1468"/>
    </row>
    <row r="130" spans="1:11" ht="15" customHeight="1" x14ac:dyDescent="0.25">
      <c r="A130" s="1421"/>
      <c r="B130" s="1424"/>
      <c r="C130" s="1424"/>
      <c r="D130" s="1424"/>
      <c r="E130" s="1424"/>
      <c r="F130" s="972" t="str">
        <f>IF(Input!G975=Input!D975,Input!E1008,IF(Input!G975=Input!E975,Input!G1008,""))</f>
        <v/>
      </c>
      <c r="G130" s="973" t="str">
        <f>Input!B1008</f>
        <v>Computer Fraud</v>
      </c>
      <c r="H130" s="995" t="str">
        <f>IF(Input!G975=Input!D975,Input!F1008,IF(Input!G975=Input!E975,Input!H1008,""))</f>
        <v/>
      </c>
      <c r="I130" s="1450"/>
      <c r="J130" s="1428"/>
      <c r="K130" s="1468"/>
    </row>
    <row r="131" spans="1:11" ht="15" customHeight="1" x14ac:dyDescent="0.25">
      <c r="A131" s="1421"/>
      <c r="B131" s="1424"/>
      <c r="C131" s="1424"/>
      <c r="D131" s="1424"/>
      <c r="E131" s="1424"/>
      <c r="F131" s="972" t="str">
        <f>IF(Input!G975=Input!D975,Input!E1009,IF(Input!G975=Input!E975,Input!G1009,""))</f>
        <v/>
      </c>
      <c r="G131" s="973" t="str">
        <f>Input!B1009</f>
        <v>Money Orders and Counterfeit Paper Currency</v>
      </c>
      <c r="H131" s="972" t="str">
        <f>IF(Input!G975=Input!D975,Input!F1009,IF(Input!G975=Input!E975,Input!H1009,""))</f>
        <v/>
      </c>
      <c r="I131" s="1450"/>
      <c r="J131" s="1428"/>
      <c r="K131" s="1468"/>
    </row>
    <row r="132" spans="1:11" ht="15" customHeight="1" x14ac:dyDescent="0.25">
      <c r="A132" s="1421"/>
      <c r="B132" s="1424"/>
      <c r="C132" s="1424"/>
      <c r="D132" s="1424"/>
      <c r="E132" s="1424"/>
      <c r="F132" s="972" t="str">
        <f>IF(Input!G975=Input!D975,Input!E1010,IF(Input!G975=Input!E975,Input!G1010,""))</f>
        <v/>
      </c>
      <c r="G132" s="973" t="str">
        <f>Input!B1010</f>
        <v>Client's Property (Third Party Liability)</v>
      </c>
      <c r="H132" s="972" t="str">
        <f>IF(Input!G975=Input!D975,Input!F1010,IF(Input!G975=Input!E975,Input!H1010,""))</f>
        <v/>
      </c>
      <c r="I132" s="1450"/>
      <c r="J132" s="1428"/>
      <c r="K132" s="1468"/>
    </row>
    <row r="133" spans="1:11" ht="15" customHeight="1" x14ac:dyDescent="0.25">
      <c r="A133" s="1422"/>
      <c r="B133" s="1425"/>
      <c r="C133" s="1425"/>
      <c r="D133" s="1425"/>
      <c r="E133" s="1425"/>
      <c r="F133" s="972" t="str">
        <f>IF(Input!G975=Input!D975,Input!E1011,IF(Input!G975=Input!E975,Input!G1011,""))</f>
        <v/>
      </c>
      <c r="G133" s="973" t="str">
        <f>Input!B1011</f>
        <v>Funds Transfer Fraud</v>
      </c>
      <c r="H133" s="972" t="str">
        <f>IF(Input!G975=Input!D975,Input!F1011,IF(Input!G975=Input!E975,Input!H1011,""))</f>
        <v/>
      </c>
      <c r="I133" s="1451"/>
      <c r="J133" s="1429"/>
      <c r="K133" s="1471"/>
    </row>
    <row r="134" spans="1:11" ht="30" customHeight="1" x14ac:dyDescent="0.25">
      <c r="A134" s="1420" t="str">
        <f>Input!B1015</f>
        <v>Cyber Liability</v>
      </c>
      <c r="B134" s="1423" t="str">
        <f>Input!C1016</f>
        <v>First and third-party liability arising from network and privacy breach.</v>
      </c>
      <c r="C134" s="1423" t="str">
        <f>IF(Input!G1019=Input!D1019,Input!D1020,IF(Input!G1019=Input!E1019,Input!E1020,""))</f>
        <v/>
      </c>
      <c r="D134" s="1423" t="str">
        <f>Input!C1018</f>
        <v>TBD</v>
      </c>
      <c r="E134" s="1446" t="str">
        <f>E5</f>
        <v>8/1/2023-8/1/2024</v>
      </c>
      <c r="F134" s="972" t="str">
        <f>IF(Input!G1019=Input!D1019,Input!E1050,IF(Input!G1019=Input!E1019,Input!G1050,""))</f>
        <v/>
      </c>
      <c r="G134" s="973" t="str">
        <f>Input!B1050</f>
        <v>Privacy Liability/Network Security/Privacy Injury Liability</v>
      </c>
      <c r="H134" s="972" t="str">
        <f>IF(Input!G1019=Input!D1019,Input!F1050,IF(Input!G1019=Input!E1019,Input!H1050,""))</f>
        <v/>
      </c>
      <c r="I134" s="973" t="s">
        <v>12</v>
      </c>
      <c r="J134" s="1436" t="str">
        <f>IF(Input!G1019=Input!D1019,Input!D1038,IF(Input!G1019=Input!E1019,Input!E1038,""))</f>
        <v/>
      </c>
      <c r="K134" s="1467">
        <v>64149</v>
      </c>
    </row>
    <row r="135" spans="1:11" x14ac:dyDescent="0.25">
      <c r="A135" s="1421"/>
      <c r="B135" s="1424"/>
      <c r="C135" s="1424"/>
      <c r="D135" s="1424"/>
      <c r="E135" s="1424"/>
      <c r="F135" s="972" t="str">
        <f>IF(Input!G1019=Input!D1019,Input!E1051,IF(Input!G1019=Input!E1019,Input!G1051,""))</f>
        <v/>
      </c>
      <c r="G135" s="973" t="str">
        <f>Input!B1051</f>
        <v>Regulatory</v>
      </c>
      <c r="H135" s="972" t="str">
        <f>IF(Input!G1019=Input!D1019,Input!F1051,IF(Input!G1019=Input!E1019,Input!H1051,""))</f>
        <v/>
      </c>
      <c r="I135" s="973" t="s">
        <v>12</v>
      </c>
      <c r="J135" s="1428"/>
      <c r="K135" s="1468"/>
    </row>
    <row r="136" spans="1:11" x14ac:dyDescent="0.25">
      <c r="A136" s="1421"/>
      <c r="B136" s="1424"/>
      <c r="C136" s="1424"/>
      <c r="D136" s="1424"/>
      <c r="E136" s="1424"/>
      <c r="F136" s="972" t="str">
        <f>IF(Input!G1019=Input!D1019,Input!E1052,IF(Input!G1019=Input!E1019,Input!G1052,""))</f>
        <v/>
      </c>
      <c r="G136" s="973" t="str">
        <f>Input!B1052</f>
        <v>Media Liability</v>
      </c>
      <c r="H136" s="972" t="str">
        <f>IF(Input!G1019=Input!D1019,Input!F1052,IF(Input!G1019=Input!E1019,Input!H1052,""))</f>
        <v/>
      </c>
      <c r="I136" s="973" t="s">
        <v>12</v>
      </c>
      <c r="J136" s="1428"/>
      <c r="K136" s="1468"/>
    </row>
    <row r="137" spans="1:11" x14ac:dyDescent="0.25">
      <c r="A137" s="1421"/>
      <c r="B137" s="1424"/>
      <c r="C137" s="1424"/>
      <c r="D137" s="1424"/>
      <c r="E137" s="1424"/>
      <c r="F137" s="972" t="str">
        <f>IF(Input!G1019=Input!D1019,Input!E1053,IF(Input!G1019=Input!E1019,Input!G1053,""))</f>
        <v/>
      </c>
      <c r="G137" s="973" t="str">
        <f>Input!B1053</f>
        <v>Payment Card Industry (PCI) Fines &amp; Costs</v>
      </c>
      <c r="H137" s="972" t="str">
        <f>IF(Input!G1019=Input!D1019,Input!F1053,IF(Input!G1019=Input!E1019,Input!H1053,""))</f>
        <v/>
      </c>
      <c r="I137" s="973" t="s">
        <v>12</v>
      </c>
      <c r="J137" s="1428"/>
      <c r="K137" s="1468"/>
    </row>
    <row r="138" spans="1:11" ht="25.5" x14ac:dyDescent="0.25">
      <c r="A138" s="1421"/>
      <c r="B138" s="1424"/>
      <c r="C138" s="1424"/>
      <c r="D138" s="1424"/>
      <c r="E138" s="1424"/>
      <c r="F138" s="972" t="str">
        <f>IF(Input!G1019=Input!D1019,Input!E1055,IF(Input!G1019=Input!E1019,Input!G1055,""))</f>
        <v/>
      </c>
      <c r="G138" s="973" t="str">
        <f>Input!B1055</f>
        <v>Breach Response / Breach Costs / Notification &amp; Monitoring</v>
      </c>
      <c r="H138" s="972" t="str">
        <f>IF(Input!G1019=Input!D1019,Input!F1055,IF(Input!G1019=Input!E1019,Input!H1055,""))</f>
        <v/>
      </c>
      <c r="I138" s="973" t="s">
        <v>12</v>
      </c>
      <c r="J138" s="1428"/>
      <c r="K138" s="1468"/>
    </row>
    <row r="139" spans="1:11" x14ac:dyDescent="0.25">
      <c r="A139" s="1421"/>
      <c r="B139" s="1424"/>
      <c r="C139" s="1424"/>
      <c r="D139" s="1424"/>
      <c r="E139" s="1424"/>
      <c r="F139" s="972" t="str">
        <f>IF(Input!G1019=Input!D1019,Input!E1057,IF(Input!G1019=Input!E1019,Input!G1057,""))</f>
        <v/>
      </c>
      <c r="G139" s="973" t="str">
        <f>Input!B1057</f>
        <v>Business Interruption &amp; Extra Expense</v>
      </c>
      <c r="H139" s="972" t="str">
        <f>IF(Input!G1019=Input!D1019,Input!F1057,IF(Input!G1019=Input!E1019,Input!H1057,""))</f>
        <v/>
      </c>
      <c r="I139" s="973" t="s">
        <v>446</v>
      </c>
      <c r="J139" s="1428"/>
      <c r="K139" s="1468"/>
    </row>
    <row r="140" spans="1:11" x14ac:dyDescent="0.25">
      <c r="A140" s="1421"/>
      <c r="B140" s="1424"/>
      <c r="C140" s="1424"/>
      <c r="D140" s="1424"/>
      <c r="E140" s="1424"/>
      <c r="F140" s="972" t="str">
        <f>IF(Input!G1019=Input!D1019,Input!E1059,IF(Input!G1019=Input!E1019,Input!G1059,""))</f>
        <v/>
      </c>
      <c r="G140" s="973" t="str">
        <f>Input!B1059</f>
        <v>Cyber Extortion</v>
      </c>
      <c r="H140" s="972" t="str">
        <f>IF(Input!G1019=Input!D1019,Input!F1059,IF(Input!G1019=Input!E1019,Input!H1059,""))</f>
        <v/>
      </c>
      <c r="I140" s="973" t="s">
        <v>12</v>
      </c>
      <c r="J140" s="1428"/>
      <c r="K140" s="1468"/>
    </row>
    <row r="141" spans="1:11" x14ac:dyDescent="0.25">
      <c r="A141" s="1422"/>
      <c r="B141" s="1425"/>
      <c r="C141" s="1425"/>
      <c r="D141" s="1425"/>
      <c r="E141" s="1425"/>
      <c r="F141" s="972" t="str">
        <f>IF(Input!G1019=Input!D1019,Input!E1060,IF(Input!G1019=Input!E1019,Input!G1060,""))</f>
        <v/>
      </c>
      <c r="G141" s="973" t="str">
        <f>Input!B1060</f>
        <v>Social Engineering Loss</v>
      </c>
      <c r="H141" s="972" t="str">
        <f>IF(Input!G1019=Input!D1019,Input!F1060,IF(Input!G1019=Input!E1019,Input!H1060,""))</f>
        <v/>
      </c>
      <c r="I141" s="973" t="s">
        <v>12</v>
      </c>
      <c r="J141" s="1429"/>
      <c r="K141" s="1471"/>
    </row>
    <row r="142" spans="1:11" ht="15" customHeight="1" x14ac:dyDescent="0.25">
      <c r="A142" s="1460" t="s">
        <v>335</v>
      </c>
      <c r="B142" s="1423" t="str">
        <f>Input!C1117</f>
        <v>Cover the perils of kidnap, extortion, wrongful detention, and hijacking.</v>
      </c>
      <c r="C142" s="1423" t="str">
        <f>IF(Input!G1120=Input!D1120,Input!D1121,IF(Input!G1120=Input!E1120,Input!E1121,""))</f>
        <v>Great American</v>
      </c>
      <c r="D142" s="1423" t="str">
        <f>Input!C1119</f>
        <v>SCI273610911</v>
      </c>
      <c r="E142" s="1443" t="str">
        <f>Input!E6</f>
        <v>9/1/2021-9/1/2024</v>
      </c>
      <c r="F142" s="972">
        <f>IF(Input!G1120=Input!D1120,Input!F1149,IF(Input!G1120=Input!E1120,Input!I1149,""))</f>
        <v>1000000</v>
      </c>
      <c r="G142" s="973" t="str">
        <f>Input!B1149</f>
        <v>Ransom</v>
      </c>
      <c r="H142" s="972">
        <f>IF(Input!G1120=Input!D1120,Input!G1149,IF(Input!G1120=Input!E1120,Input!J1149,""))</f>
        <v>0</v>
      </c>
      <c r="I142" s="988" t="str">
        <f>Input!G1148</f>
        <v>Each Occurrence</v>
      </c>
      <c r="J142" s="1436">
        <f>IF(Input!G1120=Input!D1120,Input!D1135,IF(Input!G1120=Input!E1120,Input!E1135,""))</f>
        <v>1920.6666666666667</v>
      </c>
      <c r="K142" s="1467">
        <v>1920.6666666666667</v>
      </c>
    </row>
    <row r="143" spans="1:11" x14ac:dyDescent="0.25">
      <c r="A143" s="1460"/>
      <c r="B143" s="1424"/>
      <c r="C143" s="1424"/>
      <c r="D143" s="1424"/>
      <c r="E143" s="1444"/>
      <c r="F143" s="972">
        <f>IF(Input!G1120=Input!D1120,Input!F1150,IF(Input!G1120=Input!E1120,Input!I1150,""))</f>
        <v>1000000</v>
      </c>
      <c r="G143" s="973" t="str">
        <f>Input!B1150</f>
        <v>Transit</v>
      </c>
      <c r="H143" s="972">
        <f>IF(Input!G1120=Input!D1120,Input!G1150,IF(Input!G1120=Input!E1120,Input!J1150,""))</f>
        <v>0</v>
      </c>
      <c r="I143" s="989"/>
      <c r="J143" s="1428"/>
      <c r="K143" s="1468"/>
    </row>
    <row r="144" spans="1:11" x14ac:dyDescent="0.25">
      <c r="A144" s="1460"/>
      <c r="B144" s="1424"/>
      <c r="C144" s="1424"/>
      <c r="D144" s="1424"/>
      <c r="E144" s="1444"/>
      <c r="F144" s="972" t="str">
        <f>IF(Input!G1120=Input!D1120,Input!F1151,IF(Input!G1120=Input!E1120,Input!I1151,""))</f>
        <v>Unlimited</v>
      </c>
      <c r="G144" s="973" t="str">
        <f>Input!B1151</f>
        <v>Response Fees and Expenses</v>
      </c>
      <c r="H144" s="972">
        <f>IF(Input!G1120=Input!D1120,Input!G1151,IF(Input!G1120=Input!E1120,Input!J1151,""))</f>
        <v>0</v>
      </c>
      <c r="I144" s="989"/>
      <c r="J144" s="1428"/>
      <c r="K144" s="1468"/>
    </row>
    <row r="145" spans="1:11" x14ac:dyDescent="0.25">
      <c r="A145" s="1460"/>
      <c r="B145" s="1424"/>
      <c r="C145" s="1424"/>
      <c r="D145" s="1424"/>
      <c r="E145" s="1444"/>
      <c r="F145" s="972">
        <f>IF(Input!G1120=Input!D1120,Input!F1152,IF(Input!G1120=Input!E1120,Input!I1152,""))</f>
        <v>1000000</v>
      </c>
      <c r="G145" s="973" t="str">
        <f>Input!B1152</f>
        <v>Additional Expenses</v>
      </c>
      <c r="H145" s="972">
        <f>IF(Input!G1120=Input!D1120,Input!G1152,IF(Input!G1120=Input!E1120,Input!J1152,""))</f>
        <v>0</v>
      </c>
      <c r="I145" s="989"/>
      <c r="J145" s="1428"/>
      <c r="K145" s="1468"/>
    </row>
    <row r="146" spans="1:11" x14ac:dyDescent="0.25">
      <c r="A146" s="1460"/>
      <c r="B146" s="1424"/>
      <c r="C146" s="1424"/>
      <c r="D146" s="1424"/>
      <c r="E146" s="1444"/>
      <c r="F146" s="972">
        <f>IF(Input!G1120=Input!D1120,Input!F1153,IF(Input!G1120=Input!E1120,Input!I1153,""))</f>
        <v>1000000</v>
      </c>
      <c r="G146" s="973" t="str">
        <f>Input!B1153</f>
        <v>Legal Liability</v>
      </c>
      <c r="H146" s="972">
        <f>IF(Input!G1120=Input!D1120,Input!G1153,IF(Input!G1120=Input!E1120,Input!J1153,""))</f>
        <v>0</v>
      </c>
      <c r="I146" s="989"/>
      <c r="J146" s="1428"/>
      <c r="K146" s="1468"/>
    </row>
    <row r="147" spans="1:11" x14ac:dyDescent="0.25">
      <c r="A147" s="1460"/>
      <c r="B147" s="1425"/>
      <c r="C147" s="1425"/>
      <c r="D147" s="1425"/>
      <c r="E147" s="1445"/>
      <c r="F147" s="972">
        <f>IF(Input!G1120=Input!D1120,Input!F1157,IF(Input!G1120=Input!E1120,Input!I1157,""))</f>
        <v>1000000</v>
      </c>
      <c r="G147" s="973" t="str">
        <f>Input!B1157</f>
        <v>Alternate Loss of Earnings</v>
      </c>
      <c r="H147" s="972">
        <f>IF(Input!G1120=Input!D1120,Input!G1157,IF(Input!G1120=Input!E1120,Input!J1157,""))</f>
        <v>0</v>
      </c>
      <c r="I147" s="990"/>
      <c r="J147" s="1429"/>
      <c r="K147" s="1471"/>
    </row>
    <row r="148" spans="1:11" ht="45.75" customHeight="1" x14ac:dyDescent="0.25">
      <c r="A148" s="1420" t="str">
        <f>Input!B1160</f>
        <v>Technology Liability</v>
      </c>
      <c r="B148" s="1423" t="str">
        <f>Input!C1161</f>
        <v>Covers the costs for damages due to errors, omissions or negligent acts related to the products or services provided by your business.</v>
      </c>
      <c r="C148" s="1423" t="str">
        <f>IF(Input!G1164=Input!D1164,Input!D1165,IF(Input!G1164=Input!E1164,Input!E1165,""))</f>
        <v/>
      </c>
      <c r="D148" s="1423" t="str">
        <f>Input!C1163</f>
        <v>TBD</v>
      </c>
      <c r="E148" s="1446" t="str">
        <f>E5</f>
        <v>8/1/2023-8/1/2024</v>
      </c>
      <c r="F148" s="972" t="str">
        <f>IF(Input!G1164=Input!D1164,Input!G1189,IF(Input!G1164=Input!E1164,Input!G1190,""))</f>
        <v/>
      </c>
      <c r="G148" s="973" t="str">
        <f>Input!G1187</f>
        <v>Each Claim</v>
      </c>
      <c r="H148" s="979" t="str">
        <f>IF(Input!G1164=Input!D1164,Input!I1189,IF(Input!G1164=Input!E1164,Input!I1190,""))</f>
        <v/>
      </c>
      <c r="I148" s="974" t="str">
        <f>Input!I1187</f>
        <v>Each Claim</v>
      </c>
      <c r="J148" s="1436" t="str">
        <f>IF(Input!G1164=Input!D1164,Input!D1181,IF(Input!G1164=Input!E1164,Input!E1181,""))</f>
        <v/>
      </c>
      <c r="K148" s="1467">
        <v>4286</v>
      </c>
    </row>
    <row r="149" spans="1:11" ht="42" customHeight="1" x14ac:dyDescent="0.25">
      <c r="A149" s="1422"/>
      <c r="B149" s="1425"/>
      <c r="C149" s="1425"/>
      <c r="D149" s="1425"/>
      <c r="E149" s="1425"/>
      <c r="F149" s="983" t="str">
        <f>IF(Input!G1164=Input!D1164,Input!H1189,IF(Input!G1164=Input!E1164,Input!H1190,""))</f>
        <v/>
      </c>
      <c r="G149" s="984" t="str">
        <f>Input!H1187</f>
        <v>Aggregate</v>
      </c>
      <c r="H149" s="983"/>
      <c r="I149" s="978"/>
      <c r="J149" s="1429"/>
      <c r="K149" s="1471"/>
    </row>
    <row r="150" spans="1:11" ht="36" customHeight="1" x14ac:dyDescent="0.25">
      <c r="A150" s="1420" t="str">
        <f>Input!B1192</f>
        <v>Aircraft (Drone) Liability</v>
      </c>
      <c r="B150" s="1423" t="str">
        <f>Input!C1193</f>
        <v xml:space="preserve">Coverage applies to third-party liability and physical damage arising from operating scheduled drones. </v>
      </c>
      <c r="C150" s="1423" t="str">
        <f>IF(Input!G1196=Input!D1196,Input!D1197,IF(Input!G1196=Input!E1196,Input!E1197,""))</f>
        <v/>
      </c>
      <c r="D150" s="1423" t="str">
        <f>Input!C1195</f>
        <v>TBD</v>
      </c>
      <c r="E150" s="1446" t="str">
        <f>E5</f>
        <v>8/1/2023-8/1/2024</v>
      </c>
      <c r="F150" s="972" t="str">
        <f>IF(Input!G1196=Input!D1196,Input!G1219,IF(Input!G1196=Input!E1196,Input!G1220,""))</f>
        <v/>
      </c>
      <c r="G150" s="973" t="str">
        <f>Input!G1217</f>
        <v>Liability</v>
      </c>
      <c r="H150" s="972" t="str">
        <f>IF(Input!G1196=Input!D1196,Input!I1219,IF(Input!G1196=Input!E1196,Input!I1220,""))</f>
        <v/>
      </c>
      <c r="I150" s="997" t="str">
        <f>Input!I1217</f>
        <v>Liability</v>
      </c>
      <c r="J150" s="1436" t="str">
        <f>IF(Input!G1196=Input!D1196,Input!D1211,IF(Input!G1196=Input!E1196,Input!E1211,""))</f>
        <v/>
      </c>
      <c r="K150" s="1467">
        <v>80773</v>
      </c>
    </row>
    <row r="151" spans="1:11" ht="62.25" customHeight="1" x14ac:dyDescent="0.25">
      <c r="A151" s="1422"/>
      <c r="B151" s="1425"/>
      <c r="C151" s="1425"/>
      <c r="D151" s="1425"/>
      <c r="E151" s="1425"/>
      <c r="F151" s="972" t="str">
        <f>IF(Input!G1196=Input!D1196,Input!H1219,IF(Input!G1196=Input!E1196,Input!H1220,""))</f>
        <v/>
      </c>
      <c r="G151" s="973" t="str">
        <f>Input!H1217</f>
        <v>Physical Damage</v>
      </c>
      <c r="H151" s="983" t="str">
        <f>IF(Input!G1196=Input!D1196,Input!J1219,IF(Input!G1196=Input!E1196,Input!J1220,""))</f>
        <v/>
      </c>
      <c r="I151" s="978" t="str">
        <f>Input!J1217</f>
        <v>Physical Damage</v>
      </c>
      <c r="J151" s="1429"/>
      <c r="K151" s="1471"/>
    </row>
    <row r="152" spans="1:11" ht="15.75" thickBot="1" x14ac:dyDescent="0.3">
      <c r="A152" s="201"/>
      <c r="B152" s="201"/>
      <c r="C152" s="201"/>
      <c r="D152" s="201"/>
      <c r="E152" s="344"/>
      <c r="F152" s="344"/>
      <c r="G152" s="201"/>
      <c r="H152" s="1459" t="s">
        <v>65</v>
      </c>
      <c r="I152" s="1459"/>
      <c r="J152" s="465">
        <f>SUM(J5:J151)</f>
        <v>13160.232666666665</v>
      </c>
      <c r="K152" s="465">
        <f>SUM(K5:K151)</f>
        <v>2581743.2566666664</v>
      </c>
    </row>
    <row r="153" spans="1:11" ht="15.75" thickTop="1" x14ac:dyDescent="0.25">
      <c r="A153" s="420" t="s">
        <v>96</v>
      </c>
      <c r="B153" s="303"/>
      <c r="C153" s="303"/>
      <c r="D153" s="303"/>
      <c r="E153" s="348"/>
      <c r="F153" s="348"/>
      <c r="G153" s="303"/>
      <c r="H153" s="348"/>
      <c r="I153" s="303"/>
      <c r="J153" s="971"/>
      <c r="K153" s="971"/>
    </row>
    <row r="154" spans="1:11" ht="7.5" customHeight="1" x14ac:dyDescent="0.25">
      <c r="A154" s="1227"/>
      <c r="B154" s="1227"/>
      <c r="C154" s="1227"/>
      <c r="D154" s="1227"/>
      <c r="E154" s="1227"/>
      <c r="F154" s="1227"/>
      <c r="G154" s="1227"/>
      <c r="H154" s="1227"/>
      <c r="I154" s="1227"/>
      <c r="J154" s="1227"/>
      <c r="K154"/>
    </row>
    <row r="155" spans="1:11" x14ac:dyDescent="0.25">
      <c r="A155" s="1430" t="s">
        <v>903</v>
      </c>
      <c r="B155" s="1431"/>
      <c r="C155" s="1431"/>
      <c r="D155" s="1431"/>
      <c r="E155" s="1431"/>
      <c r="F155" s="1431"/>
      <c r="G155" s="1431"/>
      <c r="H155" s="1431"/>
      <c r="I155" s="1431"/>
      <c r="J155" s="1432"/>
      <c r="K155"/>
    </row>
    <row r="156" spans="1:11" ht="42" customHeight="1" x14ac:dyDescent="0.25">
      <c r="A156" s="1430" t="s">
        <v>904</v>
      </c>
      <c r="B156" s="1431"/>
      <c r="C156" s="1431"/>
      <c r="D156" s="1431"/>
      <c r="E156" s="1431"/>
      <c r="F156" s="1431"/>
      <c r="G156" s="1431"/>
      <c r="H156" s="1431"/>
      <c r="I156" s="1431"/>
      <c r="J156" s="1432"/>
      <c r="K156"/>
    </row>
    <row r="157" spans="1:11" ht="15" customHeight="1" x14ac:dyDescent="0.25">
      <c r="A157" s="1430" t="s">
        <v>905</v>
      </c>
      <c r="B157" s="1431"/>
      <c r="C157" s="1431"/>
      <c r="D157" s="1431"/>
      <c r="E157" s="1431"/>
      <c r="F157" s="1431"/>
      <c r="G157" s="1431"/>
      <c r="H157" s="1431"/>
      <c r="I157" s="1431"/>
      <c r="J157" s="1432"/>
      <c r="K157"/>
    </row>
    <row r="158" spans="1:11" x14ac:dyDescent="0.25">
      <c r="A158" s="1433" t="s">
        <v>906</v>
      </c>
      <c r="B158" s="1434"/>
      <c r="C158" s="1434"/>
      <c r="D158" s="1434"/>
      <c r="E158" s="1434"/>
      <c r="F158" s="1434"/>
      <c r="G158" s="1434"/>
      <c r="H158" s="1434"/>
      <c r="I158" s="1434"/>
      <c r="J158" s="1435"/>
      <c r="K158"/>
    </row>
  </sheetData>
  <mergeCells count="207">
    <mergeCell ref="K114:K125"/>
    <mergeCell ref="K126:K133"/>
    <mergeCell ref="K134:K141"/>
    <mergeCell ref="K142:K147"/>
    <mergeCell ref="K148:K149"/>
    <mergeCell ref="K150:K151"/>
    <mergeCell ref="K42:K43"/>
    <mergeCell ref="K44:K45"/>
    <mergeCell ref="K46:K51"/>
    <mergeCell ref="K87:K91"/>
    <mergeCell ref="K92:K93"/>
    <mergeCell ref="K94:K95"/>
    <mergeCell ref="K96:K98"/>
    <mergeCell ref="K99:K108"/>
    <mergeCell ref="K109:K113"/>
    <mergeCell ref="K5:K6"/>
    <mergeCell ref="K7:K8"/>
    <mergeCell ref="K9:K10"/>
    <mergeCell ref="K11:K12"/>
    <mergeCell ref="K13:K14"/>
    <mergeCell ref="K15:K22"/>
    <mergeCell ref="K23:K26"/>
    <mergeCell ref="K27:K30"/>
    <mergeCell ref="K31:K41"/>
    <mergeCell ref="C148:C149"/>
    <mergeCell ref="D148:D149"/>
    <mergeCell ref="E148:E149"/>
    <mergeCell ref="A142:A147"/>
    <mergeCell ref="A114:A125"/>
    <mergeCell ref="B114:B125"/>
    <mergeCell ref="C114:C125"/>
    <mergeCell ref="D142:D147"/>
    <mergeCell ref="D134:D141"/>
    <mergeCell ref="D114:D125"/>
    <mergeCell ref="E126:E133"/>
    <mergeCell ref="A134:A141"/>
    <mergeCell ref="A126:A133"/>
    <mergeCell ref="B126:B133"/>
    <mergeCell ref="C126:C133"/>
    <mergeCell ref="D126:D133"/>
    <mergeCell ref="J150:J151"/>
    <mergeCell ref="B142:B147"/>
    <mergeCell ref="C142:C147"/>
    <mergeCell ref="J23:J26"/>
    <mergeCell ref="C23:C26"/>
    <mergeCell ref="A31:A41"/>
    <mergeCell ref="B31:B41"/>
    <mergeCell ref="D31:D41"/>
    <mergeCell ref="J31:J41"/>
    <mergeCell ref="C31:C41"/>
    <mergeCell ref="E23:E26"/>
    <mergeCell ref="E31:E41"/>
    <mergeCell ref="I53:I58"/>
    <mergeCell ref="I60:I61"/>
    <mergeCell ref="A27:A30"/>
    <mergeCell ref="A99:A108"/>
    <mergeCell ref="B99:B108"/>
    <mergeCell ref="C99:C108"/>
    <mergeCell ref="D99:D108"/>
    <mergeCell ref="B134:B141"/>
    <mergeCell ref="A150:A151"/>
    <mergeCell ref="E134:E141"/>
    <mergeCell ref="C134:C141"/>
    <mergeCell ref="B148:B149"/>
    <mergeCell ref="H5:H6"/>
    <mergeCell ref="J5:J6"/>
    <mergeCell ref="H4:I4"/>
    <mergeCell ref="I5:I6"/>
    <mergeCell ref="C5:C6"/>
    <mergeCell ref="E5:E6"/>
    <mergeCell ref="J11:J12"/>
    <mergeCell ref="B11:B12"/>
    <mergeCell ref="C11:C12"/>
    <mergeCell ref="D11:D12"/>
    <mergeCell ref="B9:B10"/>
    <mergeCell ref="H11:H12"/>
    <mergeCell ref="I11:I12"/>
    <mergeCell ref="E11:E12"/>
    <mergeCell ref="C9:C10"/>
    <mergeCell ref="D9:D10"/>
    <mergeCell ref="E9:E10"/>
    <mergeCell ref="F4:G4"/>
    <mergeCell ref="A5:A6"/>
    <mergeCell ref="B5:B6"/>
    <mergeCell ref="D5:D6"/>
    <mergeCell ref="A15:A22"/>
    <mergeCell ref="E15:E22"/>
    <mergeCell ref="A13:A14"/>
    <mergeCell ref="B13:B14"/>
    <mergeCell ref="C13:C14"/>
    <mergeCell ref="D13:D14"/>
    <mergeCell ref="E13:E14"/>
    <mergeCell ref="B15:B22"/>
    <mergeCell ref="A11:A12"/>
    <mergeCell ref="A9:A10"/>
    <mergeCell ref="A7:A8"/>
    <mergeCell ref="B7:B8"/>
    <mergeCell ref="C15:C22"/>
    <mergeCell ref="D15:D22"/>
    <mergeCell ref="A44:A45"/>
    <mergeCell ref="A46:A51"/>
    <mergeCell ref="A23:A26"/>
    <mergeCell ref="A42:A43"/>
    <mergeCell ref="B42:B43"/>
    <mergeCell ref="D42:D43"/>
    <mergeCell ref="E46:E51"/>
    <mergeCell ref="F62:I62"/>
    <mergeCell ref="F65:I65"/>
    <mergeCell ref="D23:D26"/>
    <mergeCell ref="B23:B26"/>
    <mergeCell ref="B44:B45"/>
    <mergeCell ref="C42:C43"/>
    <mergeCell ref="H44:H45"/>
    <mergeCell ref="I44:I45"/>
    <mergeCell ref="B27:B30"/>
    <mergeCell ref="C27:C30"/>
    <mergeCell ref="D27:D30"/>
    <mergeCell ref="E27:E30"/>
    <mergeCell ref="C44:C45"/>
    <mergeCell ref="E42:E43"/>
    <mergeCell ref="E44:E45"/>
    <mergeCell ref="D44:D45"/>
    <mergeCell ref="H42:H43"/>
    <mergeCell ref="F52:I52"/>
    <mergeCell ref="F59:I59"/>
    <mergeCell ref="E99:E108"/>
    <mergeCell ref="A109:A113"/>
    <mergeCell ref="B109:B113"/>
    <mergeCell ref="C109:C113"/>
    <mergeCell ref="D109:D113"/>
    <mergeCell ref="F50:F51"/>
    <mergeCell ref="H152:I152"/>
    <mergeCell ref="A148:A149"/>
    <mergeCell ref="D46:D51"/>
    <mergeCell ref="B46:B51"/>
    <mergeCell ref="A94:A95"/>
    <mergeCell ref="A92:A93"/>
    <mergeCell ref="B92:B93"/>
    <mergeCell ref="C92:C93"/>
    <mergeCell ref="D92:D93"/>
    <mergeCell ref="E92:E93"/>
    <mergeCell ref="H92:H93"/>
    <mergeCell ref="I92:I93"/>
    <mergeCell ref="C94:C95"/>
    <mergeCell ref="B94:B95"/>
    <mergeCell ref="D94:D95"/>
    <mergeCell ref="F117:I117"/>
    <mergeCell ref="J134:J141"/>
    <mergeCell ref="I118:I125"/>
    <mergeCell ref="I126:I133"/>
    <mergeCell ref="J99:J108"/>
    <mergeCell ref="J148:J149"/>
    <mergeCell ref="H66:H68"/>
    <mergeCell ref="F69:I69"/>
    <mergeCell ref="H53:H58"/>
    <mergeCell ref="E96:E98"/>
    <mergeCell ref="J96:J98"/>
    <mergeCell ref="J114:J125"/>
    <mergeCell ref="I66:I68"/>
    <mergeCell ref="J126:J133"/>
    <mergeCell ref="J94:J95"/>
    <mergeCell ref="E94:E95"/>
    <mergeCell ref="E109:E113"/>
    <mergeCell ref="H60:H61"/>
    <mergeCell ref="J92:J93"/>
    <mergeCell ref="E114:E125"/>
    <mergeCell ref="C46:C51"/>
    <mergeCell ref="C7:C8"/>
    <mergeCell ref="E7:E8"/>
    <mergeCell ref="J9:J10"/>
    <mergeCell ref="J15:J22"/>
    <mergeCell ref="H13:H14"/>
    <mergeCell ref="J27:J30"/>
    <mergeCell ref="I31:I41"/>
    <mergeCell ref="J42:J43"/>
    <mergeCell ref="J44:J45"/>
    <mergeCell ref="I13:I14"/>
    <mergeCell ref="J13:J14"/>
    <mergeCell ref="I42:I43"/>
    <mergeCell ref="G50:G51"/>
    <mergeCell ref="J7:J8"/>
    <mergeCell ref="D7:D8"/>
    <mergeCell ref="J46:J51"/>
    <mergeCell ref="A87:A91"/>
    <mergeCell ref="B87:B91"/>
    <mergeCell ref="C87:C91"/>
    <mergeCell ref="D87:D91"/>
    <mergeCell ref="E87:E91"/>
    <mergeCell ref="J87:J91"/>
    <mergeCell ref="A155:J155"/>
    <mergeCell ref="A158:J158"/>
    <mergeCell ref="A156:J156"/>
    <mergeCell ref="A157:J157"/>
    <mergeCell ref="J142:J147"/>
    <mergeCell ref="B96:B98"/>
    <mergeCell ref="C96:C98"/>
    <mergeCell ref="D96:D98"/>
    <mergeCell ref="I96:I98"/>
    <mergeCell ref="H96:H98"/>
    <mergeCell ref="J109:J113"/>
    <mergeCell ref="E142:E147"/>
    <mergeCell ref="B150:B151"/>
    <mergeCell ref="C150:C151"/>
    <mergeCell ref="D150:D151"/>
    <mergeCell ref="E150:E151"/>
    <mergeCell ref="A96:A98"/>
    <mergeCell ref="A154:J154"/>
  </mergeCells>
  <printOptions horizontalCentered="1"/>
  <pageMargins left="0.15748031496063" right="0.15748031496063" top="1.1811023622047201" bottom="1.0629921259842501" header="0.31496062992126" footer="0.31496062992126"/>
  <pageSetup scale="58" fitToWidth="0" fitToHeight="0" orientation="landscape" r:id="rId1"/>
  <headerFooter scaleWithDoc="0">
    <oddHeader>&amp;L&amp;"Calibri,Bold"&amp;14 Confirmation of Coverage</oddHeader>
    <oddFooter>&amp;L&amp;G&amp;CPage &amp;P of &amp;N</oddFooter>
  </headerFooter>
  <rowBreaks count="3" manualBreakCount="3">
    <brk id="26" max="10" man="1"/>
    <brk id="51" max="10" man="1"/>
    <brk id="141" max="10" man="1"/>
  </rowBreaks>
  <ignoredErrors>
    <ignoredError sqref="G6 H40:H41 H31:H38" formula="1"/>
  </ignoredErrors>
  <legacyDrawingHF r:id="rId2"/>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6"/>
  <dimension ref="A1:I30"/>
  <sheetViews>
    <sheetView showGridLines="0" view="pageBreakPreview" zoomScale="115" zoomScaleNormal="100" zoomScaleSheetLayoutView="115" workbookViewId="0">
      <selection activeCell="I27" sqref="I27"/>
    </sheetView>
  </sheetViews>
  <sheetFormatPr defaultColWidth="9.140625" defaultRowHeight="15" x14ac:dyDescent="0.25"/>
  <cols>
    <col min="4" max="4" width="4.42578125" customWidth="1"/>
    <col min="5" max="5" width="10.28515625" customWidth="1"/>
    <col min="8" max="8" width="12.140625" customWidth="1"/>
    <col min="9" max="9" width="22.5703125" customWidth="1"/>
  </cols>
  <sheetData>
    <row r="1" spans="1:9" ht="15" customHeight="1" x14ac:dyDescent="0.25">
      <c r="A1" s="1473" t="s">
        <v>372</v>
      </c>
      <c r="B1" s="1473"/>
      <c r="C1" s="1473"/>
      <c r="D1" s="1473"/>
      <c r="E1" s="1473"/>
      <c r="F1" s="1473"/>
      <c r="G1" s="1473"/>
      <c r="H1" s="1473"/>
      <c r="I1" s="1473"/>
    </row>
    <row r="2" spans="1:9" x14ac:dyDescent="0.25">
      <c r="A2" s="1473"/>
      <c r="B2" s="1473"/>
      <c r="C2" s="1473"/>
      <c r="D2" s="1473"/>
      <c r="E2" s="1473"/>
      <c r="F2" s="1473"/>
      <c r="G2" s="1473"/>
      <c r="H2" s="1473"/>
      <c r="I2" s="1473"/>
    </row>
    <row r="3" spans="1:9" x14ac:dyDescent="0.25">
      <c r="A3" s="1473"/>
      <c r="B3" s="1473"/>
      <c r="C3" s="1473"/>
      <c r="D3" s="1474"/>
      <c r="E3" s="1474"/>
      <c r="F3" s="1474"/>
      <c r="G3" s="1473"/>
      <c r="H3" s="1473"/>
      <c r="I3" s="1473"/>
    </row>
    <row r="5" spans="1:9" x14ac:dyDescent="0.25">
      <c r="A5" s="1475" t="s">
        <v>1430</v>
      </c>
      <c r="B5" s="1475"/>
      <c r="C5" s="1475"/>
      <c r="D5" s="1475"/>
      <c r="E5" s="1475"/>
      <c r="F5" s="1475"/>
      <c r="G5" s="1475"/>
      <c r="H5" s="1475"/>
      <c r="I5" s="1475"/>
    </row>
    <row r="6" spans="1:9" ht="9" customHeight="1" x14ac:dyDescent="0.25"/>
    <row r="7" spans="1:9" x14ac:dyDescent="0.25">
      <c r="B7" s="1237" t="s">
        <v>1295</v>
      </c>
      <c r="C7" s="1240"/>
      <c r="D7" s="1240"/>
      <c r="E7" s="1240"/>
      <c r="F7" s="1240"/>
      <c r="G7" s="1240"/>
      <c r="H7" s="1240"/>
      <c r="I7" s="1240"/>
    </row>
    <row r="8" spans="1:9" x14ac:dyDescent="0.25">
      <c r="B8" s="1237" t="s">
        <v>1294</v>
      </c>
      <c r="C8" s="1240"/>
      <c r="D8" s="1240"/>
      <c r="E8" s="1240"/>
      <c r="F8" s="1240"/>
      <c r="G8" s="1240"/>
      <c r="H8" s="1240"/>
      <c r="I8" s="1240"/>
    </row>
    <row r="9" spans="1:9" x14ac:dyDescent="0.25">
      <c r="B9" s="1237" t="s">
        <v>1428</v>
      </c>
      <c r="C9" s="1477"/>
      <c r="D9" s="1477"/>
      <c r="E9" s="1477"/>
      <c r="F9" s="1477"/>
      <c r="G9" s="1477"/>
      <c r="H9" s="1477"/>
      <c r="I9" s="1477"/>
    </row>
    <row r="10" spans="1:9" x14ac:dyDescent="0.25">
      <c r="B10" s="1237" t="s">
        <v>1429</v>
      </c>
      <c r="C10" s="1477"/>
      <c r="D10" s="1477"/>
      <c r="E10" s="1477"/>
      <c r="F10" s="1477"/>
      <c r="G10" s="1477"/>
      <c r="H10" s="1477"/>
      <c r="I10" s="1477"/>
    </row>
    <row r="11" spans="1:9" x14ac:dyDescent="0.25">
      <c r="B11" s="1237" t="s">
        <v>707</v>
      </c>
      <c r="C11" s="1240"/>
      <c r="D11" s="1240"/>
      <c r="E11" s="1240"/>
      <c r="F11" s="1240"/>
      <c r="G11" s="1240"/>
      <c r="H11" s="1240"/>
      <c r="I11" s="1240"/>
    </row>
    <row r="12" spans="1:9" x14ac:dyDescent="0.25">
      <c r="B12" s="1237" t="s">
        <v>708</v>
      </c>
      <c r="C12" s="1240"/>
      <c r="D12" s="1240"/>
      <c r="E12" s="1240"/>
      <c r="F12" s="1240"/>
      <c r="G12" s="1240"/>
      <c r="H12" s="1240"/>
      <c r="I12" s="1240"/>
    </row>
    <row r="13" spans="1:9" x14ac:dyDescent="0.25">
      <c r="B13" s="1237" t="s">
        <v>709</v>
      </c>
      <c r="C13" s="1240"/>
      <c r="D13" s="1240"/>
      <c r="E13" s="1240"/>
      <c r="F13" s="1240"/>
      <c r="G13" s="1240"/>
      <c r="H13" s="1240"/>
      <c r="I13" s="1240"/>
    </row>
    <row r="14" spans="1:9" x14ac:dyDescent="0.25">
      <c r="B14" s="1237" t="s">
        <v>710</v>
      </c>
      <c r="C14" s="1240"/>
      <c r="D14" s="1240"/>
      <c r="E14" s="1240"/>
      <c r="F14" s="1240"/>
      <c r="G14" s="1240"/>
      <c r="H14" s="1240"/>
      <c r="I14" s="1240"/>
    </row>
    <row r="15" spans="1:9" x14ac:dyDescent="0.25">
      <c r="B15" s="1237" t="s">
        <v>711</v>
      </c>
      <c r="C15" s="1240"/>
      <c r="D15" s="1240"/>
      <c r="E15" s="1240"/>
      <c r="F15" s="1240"/>
      <c r="G15" s="1240"/>
      <c r="H15" s="1240"/>
      <c r="I15" s="1240"/>
    </row>
    <row r="16" spans="1:9" x14ac:dyDescent="0.25">
      <c r="B16" s="1476" t="s">
        <v>713</v>
      </c>
      <c r="C16" s="1475"/>
      <c r="D16" s="1475"/>
      <c r="E16" s="1475"/>
      <c r="F16" s="1475"/>
      <c r="G16" s="1475"/>
      <c r="H16" s="1475"/>
      <c r="I16" s="1475"/>
    </row>
    <row r="17" spans="1:9" x14ac:dyDescent="0.25">
      <c r="B17" s="1237" t="s">
        <v>712</v>
      </c>
      <c r="C17" s="1240"/>
      <c r="D17" s="1240"/>
      <c r="E17" s="1240"/>
      <c r="F17" s="1240"/>
      <c r="G17" s="1240"/>
      <c r="H17" s="1240"/>
      <c r="I17" s="1240"/>
    </row>
    <row r="18" spans="1:9" ht="9" customHeight="1" x14ac:dyDescent="0.25"/>
    <row r="19" spans="1:9" ht="15" customHeight="1" x14ac:dyDescent="0.25">
      <c r="A19" s="1241" t="str">
        <f>"If you become aware that " &amp; Input!C2 &amp; " is facing a claim or circumstance (potential Claim) arising from or in any way related to the business risks covered under the above referenced policies, " &amp; Input!C2 &amp; " has an obligation to report the matter to the respective insurer(s) on a timely basis."</f>
        <v>If you become aware that LJA Engineering, Inc. is facing a claim or circumstance (potential Claim) arising from or in any way related to the business risks covered under the above referenced policies, LJA Engineering, Inc. has an obligation to report the matter to the respective insurer(s) on a timely basis.</v>
      </c>
      <c r="B19" s="1241"/>
      <c r="C19" s="1241"/>
      <c r="D19" s="1241"/>
      <c r="E19" s="1241"/>
      <c r="F19" s="1241"/>
      <c r="G19" s="1241"/>
      <c r="H19" s="1241"/>
      <c r="I19" s="1241"/>
    </row>
    <row r="20" spans="1:9" x14ac:dyDescent="0.25">
      <c r="A20" s="1241"/>
      <c r="B20" s="1241"/>
      <c r="C20" s="1241"/>
      <c r="D20" s="1241"/>
      <c r="E20" s="1241"/>
      <c r="F20" s="1241"/>
      <c r="G20" s="1241"/>
      <c r="H20" s="1241"/>
      <c r="I20" s="1241"/>
    </row>
    <row r="21" spans="1:9" x14ac:dyDescent="0.25">
      <c r="A21" s="1241"/>
      <c r="B21" s="1241"/>
      <c r="C21" s="1241"/>
      <c r="D21" s="1241"/>
      <c r="E21" s="1241"/>
      <c r="F21" s="1241"/>
      <c r="G21" s="1241"/>
      <c r="H21" s="1241"/>
      <c r="I21" s="1241"/>
    </row>
    <row r="22" spans="1:9" x14ac:dyDescent="0.25">
      <c r="A22" s="1241"/>
      <c r="B22" s="1241"/>
      <c r="C22" s="1241"/>
      <c r="D22" s="1241"/>
      <c r="E22" s="1241"/>
      <c r="F22" s="1241"/>
      <c r="G22" s="1241"/>
      <c r="H22" s="1241"/>
      <c r="I22" s="1241"/>
    </row>
    <row r="23" spans="1:9" ht="15" customHeight="1" x14ac:dyDescent="0.25">
      <c r="A23" s="1227" t="s">
        <v>443</v>
      </c>
      <c r="B23" s="1227"/>
      <c r="C23" s="1227"/>
      <c r="D23" s="1227"/>
      <c r="E23" s="1227"/>
      <c r="F23" s="1227"/>
      <c r="G23" s="1227"/>
      <c r="H23" s="1227"/>
      <c r="I23" s="1227"/>
    </row>
    <row r="24" spans="1:9" ht="25.5" customHeight="1" x14ac:dyDescent="0.25">
      <c r="A24" s="1356" t="s">
        <v>1777</v>
      </c>
      <c r="B24" s="1241"/>
      <c r="C24" s="1241"/>
      <c r="D24" s="1241"/>
      <c r="E24" s="1472"/>
      <c r="F24" s="1472"/>
      <c r="G24" s="1472"/>
      <c r="H24" s="1472"/>
      <c r="I24" s="1472"/>
    </row>
    <row r="25" spans="1:9" ht="9" customHeight="1" x14ac:dyDescent="0.25">
      <c r="A25" s="495"/>
      <c r="B25" s="495"/>
      <c r="C25" s="495"/>
      <c r="D25" s="495"/>
      <c r="E25" s="493"/>
      <c r="F25" s="495"/>
      <c r="G25" s="495"/>
      <c r="H25" s="495"/>
      <c r="I25" s="495"/>
    </row>
    <row r="26" spans="1:9" x14ac:dyDescent="0.25">
      <c r="A26" s="1241" t="s">
        <v>459</v>
      </c>
      <c r="B26" s="1241"/>
      <c r="C26" s="1241"/>
      <c r="D26" s="1241"/>
      <c r="E26" s="1241"/>
      <c r="F26" s="1241"/>
      <c r="G26" s="1241"/>
      <c r="H26" s="1241"/>
      <c r="I26" s="1241"/>
    </row>
    <row r="27" spans="1:9" ht="9" customHeight="1" x14ac:dyDescent="0.25"/>
    <row r="28" spans="1:9" x14ac:dyDescent="0.25">
      <c r="A28" s="1240" t="s">
        <v>373</v>
      </c>
      <c r="B28" s="1240"/>
      <c r="C28" s="1240"/>
      <c r="D28" s="1240"/>
      <c r="E28" s="1240"/>
      <c r="F28" s="1240"/>
      <c r="G28" s="1240"/>
      <c r="H28" s="1240"/>
      <c r="I28" s="1240"/>
    </row>
    <row r="29" spans="1:9" ht="9" customHeight="1" x14ac:dyDescent="0.25"/>
    <row r="30" spans="1:9" x14ac:dyDescent="0.25">
      <c r="A30" s="1240" t="s">
        <v>374</v>
      </c>
      <c r="B30" s="1240"/>
      <c r="C30" s="1240"/>
      <c r="D30" s="1240"/>
      <c r="E30" s="1240"/>
      <c r="F30" s="1240"/>
      <c r="G30" s="1240"/>
      <c r="H30" s="1240"/>
      <c r="I30" s="1240"/>
    </row>
  </sheetData>
  <mergeCells count="20">
    <mergeCell ref="B17:I17"/>
    <mergeCell ref="B11:I11"/>
    <mergeCell ref="B12:I12"/>
    <mergeCell ref="A1:I3"/>
    <mergeCell ref="A5:I5"/>
    <mergeCell ref="B7:I7"/>
    <mergeCell ref="B14:I14"/>
    <mergeCell ref="B15:I15"/>
    <mergeCell ref="B13:I13"/>
    <mergeCell ref="B16:I16"/>
    <mergeCell ref="B9:I9"/>
    <mergeCell ref="B10:I10"/>
    <mergeCell ref="B8:I8"/>
    <mergeCell ref="A19:I22"/>
    <mergeCell ref="E24:I24"/>
    <mergeCell ref="A26:I26"/>
    <mergeCell ref="A28:I28"/>
    <mergeCell ref="A30:I30"/>
    <mergeCell ref="A23:I23"/>
    <mergeCell ref="A24:D24"/>
  </mergeCells>
  <printOptions horizontalCentered="1"/>
  <pageMargins left="0.23622047244094491" right="0.23622047244094491" top="0.74803149606299213" bottom="1.2598425196850394" header="0.31496062992125984" footer="0.31496062992125984"/>
  <pageSetup fitToWidth="0" fitToHeight="0" orientation="portrait" r:id="rId1"/>
  <headerFooter>
    <oddHeader>&amp;L&amp;"-,Bold"&amp;14Claims-Made and Reported Policies</oddHeader>
    <oddFooter>&amp;L&amp;G&amp;CPage &amp;P of &amp;N</oddFooter>
  </headerFooter>
  <legacyDrawingHF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7"/>
  <dimension ref="A1:I112"/>
  <sheetViews>
    <sheetView showGridLines="0" view="pageBreakPreview" zoomScale="115" zoomScaleNormal="100" zoomScaleSheetLayoutView="115" workbookViewId="0">
      <selection activeCell="B19" sqref="B19:I19"/>
    </sheetView>
  </sheetViews>
  <sheetFormatPr defaultColWidth="9.140625" defaultRowHeight="15" x14ac:dyDescent="0.25"/>
  <cols>
    <col min="1" max="1" width="9.140625" style="15"/>
    <col min="2" max="2" width="5.7109375" style="15" customWidth="1"/>
    <col min="3" max="3" width="9.140625" style="15"/>
    <col min="4" max="4" width="10.42578125" style="15" customWidth="1"/>
    <col min="5" max="7" width="9.140625" style="15"/>
    <col min="8" max="8" width="15.140625" style="15" customWidth="1"/>
    <col min="9" max="9" width="24" style="15" customWidth="1"/>
    <col min="10" max="16384" width="9.140625" style="15"/>
  </cols>
  <sheetData>
    <row r="1" spans="1:9" x14ac:dyDescent="0.25">
      <c r="A1" s="1227" t="str">
        <f>"Last year, "&amp;Input!C2&amp; " elected the following payment plan:"</f>
        <v>Last year, LJA Engineering, Inc. elected the following payment plan:</v>
      </c>
      <c r="B1" s="1227"/>
      <c r="C1" s="1227"/>
      <c r="D1" s="1227"/>
      <c r="E1" s="1227"/>
      <c r="F1" s="1227"/>
      <c r="G1" s="1227"/>
      <c r="H1" s="1227"/>
      <c r="I1" s="1227"/>
    </row>
    <row r="2" spans="1:9" x14ac:dyDescent="0.25">
      <c r="A2" s="1481" t="s">
        <v>1711</v>
      </c>
      <c r="B2" s="1482"/>
      <c r="C2" s="1482"/>
      <c r="D2" s="1482"/>
      <c r="E2" s="1482"/>
      <c r="F2" s="1482"/>
      <c r="G2" s="1482"/>
      <c r="H2" s="1482"/>
      <c r="I2" s="1482"/>
    </row>
    <row r="3" spans="1:9" ht="4.5" customHeight="1" x14ac:dyDescent="0.25"/>
    <row r="4" spans="1:9" x14ac:dyDescent="0.25">
      <c r="A4" s="1489" t="s">
        <v>375</v>
      </c>
      <c r="B4" s="1489"/>
      <c r="C4" s="1489"/>
      <c r="D4" s="1490"/>
      <c r="E4" s="1490"/>
      <c r="F4" s="1490"/>
      <c r="G4" s="1489"/>
      <c r="H4" s="1489"/>
      <c r="I4" s="1489"/>
    </row>
    <row r="5" spans="1:9" ht="4.5" customHeight="1" x14ac:dyDescent="0.25"/>
    <row r="6" spans="1:9" ht="15" customHeight="1" x14ac:dyDescent="0.25">
      <c r="A6" s="1481" t="s">
        <v>765</v>
      </c>
      <c r="B6" s="1482"/>
      <c r="C6" s="1482"/>
      <c r="D6" s="1482"/>
      <c r="E6" s="1482"/>
      <c r="F6" s="1482"/>
      <c r="G6" s="1482"/>
      <c r="H6" s="1482"/>
      <c r="I6" s="1482"/>
    </row>
    <row r="7" spans="1:9" ht="4.5" customHeight="1" x14ac:dyDescent="0.25"/>
    <row r="8" spans="1:9" ht="30" customHeight="1" x14ac:dyDescent="0.25">
      <c r="A8" s="1478" t="s">
        <v>764</v>
      </c>
      <c r="B8" s="1479"/>
      <c r="C8" s="1479"/>
      <c r="D8" s="1479"/>
      <c r="E8" s="1479"/>
      <c r="F8" s="1479"/>
      <c r="G8" s="1479"/>
      <c r="H8" s="1479"/>
      <c r="I8" s="1479"/>
    </row>
    <row r="9" spans="1:9" ht="30" customHeight="1" x14ac:dyDescent="0.25">
      <c r="A9" s="632"/>
      <c r="B9" s="633"/>
      <c r="C9" s="633"/>
      <c r="D9" s="633"/>
      <c r="E9" s="633"/>
      <c r="F9" s="633"/>
      <c r="G9" s="633"/>
      <c r="H9" s="633"/>
      <c r="I9" s="633"/>
    </row>
    <row r="10" spans="1:9" ht="4.5" customHeight="1" x14ac:dyDescent="0.25"/>
    <row r="11" spans="1:9" ht="66.75" customHeight="1" x14ac:dyDescent="0.25">
      <c r="A11" s="1478" t="s">
        <v>763</v>
      </c>
      <c r="B11" s="1479"/>
      <c r="C11" s="1479"/>
      <c r="D11" s="1479"/>
      <c r="E11" s="1479"/>
      <c r="F11" s="1479"/>
      <c r="G11" s="1479"/>
      <c r="H11" s="1479"/>
      <c r="I11" s="1479"/>
    </row>
    <row r="12" spans="1:9" ht="4.5" customHeight="1" x14ac:dyDescent="0.25">
      <c r="A12" s="632"/>
      <c r="B12" s="633"/>
      <c r="C12" s="633"/>
      <c r="D12" s="633"/>
      <c r="E12" s="633"/>
      <c r="F12" s="633"/>
      <c r="G12" s="633"/>
      <c r="H12" s="633"/>
      <c r="I12" s="633"/>
    </row>
    <row r="13" spans="1:9" ht="15" customHeight="1" x14ac:dyDescent="0.25">
      <c r="A13" s="1481" t="s">
        <v>656</v>
      </c>
      <c r="B13" s="1482"/>
      <c r="C13" s="1482"/>
      <c r="D13" s="1482"/>
      <c r="E13" s="1482"/>
      <c r="F13" s="1482"/>
      <c r="G13" s="1482"/>
      <c r="H13" s="1482"/>
      <c r="I13" s="1482"/>
    </row>
    <row r="14" spans="1:9" ht="4.5" customHeight="1" x14ac:dyDescent="0.25">
      <c r="D14" s="15" t="s">
        <v>1372</v>
      </c>
    </row>
    <row r="15" spans="1:9" hidden="1" x14ac:dyDescent="0.25">
      <c r="B15" s="1487" t="s">
        <v>657</v>
      </c>
      <c r="C15" s="1220"/>
      <c r="D15" s="1220"/>
      <c r="E15" s="1220"/>
      <c r="F15" s="1220"/>
      <c r="G15" s="1220"/>
      <c r="H15" s="1220"/>
      <c r="I15" s="1220"/>
    </row>
    <row r="16" spans="1:9" ht="4.5" hidden="1" customHeight="1" x14ac:dyDescent="0.25">
      <c r="D16" s="15" t="s">
        <v>1372</v>
      </c>
    </row>
    <row r="17" spans="2:9" hidden="1" x14ac:dyDescent="0.25">
      <c r="C17" s="1486" t="s">
        <v>671</v>
      </c>
      <c r="D17" s="1486"/>
      <c r="E17" s="1486"/>
      <c r="F17" s="1486"/>
      <c r="G17" s="1486"/>
      <c r="H17" s="1486"/>
      <c r="I17" s="1486"/>
    </row>
    <row r="18" spans="2:9" ht="15" hidden="1" customHeight="1" x14ac:dyDescent="0.25">
      <c r="C18" s="1249" t="s">
        <v>676</v>
      </c>
      <c r="D18" s="1249"/>
      <c r="E18" s="1249"/>
      <c r="F18" s="1249"/>
      <c r="G18" s="1249"/>
      <c r="H18" s="1249"/>
      <c r="I18" s="1249"/>
    </row>
    <row r="19" spans="2:9" ht="15" hidden="1" customHeight="1" x14ac:dyDescent="0.25">
      <c r="C19" s="1483" t="s">
        <v>672</v>
      </c>
      <c r="D19" s="1483"/>
      <c r="E19" s="1483"/>
      <c r="F19" s="1483"/>
      <c r="G19" s="1483"/>
      <c r="H19" s="1483"/>
      <c r="I19" s="1483"/>
    </row>
    <row r="20" spans="2:9" ht="15" hidden="1" customHeight="1" x14ac:dyDescent="0.25">
      <c r="C20" s="1483" t="s">
        <v>674</v>
      </c>
      <c r="D20" s="1483"/>
      <c r="E20" s="1483"/>
      <c r="F20" s="1483"/>
      <c r="G20" s="1483"/>
      <c r="H20" s="1483"/>
      <c r="I20" s="1483"/>
    </row>
    <row r="21" spans="2:9" ht="15" hidden="1" customHeight="1" x14ac:dyDescent="0.25">
      <c r="C21" s="1483" t="s">
        <v>673</v>
      </c>
      <c r="D21" s="1483"/>
      <c r="E21" s="1483"/>
      <c r="F21" s="1483"/>
      <c r="G21" s="1483"/>
      <c r="H21" s="1483"/>
      <c r="I21" s="1483"/>
    </row>
    <row r="22" spans="2:9" ht="15" hidden="1" customHeight="1" x14ac:dyDescent="0.25">
      <c r="C22" s="1484" t="s">
        <v>675</v>
      </c>
      <c r="D22" s="1485"/>
      <c r="E22" s="1485"/>
      <c r="F22" s="1485"/>
      <c r="G22" s="1485"/>
      <c r="H22" s="1485"/>
      <c r="I22" s="1485"/>
    </row>
    <row r="23" spans="2:9" ht="4.5" hidden="1" customHeight="1" x14ac:dyDescent="0.25">
      <c r="B23" s="15" t="s">
        <v>1760</v>
      </c>
      <c r="C23" s="15">
        <f>B6</f>
        <v>0</v>
      </c>
      <c r="D23" s="15" t="s">
        <v>1372</v>
      </c>
    </row>
    <row r="24" spans="2:9" hidden="1" x14ac:dyDescent="0.25">
      <c r="B24" s="15" t="s">
        <v>1343</v>
      </c>
      <c r="C24" s="1486">
        <f>B5</f>
        <v>0</v>
      </c>
      <c r="D24" s="1486"/>
      <c r="E24" s="1486"/>
      <c r="F24" s="1486"/>
      <c r="G24" s="1486"/>
      <c r="H24" s="1486"/>
      <c r="I24" s="1486"/>
    </row>
    <row r="25" spans="2:9" hidden="1" x14ac:dyDescent="0.25">
      <c r="B25" s="15" t="s">
        <v>1683</v>
      </c>
      <c r="C25" s="1483" t="s">
        <v>1761</v>
      </c>
      <c r="D25" s="1483"/>
      <c r="E25" s="1483"/>
      <c r="F25" s="1483"/>
      <c r="G25" s="1483"/>
      <c r="H25" s="1483"/>
      <c r="I25" s="1483"/>
    </row>
    <row r="26" spans="2:9" hidden="1" x14ac:dyDescent="0.25">
      <c r="C26" s="1483" t="s">
        <v>824</v>
      </c>
      <c r="D26" s="1483"/>
      <c r="E26" s="1483"/>
      <c r="F26" s="1483"/>
      <c r="G26" s="1483"/>
      <c r="H26" s="1483"/>
      <c r="I26" s="1483"/>
    </row>
    <row r="27" spans="2:9" hidden="1" x14ac:dyDescent="0.25">
      <c r="C27" s="1483" t="s">
        <v>825</v>
      </c>
      <c r="D27" s="1483"/>
      <c r="E27" s="1483"/>
      <c r="F27" s="1483"/>
      <c r="G27" s="1483"/>
      <c r="H27" s="1483"/>
      <c r="I27" s="1483"/>
    </row>
    <row r="28" spans="2:9" hidden="1" x14ac:dyDescent="0.25">
      <c r="C28" s="1484" t="s">
        <v>826</v>
      </c>
      <c r="D28" s="1485"/>
      <c r="E28" s="1485"/>
      <c r="F28" s="1485"/>
      <c r="G28" s="1485"/>
      <c r="H28" s="1485"/>
      <c r="I28" s="1485"/>
    </row>
    <row r="29" spans="2:9" ht="4.5" hidden="1" customHeight="1" x14ac:dyDescent="0.25"/>
    <row r="30" spans="2:9" hidden="1" x14ac:dyDescent="0.25">
      <c r="C30" s="1486" t="s">
        <v>677</v>
      </c>
      <c r="D30" s="1486"/>
      <c r="E30" s="1486"/>
      <c r="F30" s="1486"/>
      <c r="G30" s="1486"/>
      <c r="H30" s="1486"/>
      <c r="I30" s="1486"/>
    </row>
    <row r="31" spans="2:9" ht="15" hidden="1" customHeight="1" x14ac:dyDescent="0.25">
      <c r="C31" s="1249" t="s">
        <v>678</v>
      </c>
      <c r="D31" s="1249"/>
      <c r="E31" s="1249"/>
      <c r="F31" s="1249"/>
      <c r="G31" s="1249"/>
      <c r="H31" s="1249"/>
      <c r="I31" s="1249"/>
    </row>
    <row r="32" spans="2:9" ht="15" hidden="1" customHeight="1" x14ac:dyDescent="0.25">
      <c r="C32" s="1483" t="s">
        <v>672</v>
      </c>
      <c r="D32" s="1483"/>
      <c r="E32" s="1483"/>
      <c r="F32" s="1483"/>
      <c r="G32" s="1483"/>
      <c r="H32" s="1483"/>
      <c r="I32" s="1483"/>
    </row>
    <row r="33" spans="3:9" ht="15" hidden="1" customHeight="1" x14ac:dyDescent="0.25">
      <c r="C33" s="1483" t="s">
        <v>685</v>
      </c>
      <c r="D33" s="1483"/>
      <c r="E33" s="1483"/>
      <c r="F33" s="1483"/>
      <c r="G33" s="1483"/>
      <c r="H33" s="1483"/>
      <c r="I33" s="1483"/>
    </row>
    <row r="34" spans="3:9" ht="15" hidden="1" customHeight="1" x14ac:dyDescent="0.25">
      <c r="C34" s="1483" t="s">
        <v>686</v>
      </c>
      <c r="D34" s="1483"/>
      <c r="E34" s="1483"/>
      <c r="F34" s="1483"/>
      <c r="G34" s="1483"/>
      <c r="H34" s="1483"/>
      <c r="I34" s="1483"/>
    </row>
    <row r="35" spans="3:9" ht="15" hidden="1" customHeight="1" x14ac:dyDescent="0.25">
      <c r="C35" s="1483" t="s">
        <v>687</v>
      </c>
      <c r="D35" s="1483"/>
      <c r="E35" s="1483"/>
      <c r="F35" s="1483"/>
      <c r="G35" s="1483"/>
      <c r="H35" s="1483"/>
      <c r="I35" s="1483"/>
    </row>
    <row r="36" spans="3:9" ht="15" hidden="1" customHeight="1" x14ac:dyDescent="0.25">
      <c r="C36" s="1484" t="s">
        <v>679</v>
      </c>
      <c r="D36" s="1485"/>
      <c r="E36" s="1485"/>
      <c r="F36" s="1485"/>
      <c r="G36" s="1485"/>
      <c r="H36" s="1485"/>
      <c r="I36" s="1485"/>
    </row>
    <row r="37" spans="3:9" ht="15" hidden="1" customHeight="1" x14ac:dyDescent="0.25">
      <c r="C37" s="1249" t="s">
        <v>676</v>
      </c>
      <c r="D37" s="1249"/>
      <c r="E37" s="1249"/>
      <c r="F37" s="1249"/>
      <c r="G37" s="1249"/>
      <c r="H37" s="1249"/>
      <c r="I37" s="1249"/>
    </row>
    <row r="38" spans="3:9" ht="15" hidden="1" customHeight="1" x14ac:dyDescent="0.25">
      <c r="C38" s="1483" t="s">
        <v>672</v>
      </c>
      <c r="D38" s="1483"/>
      <c r="E38" s="1483"/>
      <c r="F38" s="1483"/>
      <c r="G38" s="1483"/>
      <c r="H38" s="1483"/>
      <c r="I38" s="1483"/>
    </row>
    <row r="39" spans="3:9" ht="15" hidden="1" customHeight="1" x14ac:dyDescent="0.25">
      <c r="C39" s="1483" t="s">
        <v>680</v>
      </c>
      <c r="D39" s="1483"/>
      <c r="E39" s="1483"/>
      <c r="F39" s="1483"/>
      <c r="G39" s="1483"/>
      <c r="H39" s="1483"/>
      <c r="I39" s="1483"/>
    </row>
    <row r="40" spans="3:9" ht="15" hidden="1" customHeight="1" x14ac:dyDescent="0.25">
      <c r="C40" s="1483" t="s">
        <v>681</v>
      </c>
      <c r="D40" s="1483"/>
      <c r="E40" s="1483"/>
      <c r="F40" s="1483"/>
      <c r="G40" s="1483"/>
      <c r="H40" s="1483"/>
      <c r="I40" s="1483"/>
    </row>
    <row r="41" spans="3:9" ht="15" hidden="1" customHeight="1" x14ac:dyDescent="0.25">
      <c r="C41" s="1483" t="s">
        <v>682</v>
      </c>
      <c r="D41" s="1483"/>
      <c r="E41" s="1483"/>
      <c r="F41" s="1483"/>
      <c r="G41" s="1483"/>
      <c r="H41" s="1483"/>
      <c r="I41" s="1483"/>
    </row>
    <row r="42" spans="3:9" ht="15" hidden="1" customHeight="1" x14ac:dyDescent="0.25">
      <c r="C42" s="1483" t="s">
        <v>683</v>
      </c>
      <c r="D42" s="1483"/>
      <c r="E42" s="1483"/>
      <c r="F42" s="1483"/>
      <c r="G42" s="1483"/>
      <c r="H42" s="1483"/>
      <c r="I42" s="1483"/>
    </row>
    <row r="43" spans="3:9" ht="15" hidden="1" customHeight="1" x14ac:dyDescent="0.25">
      <c r="C43" s="1484" t="s">
        <v>679</v>
      </c>
      <c r="D43" s="1485"/>
      <c r="E43" s="1485"/>
      <c r="F43" s="1485"/>
      <c r="G43" s="1485"/>
      <c r="H43" s="1485"/>
      <c r="I43" s="1485"/>
    </row>
    <row r="44" spans="3:9" ht="4.5" hidden="1" customHeight="1" x14ac:dyDescent="0.25"/>
    <row r="45" spans="3:9" hidden="1" x14ac:dyDescent="0.25">
      <c r="C45" s="1486" t="s">
        <v>684</v>
      </c>
      <c r="D45" s="1486"/>
      <c r="E45" s="1486"/>
      <c r="F45" s="1486"/>
      <c r="G45" s="1486"/>
      <c r="H45" s="1486"/>
      <c r="I45" s="1486"/>
    </row>
    <row r="46" spans="3:9" ht="15" hidden="1" customHeight="1" x14ac:dyDescent="0.25">
      <c r="C46" s="1483" t="s">
        <v>672</v>
      </c>
      <c r="D46" s="1483"/>
      <c r="E46" s="1483"/>
      <c r="F46" s="1483"/>
      <c r="G46" s="1483"/>
      <c r="H46" s="1483"/>
      <c r="I46" s="1483"/>
    </row>
    <row r="47" spans="3:9" ht="15" hidden="1" customHeight="1" x14ac:dyDescent="0.25">
      <c r="C47" s="1483" t="s">
        <v>687</v>
      </c>
      <c r="D47" s="1483"/>
      <c r="E47" s="1483"/>
      <c r="F47" s="1483"/>
      <c r="G47" s="1483"/>
      <c r="H47" s="1483"/>
      <c r="I47" s="1483"/>
    </row>
    <row r="48" spans="3:9" ht="15" hidden="1" customHeight="1" x14ac:dyDescent="0.25">
      <c r="C48" s="1483" t="s">
        <v>704</v>
      </c>
      <c r="D48" s="1483"/>
      <c r="E48" s="1483"/>
      <c r="F48" s="1483"/>
      <c r="G48" s="1483"/>
      <c r="H48" s="1483"/>
      <c r="I48" s="1483"/>
    </row>
    <row r="49" spans="3:9" ht="15" hidden="1" customHeight="1" x14ac:dyDescent="0.25">
      <c r="C49" s="1483" t="s">
        <v>686</v>
      </c>
      <c r="D49" s="1483"/>
      <c r="E49" s="1483"/>
      <c r="F49" s="1483"/>
      <c r="G49" s="1483"/>
      <c r="H49" s="1483"/>
      <c r="I49" s="1483"/>
    </row>
    <row r="50" spans="3:9" ht="15" hidden="1" customHeight="1" x14ac:dyDescent="0.25">
      <c r="C50" s="1483" t="s">
        <v>685</v>
      </c>
      <c r="D50" s="1483"/>
      <c r="E50" s="1483"/>
      <c r="F50" s="1483"/>
      <c r="G50" s="1483"/>
      <c r="H50" s="1483"/>
      <c r="I50" s="1483"/>
    </row>
    <row r="51" spans="3:9" ht="15" hidden="1" customHeight="1" x14ac:dyDescent="0.25">
      <c r="C51" s="1483" t="s">
        <v>705</v>
      </c>
      <c r="D51" s="1483"/>
      <c r="E51" s="1483"/>
      <c r="F51" s="1483"/>
      <c r="G51" s="1483"/>
      <c r="H51" s="1483"/>
      <c r="I51" s="1483"/>
    </row>
    <row r="52" spans="3:9" ht="15" hidden="1" customHeight="1" x14ac:dyDescent="0.25">
      <c r="C52" s="1483" t="s">
        <v>706</v>
      </c>
      <c r="D52" s="1483"/>
      <c r="E52" s="1483"/>
      <c r="F52" s="1483"/>
      <c r="G52" s="1483"/>
      <c r="H52" s="1483"/>
      <c r="I52" s="1483"/>
    </row>
    <row r="53" spans="3:9" ht="15" hidden="1" customHeight="1" x14ac:dyDescent="0.25">
      <c r="C53" s="1484" t="s">
        <v>767</v>
      </c>
      <c r="D53" s="1484"/>
      <c r="E53" s="1484"/>
      <c r="F53" s="1484"/>
      <c r="G53" s="1484"/>
      <c r="H53" s="1484"/>
      <c r="I53" s="1484"/>
    </row>
    <row r="54" spans="3:9" ht="4.5" hidden="1" customHeight="1" x14ac:dyDescent="0.25"/>
    <row r="55" spans="3:9" hidden="1" x14ac:dyDescent="0.25">
      <c r="C55" s="1486" t="s">
        <v>688</v>
      </c>
      <c r="D55" s="1486"/>
      <c r="E55" s="1486"/>
      <c r="F55" s="1486"/>
      <c r="G55" s="1486"/>
      <c r="H55" s="1486"/>
      <c r="I55" s="1486"/>
    </row>
    <row r="56" spans="3:9" ht="15" hidden="1" customHeight="1" x14ac:dyDescent="0.25">
      <c r="C56" s="1483" t="s">
        <v>672</v>
      </c>
      <c r="D56" s="1483"/>
      <c r="E56" s="1483"/>
      <c r="F56" s="1483"/>
      <c r="G56" s="1483"/>
      <c r="H56" s="1483"/>
      <c r="I56" s="1483"/>
    </row>
    <row r="57" spans="3:9" ht="15" hidden="1" customHeight="1" x14ac:dyDescent="0.25">
      <c r="C57" s="1483" t="s">
        <v>689</v>
      </c>
      <c r="D57" s="1483"/>
      <c r="E57" s="1483"/>
      <c r="F57" s="1483"/>
      <c r="G57" s="1483"/>
      <c r="H57" s="1483"/>
      <c r="I57" s="1483"/>
    </row>
    <row r="58" spans="3:9" ht="15" hidden="1" customHeight="1" x14ac:dyDescent="0.25">
      <c r="C58" s="1483" t="s">
        <v>690</v>
      </c>
      <c r="D58" s="1483"/>
      <c r="E58" s="1483"/>
      <c r="F58" s="1483"/>
      <c r="G58" s="1483"/>
      <c r="H58" s="1483"/>
      <c r="I58" s="1483"/>
    </row>
    <row r="59" spans="3:9" ht="15" hidden="1" customHeight="1" x14ac:dyDescent="0.25">
      <c r="C59" s="1483" t="s">
        <v>691</v>
      </c>
      <c r="D59" s="1483"/>
      <c r="E59" s="1483"/>
      <c r="F59" s="1483"/>
      <c r="G59" s="1483"/>
      <c r="H59" s="1483"/>
      <c r="I59" s="1483"/>
    </row>
    <row r="60" spans="3:9" ht="15" hidden="1" customHeight="1" x14ac:dyDescent="0.25">
      <c r="C60" s="1480" t="s">
        <v>692</v>
      </c>
      <c r="D60" s="1483"/>
      <c r="E60" s="1483"/>
      <c r="F60" s="1483"/>
      <c r="G60" s="1483"/>
      <c r="H60" s="1483"/>
      <c r="I60" s="1483"/>
    </row>
    <row r="61" spans="3:9" ht="4.5" hidden="1" customHeight="1" x14ac:dyDescent="0.25"/>
    <row r="62" spans="3:9" hidden="1" x14ac:dyDescent="0.25">
      <c r="C62" s="1486" t="s">
        <v>693</v>
      </c>
      <c r="D62" s="1488"/>
      <c r="E62" s="1488"/>
      <c r="F62" s="1488"/>
      <c r="G62" s="1488"/>
      <c r="H62" s="1488"/>
      <c r="I62" s="1488"/>
    </row>
    <row r="63" spans="3:9" ht="15" hidden="1" customHeight="1" x14ac:dyDescent="0.25">
      <c r="C63" s="1249" t="s">
        <v>694</v>
      </c>
      <c r="D63" s="1249"/>
      <c r="E63" s="1249"/>
      <c r="F63" s="1249"/>
      <c r="G63" s="1249"/>
      <c r="H63" s="1249"/>
      <c r="I63" s="1249"/>
    </row>
    <row r="64" spans="3:9" ht="15" hidden="1" customHeight="1" x14ac:dyDescent="0.25">
      <c r="C64" s="1483" t="s">
        <v>695</v>
      </c>
      <c r="D64" s="1483"/>
      <c r="E64" s="1483"/>
      <c r="F64" s="1483"/>
      <c r="G64" s="1483"/>
      <c r="H64" s="1483"/>
      <c r="I64" s="1483"/>
    </row>
    <row r="65" spans="2:9" ht="15" hidden="1" customHeight="1" x14ac:dyDescent="0.25">
      <c r="C65" s="1483" t="s">
        <v>690</v>
      </c>
      <c r="D65" s="1483"/>
      <c r="E65" s="1483"/>
      <c r="F65" s="1483"/>
      <c r="G65" s="1483"/>
      <c r="H65" s="1483"/>
      <c r="I65" s="1483"/>
    </row>
    <row r="66" spans="2:9" ht="15" hidden="1" customHeight="1" x14ac:dyDescent="0.25">
      <c r="C66" s="1483" t="s">
        <v>696</v>
      </c>
      <c r="D66" s="1483"/>
      <c r="E66" s="1483"/>
      <c r="F66" s="1483"/>
      <c r="G66" s="1483"/>
      <c r="H66" s="1483"/>
      <c r="I66" s="1483"/>
    </row>
    <row r="67" spans="2:9" ht="15" hidden="1" customHeight="1" x14ac:dyDescent="0.25">
      <c r="C67" s="1483" t="s">
        <v>697</v>
      </c>
      <c r="D67" s="1483"/>
      <c r="E67" s="1483"/>
      <c r="F67" s="1483"/>
      <c r="G67" s="1483"/>
      <c r="H67" s="1483"/>
      <c r="I67" s="1483"/>
    </row>
    <row r="68" spans="2:9" ht="15" hidden="1" customHeight="1" x14ac:dyDescent="0.25">
      <c r="C68" s="1483" t="s">
        <v>698</v>
      </c>
      <c r="D68" s="1483"/>
      <c r="E68" s="1483"/>
      <c r="F68" s="1483"/>
      <c r="G68" s="1483"/>
      <c r="H68" s="1483"/>
      <c r="I68" s="1483"/>
    </row>
    <row r="69" spans="2:9" ht="15" hidden="1" customHeight="1" x14ac:dyDescent="0.25">
      <c r="C69" s="1484" t="s">
        <v>699</v>
      </c>
      <c r="D69" s="1485"/>
      <c r="E69" s="1485"/>
      <c r="F69" s="1485"/>
      <c r="G69" s="1485"/>
      <c r="H69" s="1485"/>
      <c r="I69" s="1485"/>
    </row>
    <row r="70" spans="2:9" ht="15" hidden="1" customHeight="1" x14ac:dyDescent="0.25">
      <c r="C70" s="1249" t="s">
        <v>676</v>
      </c>
      <c r="D70" s="1249"/>
      <c r="E70" s="1249"/>
      <c r="F70" s="1249"/>
      <c r="G70" s="1249"/>
      <c r="H70" s="1249"/>
      <c r="I70" s="1249"/>
    </row>
    <row r="71" spans="2:9" ht="15" hidden="1" customHeight="1" x14ac:dyDescent="0.25">
      <c r="C71" s="1483" t="s">
        <v>672</v>
      </c>
      <c r="D71" s="1483"/>
      <c r="E71" s="1483"/>
      <c r="F71" s="1483"/>
      <c r="G71" s="1483"/>
      <c r="H71" s="1483"/>
      <c r="I71" s="1483"/>
    </row>
    <row r="72" spans="2:9" ht="15" hidden="1" customHeight="1" x14ac:dyDescent="0.25">
      <c r="C72" s="1483" t="s">
        <v>689</v>
      </c>
      <c r="D72" s="1483"/>
      <c r="E72" s="1483"/>
      <c r="F72" s="1483"/>
      <c r="G72" s="1483"/>
      <c r="H72" s="1483"/>
      <c r="I72" s="1483"/>
    </row>
    <row r="73" spans="2:9" ht="15" hidden="1" customHeight="1" x14ac:dyDescent="0.25">
      <c r="C73" s="1483" t="s">
        <v>690</v>
      </c>
      <c r="D73" s="1483"/>
      <c r="E73" s="1483"/>
      <c r="F73" s="1483"/>
      <c r="G73" s="1483"/>
      <c r="H73" s="1483"/>
      <c r="I73" s="1483"/>
    </row>
    <row r="74" spans="2:9" ht="15" hidden="1" customHeight="1" x14ac:dyDescent="0.25">
      <c r="C74" s="1483" t="s">
        <v>698</v>
      </c>
      <c r="D74" s="1483"/>
      <c r="E74" s="1483"/>
      <c r="F74" s="1483"/>
      <c r="G74" s="1483"/>
      <c r="H74" s="1483"/>
      <c r="I74" s="1483"/>
    </row>
    <row r="75" spans="2:9" ht="15" hidden="1" customHeight="1" x14ac:dyDescent="0.25">
      <c r="C75" s="1484" t="s">
        <v>679</v>
      </c>
      <c r="D75" s="1485"/>
      <c r="E75" s="1485"/>
      <c r="F75" s="1485"/>
      <c r="G75" s="1485"/>
      <c r="H75" s="1485"/>
      <c r="I75" s="1485"/>
    </row>
    <row r="76" spans="2:9" ht="4.5" hidden="1" customHeight="1" x14ac:dyDescent="0.25"/>
    <row r="77" spans="2:9" x14ac:dyDescent="0.25">
      <c r="B77" s="1487" t="s">
        <v>662</v>
      </c>
      <c r="C77" s="1220"/>
      <c r="D77" s="1220"/>
      <c r="E77" s="1220"/>
      <c r="F77" s="1220"/>
      <c r="G77" s="1220"/>
      <c r="H77" s="1220"/>
      <c r="I77" s="1220"/>
    </row>
    <row r="78" spans="2:9" ht="4.5" customHeight="1" x14ac:dyDescent="0.25"/>
    <row r="79" spans="2:9" hidden="1" x14ac:dyDescent="0.25">
      <c r="C79" s="1486" t="s">
        <v>677</v>
      </c>
      <c r="D79" s="1486"/>
      <c r="E79" s="1486"/>
      <c r="F79" s="1486"/>
      <c r="G79" s="1486"/>
      <c r="H79" s="1486"/>
      <c r="I79" s="1486"/>
    </row>
    <row r="80" spans="2:9" ht="15" hidden="1" customHeight="1" x14ac:dyDescent="0.25">
      <c r="C80" s="1249" t="s">
        <v>678</v>
      </c>
      <c r="D80" s="1249"/>
      <c r="E80" s="1249"/>
      <c r="F80" s="1249"/>
      <c r="G80" s="1249"/>
      <c r="H80" s="1249"/>
      <c r="I80" s="1249"/>
    </row>
    <row r="81" spans="3:9" ht="15" hidden="1" customHeight="1" x14ac:dyDescent="0.25">
      <c r="C81" s="1483" t="s">
        <v>672</v>
      </c>
      <c r="D81" s="1483"/>
      <c r="E81" s="1483"/>
      <c r="F81" s="1483"/>
      <c r="G81" s="1483"/>
      <c r="H81" s="1483"/>
      <c r="I81" s="1483"/>
    </row>
    <row r="82" spans="3:9" ht="15" hidden="1" customHeight="1" x14ac:dyDescent="0.25">
      <c r="C82" s="1483" t="s">
        <v>703</v>
      </c>
      <c r="D82" s="1483"/>
      <c r="E82" s="1483"/>
      <c r="F82" s="1483"/>
      <c r="G82" s="1483"/>
      <c r="H82" s="1483"/>
      <c r="I82" s="1483"/>
    </row>
    <row r="83" spans="3:9" ht="15" hidden="1" customHeight="1" x14ac:dyDescent="0.25">
      <c r="C83" s="1483" t="s">
        <v>667</v>
      </c>
      <c r="D83" s="1483"/>
      <c r="E83" s="1483"/>
      <c r="F83" s="1483"/>
      <c r="G83" s="1483"/>
      <c r="H83" s="1483"/>
      <c r="I83" s="1483"/>
    </row>
    <row r="84" spans="3:9" ht="15" hidden="1" customHeight="1" x14ac:dyDescent="0.25">
      <c r="C84" s="1249" t="s">
        <v>676</v>
      </c>
      <c r="D84" s="1249"/>
      <c r="E84" s="1249"/>
      <c r="F84" s="1249"/>
      <c r="G84" s="1249"/>
      <c r="H84" s="1249"/>
      <c r="I84" s="1249"/>
    </row>
    <row r="85" spans="3:9" ht="15" hidden="1" customHeight="1" x14ac:dyDescent="0.25">
      <c r="C85" s="1483" t="s">
        <v>672</v>
      </c>
      <c r="D85" s="1483"/>
      <c r="E85" s="1483"/>
      <c r="F85" s="1483"/>
      <c r="G85" s="1483"/>
      <c r="H85" s="1483"/>
      <c r="I85" s="1483"/>
    </row>
    <row r="86" spans="3:9" ht="15" hidden="1" customHeight="1" x14ac:dyDescent="0.25">
      <c r="C86" s="1483" t="s">
        <v>680</v>
      </c>
      <c r="D86" s="1483"/>
      <c r="E86" s="1483"/>
      <c r="F86" s="1483"/>
      <c r="G86" s="1483"/>
      <c r="H86" s="1483"/>
      <c r="I86" s="1483"/>
    </row>
    <row r="87" spans="3:9" ht="15" hidden="1" customHeight="1" x14ac:dyDescent="0.25">
      <c r="C87" s="1483" t="s">
        <v>681</v>
      </c>
      <c r="D87" s="1483"/>
      <c r="E87" s="1483"/>
      <c r="F87" s="1483"/>
      <c r="G87" s="1483"/>
      <c r="H87" s="1483"/>
      <c r="I87" s="1483"/>
    </row>
    <row r="88" spans="3:9" ht="15" hidden="1" customHeight="1" x14ac:dyDescent="0.25">
      <c r="C88" s="1483" t="s">
        <v>682</v>
      </c>
      <c r="D88" s="1483"/>
      <c r="E88" s="1483"/>
      <c r="F88" s="1483"/>
      <c r="G88" s="1483"/>
      <c r="H88" s="1483"/>
      <c r="I88" s="1483"/>
    </row>
    <row r="89" spans="3:9" ht="15" hidden="1" customHeight="1" x14ac:dyDescent="0.25">
      <c r="C89" s="1483" t="s">
        <v>683</v>
      </c>
      <c r="D89" s="1483"/>
      <c r="E89" s="1483"/>
      <c r="F89" s="1483"/>
      <c r="G89" s="1483"/>
      <c r="H89" s="1483"/>
      <c r="I89" s="1483"/>
    </row>
    <row r="90" spans="3:9" ht="4.5" hidden="1" customHeight="1" x14ac:dyDescent="0.25">
      <c r="C90" s="301"/>
      <c r="D90" s="301"/>
      <c r="E90" s="301"/>
      <c r="F90" s="301"/>
      <c r="G90" s="301"/>
      <c r="H90" s="301"/>
      <c r="I90" s="301"/>
    </row>
    <row r="91" spans="3:9" hidden="1" x14ac:dyDescent="0.25">
      <c r="C91" s="1486" t="s">
        <v>700</v>
      </c>
      <c r="D91" s="1486"/>
      <c r="E91" s="1486"/>
      <c r="F91" s="1486"/>
      <c r="G91" s="1486"/>
      <c r="H91" s="1486"/>
      <c r="I91" s="1486"/>
    </row>
    <row r="92" spans="3:9" ht="15" hidden="1" customHeight="1" x14ac:dyDescent="0.25">
      <c r="C92" s="1483" t="s">
        <v>658</v>
      </c>
      <c r="D92" s="1483"/>
      <c r="E92" s="1483"/>
      <c r="F92" s="1483"/>
      <c r="G92" s="1483"/>
      <c r="H92" s="1483"/>
      <c r="I92" s="1483"/>
    </row>
    <row r="93" spans="3:9" ht="15" hidden="1" customHeight="1" x14ac:dyDescent="0.25">
      <c r="C93" s="1483" t="s">
        <v>659</v>
      </c>
      <c r="D93" s="1483"/>
      <c r="E93" s="1483"/>
      <c r="F93" s="1483"/>
      <c r="G93" s="1483"/>
      <c r="H93" s="1483"/>
      <c r="I93" s="1483"/>
    </row>
    <row r="94" spans="3:9" ht="15" hidden="1" customHeight="1" x14ac:dyDescent="0.25">
      <c r="C94" s="1483" t="s">
        <v>660</v>
      </c>
      <c r="D94" s="1483"/>
      <c r="E94" s="1483"/>
      <c r="F94" s="1483"/>
      <c r="G94" s="1483"/>
      <c r="H94" s="1483"/>
      <c r="I94" s="1483"/>
    </row>
    <row r="95" spans="3:9" ht="15" hidden="1" customHeight="1" x14ac:dyDescent="0.25">
      <c r="C95" s="1483" t="s">
        <v>661</v>
      </c>
      <c r="D95" s="1483"/>
      <c r="E95" s="1483"/>
      <c r="F95" s="1483"/>
      <c r="G95" s="1483"/>
      <c r="H95" s="1483"/>
      <c r="I95" s="1483"/>
    </row>
    <row r="96" spans="3:9" ht="15" hidden="1" customHeight="1" x14ac:dyDescent="0.25">
      <c r="C96" s="1484" t="s">
        <v>376</v>
      </c>
      <c r="D96" s="1485"/>
      <c r="E96" s="1485"/>
      <c r="F96" s="1485"/>
      <c r="G96" s="1485"/>
      <c r="H96" s="1485"/>
      <c r="I96" s="1485"/>
    </row>
    <row r="97" spans="3:9" ht="4.5" customHeight="1" x14ac:dyDescent="0.25"/>
    <row r="98" spans="3:9" x14ac:dyDescent="0.25">
      <c r="C98" s="1486" t="s">
        <v>701</v>
      </c>
      <c r="D98" s="1486"/>
      <c r="E98" s="1486"/>
      <c r="F98" s="1486"/>
      <c r="G98" s="1486"/>
      <c r="H98" s="1486"/>
      <c r="I98" s="1486"/>
    </row>
    <row r="99" spans="3:9" ht="15" customHeight="1" x14ac:dyDescent="0.25">
      <c r="C99" s="1483" t="s">
        <v>663</v>
      </c>
      <c r="D99" s="1483"/>
      <c r="E99" s="1483"/>
      <c r="F99" s="1483"/>
      <c r="G99" s="1483"/>
      <c r="H99" s="1483"/>
      <c r="I99" s="1483"/>
    </row>
    <row r="100" spans="3:9" ht="15" customHeight="1" x14ac:dyDescent="0.25">
      <c r="C100" s="1483" t="s">
        <v>664</v>
      </c>
      <c r="D100" s="1483"/>
      <c r="E100" s="1483"/>
      <c r="F100" s="1483"/>
      <c r="G100" s="1483"/>
      <c r="H100" s="1483"/>
      <c r="I100" s="1483"/>
    </row>
    <row r="101" spans="3:9" ht="15" customHeight="1" x14ac:dyDescent="0.25">
      <c r="C101" s="1483" t="s">
        <v>665</v>
      </c>
      <c r="D101" s="1483"/>
      <c r="E101" s="1483"/>
      <c r="F101" s="1483"/>
      <c r="G101" s="1483"/>
      <c r="H101" s="1483"/>
      <c r="I101" s="1483"/>
    </row>
    <row r="102" spans="3:9" ht="15" customHeight="1" x14ac:dyDescent="0.25">
      <c r="C102" s="1483" t="s">
        <v>666</v>
      </c>
      <c r="D102" s="1483"/>
      <c r="E102" s="1483"/>
      <c r="F102" s="1483"/>
      <c r="G102" s="1483"/>
      <c r="H102" s="1483"/>
      <c r="I102" s="1483"/>
    </row>
    <row r="103" spans="3:9" ht="15" customHeight="1" x14ac:dyDescent="0.25">
      <c r="C103" s="1484" t="s">
        <v>376</v>
      </c>
      <c r="D103" s="1485"/>
      <c r="E103" s="1485"/>
      <c r="F103" s="1485"/>
      <c r="G103" s="1485"/>
      <c r="H103" s="1485"/>
      <c r="I103" s="1485"/>
    </row>
    <row r="104" spans="3:9" ht="4.5" customHeight="1" x14ac:dyDescent="0.25"/>
    <row r="105" spans="3:9" hidden="1" x14ac:dyDescent="0.25">
      <c r="C105" s="1486" t="s">
        <v>702</v>
      </c>
      <c r="D105" s="1486"/>
      <c r="E105" s="1486"/>
      <c r="F105" s="1486"/>
      <c r="G105" s="1486"/>
      <c r="H105" s="1486"/>
      <c r="I105" s="1486"/>
    </row>
    <row r="106" spans="3:9" ht="15" hidden="1" customHeight="1" x14ac:dyDescent="0.25">
      <c r="C106" s="1483" t="s">
        <v>667</v>
      </c>
      <c r="D106" s="1483"/>
      <c r="E106" s="1483"/>
      <c r="F106" s="1483"/>
      <c r="G106" s="1483"/>
      <c r="H106" s="1483"/>
      <c r="I106" s="1483"/>
    </row>
    <row r="107" spans="3:9" ht="15" hidden="1" customHeight="1" x14ac:dyDescent="0.25">
      <c r="C107" s="1483" t="s">
        <v>668</v>
      </c>
      <c r="D107" s="1483"/>
      <c r="E107" s="1483"/>
      <c r="F107" s="1483"/>
      <c r="G107" s="1483"/>
      <c r="H107" s="1483"/>
      <c r="I107" s="1483"/>
    </row>
    <row r="108" spans="3:9" ht="15" hidden="1" customHeight="1" x14ac:dyDescent="0.25">
      <c r="C108" s="1483" t="s">
        <v>669</v>
      </c>
      <c r="D108" s="1483"/>
      <c r="E108" s="1483"/>
      <c r="F108" s="1483"/>
      <c r="G108" s="1483"/>
      <c r="H108" s="1483"/>
      <c r="I108" s="1483"/>
    </row>
    <row r="109" spans="3:9" ht="15" hidden="1" customHeight="1" x14ac:dyDescent="0.25">
      <c r="C109" s="1483" t="s">
        <v>670</v>
      </c>
      <c r="D109" s="1483"/>
      <c r="E109" s="1483"/>
      <c r="F109" s="1483"/>
      <c r="G109" s="1483"/>
      <c r="H109" s="1483"/>
      <c r="I109" s="1483"/>
    </row>
    <row r="110" spans="3:9" hidden="1" x14ac:dyDescent="0.25">
      <c r="C110" s="1480" t="s">
        <v>766</v>
      </c>
      <c r="D110" s="1480"/>
      <c r="E110" s="1480"/>
      <c r="F110" s="1480"/>
      <c r="G110" s="1480"/>
      <c r="H110" s="1480"/>
      <c r="I110" s="1480"/>
    </row>
    <row r="111" spans="3:9" x14ac:dyDescent="0.25">
      <c r="D111" s="303"/>
      <c r="E111" s="303"/>
      <c r="F111" s="303"/>
      <c r="G111" s="303"/>
      <c r="H111" s="303"/>
      <c r="I111" s="303"/>
    </row>
    <row r="112" spans="3:9" x14ac:dyDescent="0.25">
      <c r="D112" s="303"/>
      <c r="E112" s="303"/>
      <c r="F112" s="303"/>
      <c r="G112" s="303"/>
      <c r="H112" s="303"/>
      <c r="I112" s="303"/>
    </row>
  </sheetData>
  <mergeCells count="92">
    <mergeCell ref="C53:I53"/>
    <mergeCell ref="C52:I52"/>
    <mergeCell ref="C50:I50"/>
    <mergeCell ref="C51:I51"/>
    <mergeCell ref="A1:I1"/>
    <mergeCell ref="A4:I4"/>
    <mergeCell ref="B15:I15"/>
    <mergeCell ref="A6:I6"/>
    <mergeCell ref="A8:I8"/>
    <mergeCell ref="C45:I45"/>
    <mergeCell ref="C46:I46"/>
    <mergeCell ref="C47:I47"/>
    <mergeCell ref="C48:I48"/>
    <mergeCell ref="C49:I49"/>
    <mergeCell ref="C40:I40"/>
    <mergeCell ref="C41:I41"/>
    <mergeCell ref="C42:I42"/>
    <mergeCell ref="A13:I13"/>
    <mergeCell ref="C17:I17"/>
    <mergeCell ref="C34:I34"/>
    <mergeCell ref="C35:I35"/>
    <mergeCell ref="C36:I36"/>
    <mergeCell ref="C37:I37"/>
    <mergeCell ref="C18:I18"/>
    <mergeCell ref="C24:I24"/>
    <mergeCell ref="C25:I25"/>
    <mergeCell ref="C26:I26"/>
    <mergeCell ref="C27:I27"/>
    <mergeCell ref="C28:I28"/>
    <mergeCell ref="C91:I91"/>
    <mergeCell ref="C92:I92"/>
    <mergeCell ref="C19:I19"/>
    <mergeCell ref="C20:I20"/>
    <mergeCell ref="C21:I21"/>
    <mergeCell ref="C22:I22"/>
    <mergeCell ref="C30:I30"/>
    <mergeCell ref="C31:I31"/>
    <mergeCell ref="C32:I32"/>
    <mergeCell ref="C33:I33"/>
    <mergeCell ref="C60:I60"/>
    <mergeCell ref="C62:I62"/>
    <mergeCell ref="C38:I38"/>
    <mergeCell ref="C39:I39"/>
    <mergeCell ref="C55:I55"/>
    <mergeCell ref="C43:I43"/>
    <mergeCell ref="C93:I93"/>
    <mergeCell ref="C94:I94"/>
    <mergeCell ref="C95:I95"/>
    <mergeCell ref="C96:I96"/>
    <mergeCell ref="C98:I98"/>
    <mergeCell ref="C99:I99"/>
    <mergeCell ref="C100:I100"/>
    <mergeCell ref="C101:I101"/>
    <mergeCell ref="C102:I102"/>
    <mergeCell ref="C103:I103"/>
    <mergeCell ref="C105:I105"/>
    <mergeCell ref="C106:I106"/>
    <mergeCell ref="C107:I107"/>
    <mergeCell ref="C108:I108"/>
    <mergeCell ref="C109:I109"/>
    <mergeCell ref="C56:I56"/>
    <mergeCell ref="C57:I57"/>
    <mergeCell ref="C58:I58"/>
    <mergeCell ref="C59:I59"/>
    <mergeCell ref="C63:I63"/>
    <mergeCell ref="C64:I64"/>
    <mergeCell ref="C65:I65"/>
    <mergeCell ref="C66:I66"/>
    <mergeCell ref="C67:I67"/>
    <mergeCell ref="C68:I68"/>
    <mergeCell ref="B77:I77"/>
    <mergeCell ref="C69:I69"/>
    <mergeCell ref="C70:I70"/>
    <mergeCell ref="C71:I71"/>
    <mergeCell ref="C72:I72"/>
    <mergeCell ref="C73:I73"/>
    <mergeCell ref="A11:I11"/>
    <mergeCell ref="C110:I110"/>
    <mergeCell ref="A2:I2"/>
    <mergeCell ref="C88:I88"/>
    <mergeCell ref="C89:I89"/>
    <mergeCell ref="C84:I84"/>
    <mergeCell ref="C85:I85"/>
    <mergeCell ref="C86:I86"/>
    <mergeCell ref="C87:I87"/>
    <mergeCell ref="C80:I80"/>
    <mergeCell ref="C81:I81"/>
    <mergeCell ref="C82:I82"/>
    <mergeCell ref="C83:I83"/>
    <mergeCell ref="C74:I74"/>
    <mergeCell ref="C75:I75"/>
    <mergeCell ref="C79:I79"/>
  </mergeCells>
  <printOptions horizontalCentered="1"/>
  <pageMargins left="0.23622047244094491" right="0.23622047244094491" top="0.74803149606299213" bottom="1.2598425196850394" header="0.31496062992125984" footer="0.31496062992125984"/>
  <pageSetup fitToWidth="0" fitToHeight="0" orientation="portrait" r:id="rId1"/>
  <headerFooter>
    <oddHeader>&amp;L&amp;"-,Bold"&amp;14Payment Options</oddHeader>
    <oddFooter>&amp;L&amp;G&amp;CPage &amp;P of &amp;N</oddFooter>
  </headerFooter>
  <legacyDrawingHF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6DAF56-1E25-4961-AEBC-5E797B1FDFD2}">
  <sheetPr codeName="Hoja12"/>
  <dimension ref="A1:F33"/>
  <sheetViews>
    <sheetView showGridLines="0" view="pageBreakPreview" zoomScale="60" zoomScaleNormal="100" workbookViewId="0">
      <selection activeCell="L26" sqref="L26"/>
    </sheetView>
  </sheetViews>
  <sheetFormatPr defaultColWidth="11.42578125" defaultRowHeight="12.75" x14ac:dyDescent="0.2"/>
  <cols>
    <col min="1" max="1" width="9.85546875" style="637" customWidth="1"/>
    <col min="2" max="2" width="20" style="637" customWidth="1"/>
    <col min="3" max="3" width="32.5703125" style="637" customWidth="1"/>
    <col min="4" max="4" width="39.85546875" style="637" customWidth="1"/>
    <col min="5" max="16384" width="11.42578125" style="637"/>
  </cols>
  <sheetData>
    <row r="1" spans="1:6" customFormat="1" ht="30" customHeight="1" x14ac:dyDescent="0.25">
      <c r="A1" s="1506" t="str">
        <f>"Greyling Insurance Brokerage | A Division of EPIC
Client Service Team for " &amp; [2]Input!C2</f>
        <v>Greyling Insurance Brokerage | A Division of EPIC
Client Service Team for LJA Engineering, Inc.</v>
      </c>
      <c r="B1" s="1506"/>
      <c r="C1" s="1507"/>
      <c r="D1" s="1507"/>
    </row>
    <row r="2" spans="1:6" customFormat="1" ht="15.75" thickBot="1" x14ac:dyDescent="0.3">
      <c r="C2" s="637"/>
      <c r="D2" s="637"/>
    </row>
    <row r="3" spans="1:6" ht="24.95" customHeight="1" thickTop="1" thickBot="1" x14ac:dyDescent="0.25">
      <c r="A3" s="1508" t="s">
        <v>410</v>
      </c>
      <c r="B3" s="1509"/>
      <c r="C3" s="334" t="s">
        <v>411</v>
      </c>
      <c r="D3" s="334" t="s">
        <v>412</v>
      </c>
      <c r="E3" s="327"/>
      <c r="F3" s="327"/>
    </row>
    <row r="4" spans="1:6" ht="24.95" customHeight="1" thickTop="1" x14ac:dyDescent="0.2">
      <c r="A4" s="1491"/>
      <c r="B4" s="1502" t="s">
        <v>1026</v>
      </c>
      <c r="C4" s="1497" t="s">
        <v>468</v>
      </c>
      <c r="D4" s="333" t="s">
        <v>451</v>
      </c>
    </row>
    <row r="5" spans="1:6" ht="24.95" customHeight="1" x14ac:dyDescent="0.2">
      <c r="A5" s="1501"/>
      <c r="B5" s="1503"/>
      <c r="C5" s="1510"/>
      <c r="D5" s="782" t="s">
        <v>452</v>
      </c>
    </row>
    <row r="6" spans="1:6" ht="24.95" customHeight="1" thickBot="1" x14ac:dyDescent="0.25">
      <c r="A6" s="1492"/>
      <c r="B6" s="1504"/>
      <c r="C6" s="1498"/>
      <c r="D6" s="349" t="s">
        <v>413</v>
      </c>
    </row>
    <row r="7" spans="1:6" ht="24.95" customHeight="1" thickTop="1" x14ac:dyDescent="0.2">
      <c r="A7" s="1491"/>
      <c r="B7" s="1502" t="s">
        <v>1718</v>
      </c>
      <c r="C7" s="1495" t="s">
        <v>1716</v>
      </c>
      <c r="D7" s="333" t="s">
        <v>1719</v>
      </c>
    </row>
    <row r="8" spans="1:6" ht="24.95" customHeight="1" x14ac:dyDescent="0.2">
      <c r="A8" s="1501"/>
      <c r="B8" s="1503"/>
      <c r="C8" s="1505"/>
      <c r="D8" s="782" t="s">
        <v>1720</v>
      </c>
    </row>
    <row r="9" spans="1:6" ht="24.95" customHeight="1" thickBot="1" x14ac:dyDescent="0.25">
      <c r="A9" s="1492"/>
      <c r="B9" s="1504"/>
      <c r="C9" s="1496"/>
      <c r="D9" s="349" t="s">
        <v>1717</v>
      </c>
    </row>
    <row r="10" spans="1:6" ht="24.95" customHeight="1" thickTop="1" x14ac:dyDescent="0.2">
      <c r="A10" s="1491"/>
      <c r="B10" s="1502" t="s">
        <v>952</v>
      </c>
      <c r="C10" s="1495" t="s">
        <v>1712</v>
      </c>
      <c r="D10" s="333" t="s">
        <v>454</v>
      </c>
    </row>
    <row r="11" spans="1:6" ht="24.95" customHeight="1" x14ac:dyDescent="0.2">
      <c r="A11" s="1501"/>
      <c r="B11" s="1503"/>
      <c r="C11" s="1505"/>
      <c r="D11" s="782" t="s">
        <v>455</v>
      </c>
    </row>
    <row r="12" spans="1:6" ht="24.95" customHeight="1" thickBot="1" x14ac:dyDescent="0.25">
      <c r="A12" s="1492"/>
      <c r="B12" s="1504"/>
      <c r="C12" s="1496"/>
      <c r="D12" s="349" t="s">
        <v>461</v>
      </c>
    </row>
    <row r="13" spans="1:6" ht="24.95" customHeight="1" thickTop="1" x14ac:dyDescent="0.2">
      <c r="A13" s="1491"/>
      <c r="B13" s="1502" t="s">
        <v>466</v>
      </c>
      <c r="C13" s="1495" t="s">
        <v>1024</v>
      </c>
      <c r="D13" s="333" t="s">
        <v>1766</v>
      </c>
    </row>
    <row r="14" spans="1:6" ht="24.95" customHeight="1" x14ac:dyDescent="0.2">
      <c r="A14" s="1501"/>
      <c r="B14" s="1503"/>
      <c r="C14" s="1505"/>
      <c r="D14" s="782" t="s">
        <v>453</v>
      </c>
    </row>
    <row r="15" spans="1:6" ht="24.95" customHeight="1" thickBot="1" x14ac:dyDescent="0.25">
      <c r="A15" s="1492"/>
      <c r="B15" s="1504"/>
      <c r="C15" s="1496"/>
      <c r="D15" s="349" t="s">
        <v>1767</v>
      </c>
    </row>
    <row r="16" spans="1:6" ht="24.95" customHeight="1" thickTop="1" x14ac:dyDescent="0.2">
      <c r="A16" s="1491"/>
      <c r="B16" s="1502" t="s">
        <v>467</v>
      </c>
      <c r="C16" s="1495" t="s">
        <v>1025</v>
      </c>
      <c r="D16" s="333" t="s">
        <v>1768</v>
      </c>
    </row>
    <row r="17" spans="1:4" ht="24.95" customHeight="1" x14ac:dyDescent="0.2">
      <c r="A17" s="1501"/>
      <c r="B17" s="1503"/>
      <c r="C17" s="1505"/>
      <c r="D17" s="782" t="s">
        <v>1769</v>
      </c>
    </row>
    <row r="18" spans="1:4" ht="24.95" customHeight="1" thickBot="1" x14ac:dyDescent="0.25">
      <c r="A18" s="1492"/>
      <c r="B18" s="1504"/>
      <c r="C18" s="1496"/>
      <c r="D18" s="349" t="s">
        <v>1770</v>
      </c>
    </row>
    <row r="19" spans="1:4" ht="34.5" customHeight="1" thickTop="1" x14ac:dyDescent="0.2">
      <c r="A19" s="1491"/>
      <c r="B19" s="1493" t="s">
        <v>1713</v>
      </c>
      <c r="C19" s="1497" t="s">
        <v>1714</v>
      </c>
      <c r="D19" s="1147" t="s">
        <v>1771</v>
      </c>
    </row>
    <row r="20" spans="1:4" ht="39.75" customHeight="1" thickBot="1" x14ac:dyDescent="0.25">
      <c r="A20" s="1492"/>
      <c r="B20" s="1494"/>
      <c r="C20" s="1498"/>
      <c r="D20" s="349" t="s">
        <v>1715</v>
      </c>
    </row>
    <row r="21" spans="1:4" ht="34.5" customHeight="1" thickTop="1" x14ac:dyDescent="0.2">
      <c r="A21" s="1491"/>
      <c r="B21" s="1493" t="s">
        <v>414</v>
      </c>
      <c r="C21" s="1499" t="s">
        <v>469</v>
      </c>
      <c r="D21" s="1147" t="s">
        <v>456</v>
      </c>
    </row>
    <row r="22" spans="1:4" ht="39.75" customHeight="1" thickBot="1" x14ac:dyDescent="0.25">
      <c r="A22" s="1492"/>
      <c r="B22" s="1494"/>
      <c r="C22" s="1500"/>
      <c r="D22" s="349" t="s">
        <v>1772</v>
      </c>
    </row>
    <row r="23" spans="1:4" ht="34.5" customHeight="1" thickTop="1" x14ac:dyDescent="0.2">
      <c r="A23" s="1491"/>
      <c r="B23" s="1493" t="s">
        <v>1773</v>
      </c>
      <c r="C23" s="1495" t="s">
        <v>1774</v>
      </c>
      <c r="D23" s="333" t="s">
        <v>1775</v>
      </c>
    </row>
    <row r="24" spans="1:4" ht="39.75" customHeight="1" thickBot="1" x14ac:dyDescent="0.25">
      <c r="A24" s="1492"/>
      <c r="B24" s="1494"/>
      <c r="C24" s="1496"/>
      <c r="D24" s="349" t="s">
        <v>1776</v>
      </c>
    </row>
    <row r="25" spans="1:4" ht="34.5" customHeight="1" thickTop="1" x14ac:dyDescent="0.2">
      <c r="A25" s="1491"/>
      <c r="B25" s="1493" t="s">
        <v>415</v>
      </c>
      <c r="C25" s="1497" t="s">
        <v>950</v>
      </c>
      <c r="D25" s="333" t="s">
        <v>457</v>
      </c>
    </row>
    <row r="26" spans="1:4" ht="39.75" customHeight="1" thickBot="1" x14ac:dyDescent="0.25">
      <c r="A26" s="1492"/>
      <c r="B26" s="1494"/>
      <c r="C26" s="1498"/>
      <c r="D26" s="349" t="s">
        <v>416</v>
      </c>
    </row>
    <row r="27" spans="1:4" ht="34.5" customHeight="1" thickTop="1" x14ac:dyDescent="0.2">
      <c r="A27" s="1491"/>
      <c r="B27" s="1493" t="s">
        <v>417</v>
      </c>
      <c r="C27" s="1497" t="s">
        <v>418</v>
      </c>
      <c r="D27" s="333" t="s">
        <v>458</v>
      </c>
    </row>
    <row r="28" spans="1:4" ht="39.75" customHeight="1" thickBot="1" x14ac:dyDescent="0.25">
      <c r="A28" s="1492"/>
      <c r="B28" s="1494"/>
      <c r="C28" s="1498"/>
      <c r="D28" s="349" t="s">
        <v>419</v>
      </c>
    </row>
    <row r="29" spans="1:4" ht="34.5" customHeight="1" thickTop="1" x14ac:dyDescent="0.2">
      <c r="A29" s="1491"/>
      <c r="B29" s="1493" t="s">
        <v>420</v>
      </c>
      <c r="C29" s="1495" t="s">
        <v>470</v>
      </c>
      <c r="D29" s="333" t="s">
        <v>951</v>
      </c>
    </row>
    <row r="30" spans="1:4" ht="39.75" customHeight="1" thickBot="1" x14ac:dyDescent="0.25">
      <c r="A30" s="1492"/>
      <c r="B30" s="1494"/>
      <c r="C30" s="1496"/>
      <c r="D30" s="349" t="s">
        <v>421</v>
      </c>
    </row>
    <row r="31" spans="1:4" ht="34.5" customHeight="1" thickTop="1" x14ac:dyDescent="0.2">
      <c r="A31" s="1491"/>
      <c r="B31" s="1493" t="s">
        <v>945</v>
      </c>
      <c r="C31" s="1497" t="s">
        <v>422</v>
      </c>
      <c r="D31" s="333" t="s">
        <v>946</v>
      </c>
    </row>
    <row r="32" spans="1:4" ht="39.75" customHeight="1" thickBot="1" x14ac:dyDescent="0.25">
      <c r="A32" s="1492"/>
      <c r="B32" s="1494"/>
      <c r="C32" s="1498"/>
      <c r="D32" s="753" t="s">
        <v>947</v>
      </c>
    </row>
    <row r="33" ht="13.5" thickTop="1" x14ac:dyDescent="0.2"/>
  </sheetData>
  <mergeCells count="38">
    <mergeCell ref="A7:A9"/>
    <mergeCell ref="B7:B9"/>
    <mergeCell ref="C7:C9"/>
    <mergeCell ref="A1:D1"/>
    <mergeCell ref="A3:B3"/>
    <mergeCell ref="A4:A6"/>
    <mergeCell ref="B4:B6"/>
    <mergeCell ref="C4:C6"/>
    <mergeCell ref="A10:A12"/>
    <mergeCell ref="B10:B12"/>
    <mergeCell ref="C10:C12"/>
    <mergeCell ref="A13:A15"/>
    <mergeCell ref="B13:B15"/>
    <mergeCell ref="C13:C15"/>
    <mergeCell ref="A16:A18"/>
    <mergeCell ref="B16:B18"/>
    <mergeCell ref="C16:C18"/>
    <mergeCell ref="A19:A20"/>
    <mergeCell ref="B19:B20"/>
    <mergeCell ref="C19:C20"/>
    <mergeCell ref="A21:A22"/>
    <mergeCell ref="B21:B22"/>
    <mergeCell ref="C21:C22"/>
    <mergeCell ref="A23:A24"/>
    <mergeCell ref="B23:B24"/>
    <mergeCell ref="C23:C24"/>
    <mergeCell ref="A25:A26"/>
    <mergeCell ref="B25:B26"/>
    <mergeCell ref="C25:C26"/>
    <mergeCell ref="A27:A28"/>
    <mergeCell ref="B27:B28"/>
    <mergeCell ref="C27:C28"/>
    <mergeCell ref="A29:A30"/>
    <mergeCell ref="B29:B30"/>
    <mergeCell ref="C29:C30"/>
    <mergeCell ref="A31:A32"/>
    <mergeCell ref="B31:B32"/>
    <mergeCell ref="C31:C32"/>
  </mergeCells>
  <hyperlinks>
    <hyperlink ref="D15" r:id="rId1" display="mailto:Alan.Bressler@greyling.com" xr:uid="{1B6ACAFD-DC83-4C27-8776-A3FEA42A7D9E}"/>
    <hyperlink ref="D6" r:id="rId2" display="mailto:Kent.Collier@greyling.com" xr:uid="{B8FB346B-F68B-4003-A018-45D611B0EA11}"/>
    <hyperlink ref="D12" r:id="rId3" display="mailto:Kristen.Davidson@greyling.com" xr:uid="{68417B0A-F239-4A3F-83EA-A91E05105274}"/>
    <hyperlink ref="D26" r:id="rId4" display="mailto:Kelly.Jackson@greyling.com" xr:uid="{BA0EFB4D-1B90-4B40-A09C-B0A986B73043}"/>
    <hyperlink ref="D28" r:id="rId5" display="mailto:Jerry.Noyola@greyling.com" xr:uid="{B4041B57-144F-4B67-8DF3-A1ABBA0CA2B2}"/>
    <hyperlink ref="D30" r:id="rId6" display="mailto:Erin.Maurer@greyling.com" xr:uid="{4E164D98-B6F9-4008-A4BD-4A8A6BEDA679}"/>
    <hyperlink ref="D24" r:id="rId7" xr:uid="{97FE9158-3CBB-4A20-8CCE-3C7EB0517384}"/>
    <hyperlink ref="D32" r:id="rId8" xr:uid="{3C3611F1-30B1-4DC0-8183-67E19095A130}"/>
    <hyperlink ref="D18" r:id="rId9" display="mailto:Jeff.Connelly@greyling.com" xr:uid="{9E2E00D0-5C68-4452-830C-924E284E7FA1}"/>
    <hyperlink ref="D22" r:id="rId10" display="mailto:Kelly.Leo@greyling.com" xr:uid="{FD19E2FF-6977-4AC7-A3B5-5F79458A0A67}"/>
    <hyperlink ref="D20" r:id="rId11" display="E-Mail: Chris.Wilkerson@greyling.com" xr:uid="{09A81F30-C295-4EE0-A5F0-D3BD10938815}"/>
    <hyperlink ref="D9" r:id="rId12" display="mailto:Kristen.Davidson@greyling.com" xr:uid="{E0F5AF29-A09B-44BF-9858-C8ADDF4CF439}"/>
  </hyperlinks>
  <printOptions horizontalCentered="1"/>
  <pageMargins left="0.23622047244094491" right="0.23622047244094491" top="0.74803149606299213" bottom="1.2598425196850394" header="0.31496062992125984" footer="0.31496062992125984"/>
  <pageSetup fitToWidth="0" fitToHeight="0" orientation="portrait" r:id="rId13"/>
  <headerFooter scaleWithDoc="0">
    <oddHeader>&amp;L&amp;"Calibri,Bold"&amp;14 Greyling Service Team</oddHeader>
    <oddFooter>&amp;L&amp;G&amp;CPage &amp;P of &amp;N</oddFooter>
  </headerFooter>
  <rowBreaks count="1" manualBreakCount="1">
    <brk id="22" max="16383" man="1"/>
  </rowBreaks>
  <drawing r:id="rId14"/>
  <legacyDrawingHF r:id="rId1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13"/>
  <dimension ref="A2:F19"/>
  <sheetViews>
    <sheetView showGridLines="0" view="pageBreakPreview" topLeftCell="A7" zoomScale="115" zoomScaleNormal="100" zoomScaleSheetLayoutView="115" workbookViewId="0">
      <selection activeCell="D19" sqref="D19"/>
    </sheetView>
  </sheetViews>
  <sheetFormatPr defaultColWidth="9.140625" defaultRowHeight="12.75" x14ac:dyDescent="0.2"/>
  <cols>
    <col min="1" max="1" width="44" style="193" customWidth="1"/>
    <col min="2" max="2" width="58.28515625" style="193" customWidth="1"/>
    <col min="3" max="16384" width="9.140625" style="193"/>
  </cols>
  <sheetData>
    <row r="2" spans="1:6" ht="24.75" customHeight="1" x14ac:dyDescent="0.2"/>
    <row r="3" spans="1:6" ht="198" customHeight="1" x14ac:dyDescent="0.2">
      <c r="D3" s="327"/>
      <c r="E3" s="327"/>
      <c r="F3" s="327"/>
    </row>
    <row r="4" spans="1:6" ht="12" customHeight="1" x14ac:dyDescent="0.2"/>
    <row r="5" spans="1:6" ht="49.5" customHeight="1" x14ac:dyDescent="0.2"/>
    <row r="6" spans="1:6" ht="20.100000000000001" customHeight="1" x14ac:dyDescent="0.2">
      <c r="A6" s="1511"/>
      <c r="B6" s="336"/>
    </row>
    <row r="7" spans="1:6" ht="20.100000000000001" customHeight="1" x14ac:dyDescent="0.2">
      <c r="A7" s="1511"/>
      <c r="B7" s="336"/>
    </row>
    <row r="8" spans="1:6" ht="20.100000000000001" customHeight="1" x14ac:dyDescent="0.2">
      <c r="A8" s="337"/>
      <c r="B8" s="336"/>
    </row>
    <row r="9" spans="1:6" ht="20.100000000000001" customHeight="1" x14ac:dyDescent="0.2">
      <c r="A9" s="337"/>
      <c r="B9" s="336"/>
    </row>
    <row r="10" spans="1:6" ht="8.1" customHeight="1" x14ac:dyDescent="0.2">
      <c r="A10" s="337"/>
      <c r="B10" s="336"/>
    </row>
    <row r="11" spans="1:6" ht="18.75" x14ac:dyDescent="0.2">
      <c r="A11" s="335" t="s">
        <v>423</v>
      </c>
      <c r="B11" s="336" t="s">
        <v>424</v>
      </c>
    </row>
    <row r="12" spans="1:6" ht="8.1" customHeight="1" x14ac:dyDescent="0.2">
      <c r="A12" s="337"/>
      <c r="B12" s="336"/>
    </row>
    <row r="13" spans="1:6" ht="18.75" x14ac:dyDescent="0.2">
      <c r="A13" s="335" t="s">
        <v>425</v>
      </c>
      <c r="B13" s="336" t="s">
        <v>426</v>
      </c>
    </row>
    <row r="14" spans="1:6" ht="8.1" customHeight="1" x14ac:dyDescent="0.2">
      <c r="A14" s="337"/>
      <c r="B14" s="336"/>
    </row>
    <row r="15" spans="1:6" ht="18.75" x14ac:dyDescent="0.2">
      <c r="A15" s="335" t="s">
        <v>427</v>
      </c>
      <c r="B15" s="338" t="s">
        <v>428</v>
      </c>
    </row>
    <row r="17" spans="1:2" ht="48.75" customHeight="1" x14ac:dyDescent="0.2"/>
    <row r="18" spans="1:2" ht="7.5" customHeight="1" x14ac:dyDescent="0.2"/>
    <row r="19" spans="1:2" ht="131.25" customHeight="1" x14ac:dyDescent="0.2">
      <c r="A19" s="1226" t="s">
        <v>429</v>
      </c>
      <c r="B19" s="1226"/>
    </row>
  </sheetData>
  <mergeCells count="2">
    <mergeCell ref="A6:A7"/>
    <mergeCell ref="A19:B19"/>
  </mergeCells>
  <hyperlinks>
    <hyperlink ref="B15" r:id="rId1" display="mailto:info@greyling.com" xr:uid="{00000000-0004-0000-2D00-000000000000}"/>
  </hyperlinks>
  <printOptions horizontalCentered="1"/>
  <pageMargins left="0.23622047244094491" right="0.23622047244094491" top="0.74803149606299213" bottom="1.2598425196850394" header="0.31496062992125984" footer="0.31496062992125984"/>
  <pageSetup fitToWidth="0" fitToHeight="0" orientation="portrait" r:id="rId2"/>
  <headerFooter>
    <oddFooter>&amp;CPage &amp;P of &amp;N</oddFooter>
  </headerFooter>
  <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49</vt:i4>
      </vt:variant>
    </vt:vector>
  </HeadingPairs>
  <TitlesOfParts>
    <vt:vector size="95" baseType="lpstr">
      <vt:lpstr>Cover</vt:lpstr>
      <vt:lpstr>Schedule Named</vt:lpstr>
      <vt:lpstr>Renewal Strategy</vt:lpstr>
      <vt:lpstr>Renewal Strategy (2)</vt:lpstr>
      <vt:lpstr>Insurers Approached (PL)</vt:lpstr>
      <vt:lpstr>Insurers Approached</vt:lpstr>
      <vt:lpstr>Explanation Renewal Comparisons</vt:lpstr>
      <vt:lpstr>Input</vt:lpstr>
      <vt:lpstr>Renewal Summary (Incumbent)</vt:lpstr>
      <vt:lpstr>Renewal Summary (Market)</vt:lpstr>
      <vt:lpstr>Professional Liability</vt:lpstr>
      <vt:lpstr>Right of Way</vt:lpstr>
      <vt:lpstr>CPL</vt:lpstr>
      <vt:lpstr>Excess Professional Liability</vt:lpstr>
      <vt:lpstr>Excess Professional Liability 2</vt:lpstr>
      <vt:lpstr>General Liab.</vt:lpstr>
      <vt:lpstr>Workers Comp (AOS)</vt:lpstr>
      <vt:lpstr>Workers Comp (CA)</vt:lpstr>
      <vt:lpstr>Business Auto</vt:lpstr>
      <vt:lpstr>Auto Symbols</vt:lpstr>
      <vt:lpstr>Umbrella Liability</vt:lpstr>
      <vt:lpstr>Excess Umbrella</vt:lpstr>
      <vt:lpstr>Property</vt:lpstr>
      <vt:lpstr>IM</vt:lpstr>
      <vt:lpstr>Inland Marine</vt:lpstr>
      <vt:lpstr>Excess Property</vt:lpstr>
      <vt:lpstr>Package - Property</vt:lpstr>
      <vt:lpstr>Package - Inland Marine</vt:lpstr>
      <vt:lpstr>Property Coverage by Location</vt:lpstr>
      <vt:lpstr>Watercraft</vt:lpstr>
      <vt:lpstr>BTA</vt:lpstr>
      <vt:lpstr>Foreign Package</vt:lpstr>
      <vt:lpstr>DBA</vt:lpstr>
      <vt:lpstr>Executive Liability</vt:lpstr>
      <vt:lpstr>Crime</vt:lpstr>
      <vt:lpstr>Cyber Liability</vt:lpstr>
      <vt:lpstr>Kidnap &amp; Ransom</vt:lpstr>
      <vt:lpstr>Tech Liability</vt:lpstr>
      <vt:lpstr>Drone</vt:lpstr>
      <vt:lpstr>Subjectivities</vt:lpstr>
      <vt:lpstr>When to Call</vt:lpstr>
      <vt:lpstr>CoC</vt:lpstr>
      <vt:lpstr>Reporting Claims</vt:lpstr>
      <vt:lpstr>Payment Options</vt:lpstr>
      <vt:lpstr>Greyling Service Team</vt:lpstr>
      <vt:lpstr>Final Page</vt:lpstr>
      <vt:lpstr>'Auto Symbols'!Print_Area</vt:lpstr>
      <vt:lpstr>BTA!Print_Area</vt:lpstr>
      <vt:lpstr>'Business Auto'!Print_Area</vt:lpstr>
      <vt:lpstr>CoC!Print_Area</vt:lpstr>
      <vt:lpstr>Cover!Print_Area</vt:lpstr>
      <vt:lpstr>CPL!Print_Area</vt:lpstr>
      <vt:lpstr>Crime!Print_Area</vt:lpstr>
      <vt:lpstr>'Cyber Liability'!Print_Area</vt:lpstr>
      <vt:lpstr>DBA!Print_Area</vt:lpstr>
      <vt:lpstr>Drone!Print_Area</vt:lpstr>
      <vt:lpstr>'Excess Professional Liability'!Print_Area</vt:lpstr>
      <vt:lpstr>'Excess Professional Liability 2'!Print_Area</vt:lpstr>
      <vt:lpstr>'Excess Property'!Print_Area</vt:lpstr>
      <vt:lpstr>'Excess Umbrella'!Print_Area</vt:lpstr>
      <vt:lpstr>'Executive Liability'!Print_Area</vt:lpstr>
      <vt:lpstr>'Explanation Renewal Comparisons'!Print_Area</vt:lpstr>
      <vt:lpstr>'Foreign Package'!Print_Area</vt:lpstr>
      <vt:lpstr>'General Liab.'!Print_Area</vt:lpstr>
      <vt:lpstr>IM!Print_Area</vt:lpstr>
      <vt:lpstr>'Inland Marine'!Print_Area</vt:lpstr>
      <vt:lpstr>'Insurers Approached'!Print_Area</vt:lpstr>
      <vt:lpstr>'Kidnap &amp; Ransom'!Print_Area</vt:lpstr>
      <vt:lpstr>'Package - Inland Marine'!Print_Area</vt:lpstr>
      <vt:lpstr>'Package - Property'!Print_Area</vt:lpstr>
      <vt:lpstr>'Professional Liability'!Print_Area</vt:lpstr>
      <vt:lpstr>Property!Print_Area</vt:lpstr>
      <vt:lpstr>'Property Coverage by Location'!Print_Area</vt:lpstr>
      <vt:lpstr>'Renewal Strategy'!Print_Area</vt:lpstr>
      <vt:lpstr>'Renewal Strategy (2)'!Print_Area</vt:lpstr>
      <vt:lpstr>'Renewal Summary (Incumbent)'!Print_Area</vt:lpstr>
      <vt:lpstr>'Renewal Summary (Market)'!Print_Area</vt:lpstr>
      <vt:lpstr>'Reporting Claims'!Print_Area</vt:lpstr>
      <vt:lpstr>'Right of Way'!Print_Area</vt:lpstr>
      <vt:lpstr>'Schedule Named'!Print_Area</vt:lpstr>
      <vt:lpstr>'Tech Liability'!Print_Area</vt:lpstr>
      <vt:lpstr>'Umbrella Liability'!Print_Area</vt:lpstr>
      <vt:lpstr>Watercraft!Print_Area</vt:lpstr>
      <vt:lpstr>'When to Call'!Print_Area</vt:lpstr>
      <vt:lpstr>'Workers Comp (AOS)'!Print_Area</vt:lpstr>
      <vt:lpstr>'Workers Comp (CA)'!Print_Area</vt:lpstr>
      <vt:lpstr>CoC!Print_Titles</vt:lpstr>
      <vt:lpstr>CPL!Print_Titles</vt:lpstr>
      <vt:lpstr>'Property Coverage by Location'!Print_Titles</vt:lpstr>
      <vt:lpstr>'Renewal Summary (Incumbent)'!Print_Titles</vt:lpstr>
      <vt:lpstr>'Renewal Summary (Market)'!Print_Titles</vt:lpstr>
      <vt:lpstr>'Schedule Named'!Print_Titles</vt:lpstr>
      <vt:lpstr>Subjectivities!Print_Titles</vt:lpstr>
      <vt:lpstr>'Tech Liability'!Print_Titles</vt:lpstr>
      <vt:lpstr>'When to Call'!Print_Titles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2023-08-14T15:56:44Z</dcterms:modified>
</cp:coreProperties>
</file>