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Main" sheetId="1" state="visible" r:id="rId1"/>
    <sheet name="COD" sheetId="2" state="visible" r:id="rId2"/>
    <sheet name="Sulfide" sheetId="3" state="visible" r:id="rId3"/>
    <sheet name="BOD" sheetId="4" state="visible" r:id="rId4"/>
    <sheet name="Seeding" sheetId="5" state="visible" r:id="rId5"/>
    <sheet name="TS" sheetId="6" state="visible" r:id="rId6"/>
    <sheet name="TSS" sheetId="7" state="visible" r:id="rId7"/>
    <sheet name="Dispenser" sheetId="8" state="visible" r:id="rId8"/>
    <sheet name="O&amp;G" sheetId="9" state="visible" r:id="rId9"/>
  </sheets>
  <definedNames>
    <definedName name="COD">#N/A</definedName>
    <definedName name="_xlnm.Print_Area" localSheetId="0">'Main'!$A$1:$L$16</definedName>
    <definedName name="_xlnm.Print_Area" localSheetId="1">'COD'!$A$1:$P$17</definedName>
    <definedName name="COD" localSheetId="2">#N/A</definedName>
    <definedName name="_xlnm.Print_Area" localSheetId="2">'Sulfide'!$A$1:$H$14</definedName>
    <definedName name="_xlnm.Print_Area" localSheetId="3">'BOD'!$A$1:$P$24</definedName>
    <definedName name="_xlnm.Print_Area" localSheetId="4">'Seeding'!$A$1:$P$25</definedName>
    <definedName name="_xlnm.Print_Area" localSheetId="5">'TS'!$A$1:$H$16</definedName>
    <definedName name="_xlnm.Print_Area" localSheetId="6">'TSS'!$A$1:$H$21</definedName>
    <definedName name="_xlnm.Print_Area" localSheetId="8">'O&amp;G'!$A$1:$H$16</definedName>
  </definedNames>
  <calcPr calcId="162913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00"/>
    <numFmt numFmtId="166" formatCode="0.0%"/>
    <numFmt numFmtId="167" formatCode="[$-F400]h:mm:ss\ AM/PM"/>
    <numFmt numFmtId="168" formatCode="0.0\ \°\C"/>
    <numFmt numFmtId="169" formatCode="0.0000"/>
    <numFmt numFmtId="170" formatCode="dd\/mm\/yyyy"/>
    <numFmt numFmtId="171" formatCode="0.00\ \°\C"/>
  </numFmts>
  <fonts count="61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sz val="8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b val="1"/>
      <sz val="22"/>
    </font>
    <font>
      <name val="Arial"/>
      <family val="2"/>
      <b val="1"/>
      <sz val="22"/>
      <u val="single"/>
    </font>
    <font>
      <name val="Arial"/>
      <family val="2"/>
      <b val="1"/>
      <sz val="28"/>
    </font>
    <font>
      <name val="Arial"/>
      <family val="2"/>
      <b val="1"/>
      <sz val="48"/>
    </font>
    <font>
      <name val="Arial"/>
      <family val="2"/>
      <b val="1"/>
      <sz val="26"/>
    </font>
    <font>
      <name val="Arial"/>
      <family val="2"/>
      <b val="1"/>
      <sz val="24"/>
    </font>
    <font>
      <name val="Arial"/>
      <family val="2"/>
      <b val="1"/>
      <sz val="24"/>
      <u val="single"/>
      <vertAlign val="superscript"/>
    </font>
    <font>
      <name val="Arial"/>
      <family val="2"/>
      <b val="1"/>
      <i val="1"/>
      <sz val="24"/>
    </font>
    <font>
      <name val="Blackadder ITC"/>
      <family val="5"/>
      <b val="1"/>
      <sz val="26"/>
    </font>
    <font>
      <name val="Arial"/>
      <family val="2"/>
      <b val="1"/>
      <sz val="16"/>
    </font>
    <font>
      <name val="Arial"/>
      <family val="2"/>
      <b val="1"/>
      <color theme="1"/>
      <sz val="16"/>
    </font>
    <font>
      <name val="Arial"/>
      <family val="2"/>
      <b val="1"/>
      <color theme="10"/>
      <sz val="18"/>
      <u val="single"/>
    </font>
    <font>
      <name val="Arial"/>
      <family val="2"/>
      <b val="1"/>
      <color theme="10"/>
      <sz val="22"/>
      <u val="single"/>
    </font>
    <font>
      <name val="Arial"/>
      <family val="2"/>
      <b val="1"/>
      <sz val="18"/>
    </font>
    <font>
      <name val="Calibri"/>
      <family val="2"/>
      <b val="1"/>
      <sz val="10"/>
    </font>
    <font>
      <name val="Arial"/>
      <family val="2"/>
      <color theme="0"/>
      <sz val="10"/>
    </font>
    <font>
      <name val="Arial"/>
      <family val="2"/>
      <b val="1"/>
      <sz val="11"/>
      <vertAlign val="subscript"/>
    </font>
    <font>
      <name val="Arial"/>
      <family val="2"/>
      <b val="1"/>
      <sz val="10"/>
      <u val="single"/>
      <vertAlign val="superscript"/>
    </font>
    <font>
      <name val="Arial"/>
      <family val="2"/>
      <b val="1"/>
      <i val="1"/>
      <sz val="10"/>
    </font>
    <font>
      <name val="Arial"/>
      <family val="2"/>
      <sz val="22"/>
    </font>
    <font>
      <name val="Bernard MT Condensed"/>
      <family val="1"/>
      <sz val="14"/>
    </font>
    <font>
      <name val="Monotype Corsiva"/>
      <family val="4"/>
      <sz val="14"/>
    </font>
    <font>
      <name val="Arial"/>
      <family val="2"/>
      <sz val="10"/>
      <vertAlign val="subscript"/>
    </font>
    <font>
      <name val="Arial"/>
      <family val="2"/>
      <color theme="10"/>
      <sz val="26"/>
      <u val="single"/>
    </font>
    <font>
      <name val="Arial"/>
      <family val="2"/>
      <color theme="10"/>
      <sz val="18"/>
      <u val="single"/>
    </font>
    <font>
      <name val="Arial"/>
      <family val="2"/>
      <sz val="14"/>
    </font>
    <font>
      <name val="Arial"/>
      <family val="2"/>
      <sz val="12"/>
    </font>
    <font>
      <name val="Arial"/>
      <family val="2"/>
      <b val="1"/>
      <i val="1"/>
      <sz val="9"/>
    </font>
    <font>
      <name val="Brush Script MT"/>
      <family val="4"/>
      <b val="1"/>
      <sz val="12"/>
    </font>
    <font>
      <name val="Arial"/>
      <family val="2"/>
      <b val="1"/>
      <color theme="0"/>
      <sz val="10"/>
    </font>
    <font>
      <name val="Arial"/>
      <family val="2"/>
      <color theme="10"/>
      <sz val="16"/>
      <u val="single"/>
    </font>
    <font>
      <name val="Arial"/>
      <family val="2"/>
      <color theme="10"/>
      <sz val="28"/>
      <u val="single"/>
    </font>
    <font>
      <name val="Arial"/>
      <family val="2"/>
      <b val="1"/>
      <color theme="10"/>
      <sz val="14"/>
      <u val="single"/>
    </font>
    <font>
      <name val="Albertus Extra Bold"/>
      <family val="2"/>
      <sz val="16"/>
    </font>
    <font>
      <name val="Arial"/>
      <family val="2"/>
      <sz val="11"/>
    </font>
    <font>
      <name val="Arial"/>
      <family val="2"/>
      <sz val="16"/>
    </font>
    <font>
      <name val="Arial"/>
      <family val="2"/>
      <sz val="10"/>
    </font>
    <font>
      <name val="Arial"/>
      <family val="2"/>
      <b val="1"/>
      <sz val="11"/>
      <vertAlign val="superscript"/>
    </font>
    <font>
      <name val="Arial"/>
      <family val="2"/>
      <b val="1"/>
      <sz val="9"/>
      <vertAlign val="superscript"/>
    </font>
    <font>
      <name val="Arial"/>
      <family val="2"/>
      <b val="1"/>
      <sz val="12"/>
      <vertAlign val="subscript"/>
    </font>
    <font>
      <name val="Arial"/>
      <family val="2"/>
      <b val="1"/>
      <sz val="12"/>
      <vertAlign val="superscript"/>
    </font>
    <font>
      <name val="Arial"/>
      <family val="2"/>
      <b val="1"/>
      <sz val="14"/>
      <vertAlign val="subscript"/>
    </font>
    <font>
      <name val="Arial"/>
      <family val="2"/>
      <color theme="10"/>
      <sz val="22"/>
      <u val="single"/>
    </font>
    <font>
      <name val="Arial"/>
      <family val="2"/>
      <b val="1"/>
      <color theme="10"/>
      <sz val="16"/>
      <u val="single"/>
    </font>
    <font>
      <name val="Arial"/>
      <b val="1"/>
      <sz val="14"/>
    </font>
    <font>
      <name val="Arial"/>
      <family val="2"/>
      <b val="1"/>
      <sz val="16"/>
      <vertAlign val="subscript"/>
    </font>
  </fonts>
  <fills count="3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/>
    </fill>
    <fill>
      <patternFill patternType="solid">
        <fgColor indexed="2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indexed="47"/>
      </patternFill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theme="0" tint="-0.249946592608417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51" fillId="0" borderId="0"/>
    <xf numFmtId="9" fontId="51" fillId="0" borderId="0"/>
    <xf numFmtId="0" fontId="10" fillId="0" borderId="0"/>
    <xf numFmtId="0" fontId="51" fillId="0" borderId="0"/>
    <xf numFmtId="0" fontId="10" fillId="0" borderId="0" applyAlignment="1" applyProtection="1">
      <alignment vertical="top"/>
      <protection locked="0" hidden="0"/>
    </xf>
  </cellStyleXfs>
  <cellXfs count="564">
    <xf numFmtId="0" fontId="0" fillId="0" borderId="0" pivotButton="0" quotePrefix="0" xfId="0"/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3" fillId="0" borderId="0" pivotButton="0" quotePrefix="0" xfId="1"/>
    <xf numFmtId="0" fontId="6" fillId="0" borderId="3" applyAlignment="1" pivotButton="0" quotePrefix="0" xfId="1">
      <alignment horizontal="center"/>
    </xf>
    <xf numFmtId="14" fontId="6" fillId="0" borderId="18" applyAlignment="1" pivotButton="0" quotePrefix="0" xfId="1">
      <alignment horizontal="center" vertical="center"/>
    </xf>
    <xf numFmtId="0" fontId="6" fillId="4" borderId="3" applyAlignment="1" pivotButton="0" quotePrefix="0" xfId="1">
      <alignment horizontal="center"/>
    </xf>
    <xf numFmtId="0" fontId="0" fillId="0" borderId="0" applyProtection="1" pivotButton="0" quotePrefix="0" xfId="0">
      <protection locked="1" hidden="1"/>
    </xf>
    <xf numFmtId="0" fontId="15" fillId="0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17" fillId="0" borderId="12" applyAlignment="1" applyProtection="1" pivotButton="0" quotePrefix="0" xfId="0">
      <alignment horizontal="centerContinuous" vertical="center"/>
      <protection locked="1" hidden="1"/>
    </xf>
    <xf numFmtId="0" fontId="17" fillId="0" borderId="1" applyAlignment="1" applyProtection="1" pivotButton="0" quotePrefix="0" xfId="0">
      <alignment horizontal="centerContinuous" vertical="center"/>
      <protection locked="1" hidden="1"/>
    </xf>
    <xf numFmtId="0" fontId="17" fillId="0" borderId="13" applyAlignment="1" applyProtection="1" pivotButton="0" quotePrefix="0" xfId="0">
      <alignment horizontal="centerContinuous" vertical="center"/>
      <protection locked="1" hidden="1"/>
    </xf>
    <xf numFmtId="0" fontId="17" fillId="0" borderId="0" applyAlignment="1" applyProtection="1" pivotButton="0" quotePrefix="0" xfId="0">
      <alignment horizontal="centerContinuous"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horizontal="center" vertical="center"/>
      <protection locked="1" hidden="1"/>
    </xf>
    <xf numFmtId="0" fontId="19" fillId="0" borderId="0" applyAlignment="1" applyProtection="1" pivotButton="0" quotePrefix="0" xfId="0">
      <alignment horizontal="left" vertical="center"/>
      <protection locked="1" hidden="1"/>
    </xf>
    <xf numFmtId="0" fontId="20" fillId="0" borderId="30" applyAlignment="1" applyProtection="1" pivotButton="0" quotePrefix="0" xfId="0">
      <alignment horizontal="left" vertical="center"/>
      <protection locked="1" hidden="1"/>
    </xf>
    <xf numFmtId="0" fontId="20" fillId="0" borderId="31" applyAlignment="1" applyProtection="1" pivotButton="0" quotePrefix="0" xfId="0">
      <alignment horizontal="left" vertical="center"/>
      <protection locked="1" hidden="1"/>
    </xf>
    <xf numFmtId="0" fontId="20" fillId="0" borderId="32" applyAlignment="1" applyProtection="1" pivotButton="0" quotePrefix="0" xfId="0">
      <alignment horizontal="left" vertical="center"/>
      <protection locked="1" hidden="1"/>
    </xf>
    <xf numFmtId="0" fontId="24" fillId="0" borderId="0" applyAlignment="1" applyProtection="1" pivotButton="0" quotePrefix="0" xfId="0">
      <alignment horizontal="center" vertical="center" wrapText="1"/>
      <protection locked="0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4" fillId="5" borderId="4" applyAlignment="1" applyProtection="1" pivotButton="0" quotePrefix="1" xfId="0">
      <alignment horizontal="center" vertical="center"/>
      <protection locked="0" hidden="1"/>
    </xf>
    <xf numFmtId="0" fontId="24" fillId="5" borderId="4" applyAlignment="1" applyProtection="1" pivotButton="0" quotePrefix="0" xfId="0">
      <alignment horizontal="center" vertical="center"/>
      <protection locked="0" hidden="1"/>
    </xf>
    <xf numFmtId="0" fontId="24" fillId="5" borderId="0" applyAlignment="1" applyProtection="1" pivotButton="0" quotePrefix="0" xfId="0">
      <alignment horizontal="center" vertical="center"/>
      <protection locked="0" hidden="1"/>
    </xf>
    <xf numFmtId="0" fontId="0" fillId="3" borderId="0" applyAlignment="1" applyProtection="1" pivotButton="0" quotePrefix="0" xfId="0">
      <alignment vertical="center"/>
      <protection locked="1" hidden="1"/>
    </xf>
    <xf numFmtId="0" fontId="24" fillId="0" borderId="4" applyAlignment="1" applyProtection="1" pivotButton="0" quotePrefix="0" xfId="0">
      <alignment horizontal="center" vertical="center"/>
      <protection locked="0" hidden="1"/>
    </xf>
    <xf numFmtId="0" fontId="24" fillId="0" borderId="0" applyAlignment="1" applyProtection="1" pivotButton="0" quotePrefix="0" xfId="0">
      <alignment horizontal="center" vertical="center"/>
      <protection locked="0" hidden="1"/>
    </xf>
    <xf numFmtId="0" fontId="24" fillId="5" borderId="4" applyAlignment="1" applyProtection="1" pivotButton="0" quotePrefix="0" xfId="0">
      <alignment horizontal="center" vertical="center"/>
      <protection locked="1" hidden="1"/>
    </xf>
    <xf numFmtId="0" fontId="24" fillId="5" borderId="0" applyAlignment="1" applyProtection="1" pivotButton="0" quotePrefix="0" xfId="0">
      <alignment horizontal="center" vertical="center"/>
      <protection locked="1" hidden="1"/>
    </xf>
    <xf numFmtId="0" fontId="9" fillId="0" borderId="0" applyProtection="1" pivotButton="0" quotePrefix="0" xfId="0">
      <protection locked="1" hidden="1"/>
    </xf>
    <xf numFmtId="0" fontId="20" fillId="5" borderId="9" applyAlignment="1" applyProtection="1" pivotButton="0" quotePrefix="0" xfId="0">
      <alignment horizontal="left" vertical="center"/>
      <protection locked="1" hidden="1"/>
    </xf>
    <xf numFmtId="0" fontId="20" fillId="5" borderId="41" applyAlignment="1" applyProtection="1" pivotButton="0" quotePrefix="0" xfId="0">
      <alignment horizontal="left" vertical="center"/>
      <protection locked="1" hidden="1"/>
    </xf>
    <xf numFmtId="1" fontId="24" fillId="5" borderId="0" applyAlignment="1" applyProtection="1" pivotButton="0" quotePrefix="0" xfId="0">
      <alignment horizontal="center" vertical="center"/>
      <protection locked="1" hidden="1"/>
    </xf>
    <xf numFmtId="9" fontId="25" fillId="5" borderId="0" applyAlignment="1" applyProtection="1" pivotButton="0" quotePrefix="0" xfId="2">
      <alignment horizontal="center" vertical="center"/>
      <protection locked="1" hidden="1"/>
    </xf>
    <xf numFmtId="0" fontId="6" fillId="0" borderId="5" applyAlignment="1" applyProtection="1" pivotButton="0" quotePrefix="0" xfId="0">
      <alignment horizontal="center" vertical="center"/>
      <protection locked="1" hidden="1"/>
    </xf>
    <xf numFmtId="164" fontId="0" fillId="0" borderId="0" applyProtection="1" pivotButton="0" quotePrefix="0" xfId="0">
      <protection locked="1" hidden="1"/>
    </xf>
    <xf numFmtId="0" fontId="15" fillId="0" borderId="0" applyAlignment="1" applyProtection="1" pivotButton="0" quotePrefix="0" xfId="0">
      <alignment horizontal="center" vertical="center"/>
      <protection locked="0" hidden="1"/>
    </xf>
    <xf numFmtId="0" fontId="0" fillId="0" borderId="0" applyProtection="1" pivotButton="0" quotePrefix="0" xfId="0">
      <protection locked="0" hidden="1"/>
    </xf>
    <xf numFmtId="0" fontId="26" fillId="0" borderId="0" applyAlignment="1" applyProtection="1" pivotButton="0" quotePrefix="0" xfId="3">
      <alignment horizontal="center" vertical="center"/>
      <protection locked="1" hidden="1"/>
    </xf>
    <xf numFmtId="0" fontId="9" fillId="0" borderId="0" applyProtection="1" pivotButton="0" quotePrefix="0" xfId="0">
      <protection locked="0" hidden="1"/>
    </xf>
    <xf numFmtId="0" fontId="9" fillId="6" borderId="0" applyAlignment="1" applyProtection="1" pivotButton="0" quotePrefix="0" xfId="0">
      <alignment horizontal="center" vertical="center"/>
      <protection locked="0" hidden="1"/>
    </xf>
    <xf numFmtId="0" fontId="9" fillId="0" borderId="0" applyAlignment="1" applyProtection="1" pivotButton="0" quotePrefix="0" xfId="0">
      <alignment horizontal="center" vertical="center"/>
      <protection locked="0" hidden="1"/>
    </xf>
    <xf numFmtId="0" fontId="6" fillId="0" borderId="0" applyAlignment="1" applyProtection="1" pivotButton="0" quotePrefix="0" xfId="0">
      <alignment horizontal="center" vertical="center"/>
      <protection locked="0" hidden="1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9" fillId="6" borderId="0" applyProtection="1" pivotButton="0" quotePrefix="0" xfId="0">
      <protection locked="0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165" fontId="9" fillId="6" borderId="0" applyAlignment="1" applyProtection="1" pivotButton="0" quotePrefix="0" xfId="0">
      <alignment horizontal="center" vertical="center"/>
      <protection locked="1" hidden="1"/>
    </xf>
    <xf numFmtId="0" fontId="9" fillId="7" borderId="0" applyAlignment="1" applyProtection="1" pivotButton="0" quotePrefix="0" xfId="0">
      <alignment horizontal="center" vertical="center"/>
      <protection locked="0" hidden="1"/>
    </xf>
    <xf numFmtId="0" fontId="0" fillId="0" borderId="0" applyAlignment="1" applyProtection="1" pivotButton="0" quotePrefix="0" xfId="0">
      <alignment horizontal="center" vertical="center"/>
      <protection locked="0" hidden="1"/>
    </xf>
    <xf numFmtId="164" fontId="9" fillId="6" borderId="0" applyAlignment="1" applyProtection="1" pivotButton="0" quotePrefix="0" xfId="0">
      <alignment horizontal="center" vertical="center"/>
      <protection locked="1" hidden="1"/>
    </xf>
    <xf numFmtId="0" fontId="0" fillId="7" borderId="0" applyAlignment="1" applyProtection="1" pivotButton="0" quotePrefix="0" xfId="0">
      <alignment horizontal="center" vertical="center"/>
      <protection locked="0" hidden="1"/>
    </xf>
    <xf numFmtId="0" fontId="5" fillId="0" borderId="0" applyAlignment="1" applyProtection="1" pivotButton="0" quotePrefix="0" xfId="0">
      <alignment horizontal="center" vertical="center"/>
      <protection locked="0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1" fontId="5" fillId="0" borderId="0" applyAlignment="1" applyProtection="1" pivotButton="0" quotePrefix="0" xfId="0">
      <alignment horizontal="center" vertical="center"/>
      <protection locked="1" hidden="1"/>
    </xf>
    <xf numFmtId="9" fontId="9" fillId="6" borderId="0" applyAlignment="1" applyProtection="1" pivotButton="0" quotePrefix="0" xfId="2">
      <alignment horizontal="center" vertical="center"/>
      <protection locked="1" hidden="1"/>
    </xf>
    <xf numFmtId="0" fontId="27" fillId="0" borderId="0" applyAlignment="1" applyProtection="1" pivotButton="0" quotePrefix="0" xfId="3">
      <alignment horizontal="center" vertical="center"/>
      <protection locked="1" hidden="1"/>
    </xf>
    <xf numFmtId="0" fontId="27" fillId="0" borderId="0" applyAlignment="1" applyProtection="1" pivotButton="0" quotePrefix="0" xfId="3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9" fillId="8" borderId="0" applyProtection="1" pivotButton="0" quotePrefix="0" xfId="0">
      <protection locked="0" hidden="1"/>
    </xf>
    <xf numFmtId="0" fontId="0" fillId="9" borderId="0" applyAlignment="1" applyProtection="1" pivotButton="0" quotePrefix="0" xfId="0">
      <alignment horizontal="center" vertical="center"/>
      <protection locked="0" hidden="1"/>
    </xf>
    <xf numFmtId="9" fontId="0" fillId="0" borderId="0" applyProtection="1" pivotButton="0" quotePrefix="0" xfId="2">
      <protection locked="1" hidden="1"/>
    </xf>
    <xf numFmtId="0" fontId="28" fillId="10" borderId="0" applyAlignment="1" applyProtection="1" pivotButton="0" quotePrefix="0" xfId="0">
      <alignment horizontal="center" vertical="center"/>
      <protection locked="0" hidden="1"/>
    </xf>
    <xf numFmtId="0" fontId="0" fillId="11" borderId="5" applyAlignment="1" applyProtection="1" pivotButton="0" quotePrefix="0" xfId="0">
      <alignment horizontal="center" vertical="center"/>
      <protection locked="0" hidden="1"/>
    </xf>
    <xf numFmtId="0" fontId="0" fillId="12" borderId="5" applyAlignment="1" applyProtection="1" pivotButton="0" quotePrefix="0" xfId="0">
      <alignment horizontal="center" vertical="center"/>
      <protection locked="0" hidden="1"/>
    </xf>
    <xf numFmtId="0" fontId="9" fillId="6" borderId="5" applyAlignment="1" applyProtection="1" pivotButton="0" quotePrefix="0" xfId="2">
      <alignment horizontal="center" vertical="center"/>
      <protection locked="1" hidden="1"/>
    </xf>
    <xf numFmtId="0" fontId="9" fillId="6" borderId="5" applyAlignment="1" applyProtection="1" pivotButton="0" quotePrefix="0" xfId="0">
      <alignment horizontal="center"/>
      <protection locked="0" hidden="1"/>
    </xf>
    <xf numFmtId="0" fontId="9" fillId="0" borderId="5" applyAlignment="1" applyProtection="1" pivotButton="0" quotePrefix="0" xfId="0">
      <alignment horizontal="center" vertical="center"/>
      <protection locked="0" hidden="1"/>
    </xf>
    <xf numFmtId="0" fontId="12" fillId="13" borderId="0" applyAlignment="1" applyProtection="1" pivotButton="0" quotePrefix="0" xfId="0">
      <alignment horizontal="center" vertical="center"/>
      <protection locked="0" hidden="1"/>
    </xf>
    <xf numFmtId="164" fontId="0" fillId="0" borderId="5" applyAlignment="1" applyProtection="1" pivotButton="0" quotePrefix="0" xfId="0">
      <alignment horizontal="center" vertical="center"/>
      <protection locked="1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164" fontId="9" fillId="6" borderId="5" applyAlignment="1" applyProtection="1" pivotButton="0" quotePrefix="0" xfId="2">
      <alignment horizontal="center" vertical="center"/>
      <protection locked="1" hidden="1"/>
    </xf>
    <xf numFmtId="9" fontId="9" fillId="6" borderId="5" applyAlignment="1" applyProtection="1" pivotButton="0" quotePrefix="0" xfId="2">
      <alignment horizontal="center" vertical="center"/>
      <protection locked="1" hidden="1"/>
    </xf>
    <xf numFmtId="164" fontId="9" fillId="6" borderId="5" applyAlignment="1" applyProtection="1" pivotButton="0" quotePrefix="0" xfId="0">
      <alignment horizontal="center" vertical="center"/>
      <protection locked="1" hidden="1"/>
    </xf>
    <xf numFmtId="0" fontId="12" fillId="14" borderId="0" applyAlignment="1" applyProtection="1" pivotButton="0" quotePrefix="0" xfId="0">
      <alignment horizontal="center" vertical="center"/>
      <protection locked="0" hidden="1"/>
    </xf>
    <xf numFmtId="0" fontId="12" fillId="0" borderId="0" applyAlignment="1" applyProtection="1" pivotButton="0" quotePrefix="0" xfId="0">
      <alignment horizontal="center" vertical="center"/>
      <protection locked="0" hidden="1"/>
    </xf>
    <xf numFmtId="166" fontId="12" fillId="14" borderId="0" applyAlignment="1" applyProtection="1" pivotButton="0" quotePrefix="0" xfId="2">
      <alignment horizontal="center" vertical="center"/>
      <protection locked="0" hidden="1"/>
    </xf>
    <xf numFmtId="164" fontId="9" fillId="6" borderId="5" applyAlignment="1" applyProtection="1" pivotButton="0" quotePrefix="0" xfId="0">
      <alignment horizontal="center"/>
      <protection locked="1" hidden="1"/>
    </xf>
    <xf numFmtId="164" fontId="9" fillId="6" borderId="0" applyAlignment="1" applyProtection="1" pivotButton="0" quotePrefix="0" xfId="0">
      <alignment horizontal="center"/>
      <protection locked="1" hidden="1"/>
    </xf>
    <xf numFmtId="9" fontId="9" fillId="6" borderId="5" applyAlignment="1" applyProtection="1" pivotButton="0" quotePrefix="0" xfId="2">
      <alignment horizontal="center"/>
      <protection locked="1" hidden="1"/>
    </xf>
    <xf numFmtId="9" fontId="9" fillId="6" borderId="0" applyAlignment="1" applyProtection="1" pivotButton="0" quotePrefix="0" xfId="2">
      <alignment horizontal="center"/>
      <protection locked="1" hidden="1"/>
    </xf>
    <xf numFmtId="0" fontId="9" fillId="6" borderId="5" applyAlignment="1" applyProtection="1" pivotButton="0" quotePrefix="0" xfId="0">
      <alignment horizontal="center" vertical="center"/>
      <protection locked="0" hidden="1"/>
    </xf>
    <xf numFmtId="164" fontId="12" fillId="14" borderId="5" applyAlignment="1" applyProtection="1" pivotButton="0" quotePrefix="0" xfId="0">
      <alignment horizontal="center" vertical="center"/>
      <protection locked="1" hidden="1"/>
    </xf>
    <xf numFmtId="0" fontId="12" fillId="14" borderId="5" applyAlignment="1" applyProtection="1" pivotButton="0" quotePrefix="0" xfId="0">
      <alignment horizontal="center" vertical="center"/>
      <protection locked="1" hidden="1"/>
    </xf>
    <xf numFmtId="164" fontId="0" fillId="0" borderId="0" applyAlignment="1" applyProtection="1" pivotButton="0" quotePrefix="0" xfId="0">
      <alignment horizontal="center" vertical="center"/>
      <protection locked="1" hidden="1"/>
    </xf>
    <xf numFmtId="0" fontId="12" fillId="11" borderId="5" applyAlignment="1" applyProtection="1" pivotButton="0" quotePrefix="0" xfId="0">
      <alignment horizontal="center" vertical="center"/>
      <protection locked="0" hidden="1"/>
    </xf>
    <xf numFmtId="0" fontId="12" fillId="15" borderId="5" applyAlignment="1" applyProtection="1" pivotButton="0" quotePrefix="0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1" hidden="1"/>
    </xf>
    <xf numFmtId="0" fontId="9" fillId="15" borderId="5" applyAlignment="1" applyProtection="1" pivotButton="0" quotePrefix="0" xfId="0">
      <alignment horizontal="center" vertical="center"/>
      <protection locked="0" hidden="1"/>
    </xf>
    <xf numFmtId="165" fontId="0" fillId="0" borderId="5" applyAlignment="1" applyProtection="1" pivotButton="0" quotePrefix="0" xfId="0">
      <alignment horizontal="center" vertical="center"/>
      <protection locked="1" hidden="1"/>
    </xf>
    <xf numFmtId="164" fontId="9" fillId="6" borderId="0" applyProtection="1" pivotButton="0" quotePrefix="0" xfId="0">
      <protection locked="1" hidden="1"/>
    </xf>
    <xf numFmtId="0" fontId="0" fillId="15" borderId="5" applyAlignment="1" applyProtection="1" pivotButton="0" quotePrefix="0" xfId="0">
      <alignment horizontal="center" vertical="center"/>
      <protection locked="0" hidden="1"/>
    </xf>
    <xf numFmtId="9" fontId="9" fillId="6" borderId="0" applyProtection="1" pivotButton="0" quotePrefix="0" xfId="2">
      <protection locked="1" hidden="1"/>
    </xf>
    <xf numFmtId="0" fontId="0" fillId="9" borderId="0" applyProtection="1" pivotButton="0" quotePrefix="0" xfId="0">
      <protection locked="0" hidden="1"/>
    </xf>
    <xf numFmtId="0" fontId="0" fillId="8" borderId="5" applyAlignment="1" applyProtection="1" pivotButton="0" quotePrefix="0" xfId="0">
      <alignment horizontal="center" vertical="center"/>
      <protection locked="1" hidden="1"/>
    </xf>
    <xf numFmtId="0" fontId="0" fillId="7" borderId="5" applyAlignment="1" applyProtection="1" pivotButton="0" quotePrefix="0" xfId="0">
      <alignment horizontal="center" vertical="center"/>
      <protection locked="1" hidden="1"/>
    </xf>
    <xf numFmtId="0" fontId="5" fillId="15" borderId="5" applyAlignment="1" applyProtection="1" pivotButton="0" quotePrefix="0" xfId="0">
      <alignment horizontal="center" vertical="center"/>
      <protection locked="1" hidden="1"/>
    </xf>
    <xf numFmtId="2" fontId="5" fillId="15" borderId="5" applyAlignment="1" applyProtection="1" pivotButton="0" quotePrefix="0" xfId="0">
      <alignment horizontal="center" vertical="center"/>
      <protection locked="1" hidden="1"/>
    </xf>
    <xf numFmtId="0" fontId="5" fillId="15" borderId="5" applyAlignment="1" applyProtection="1" pivotButton="0" quotePrefix="0" xfId="0">
      <alignment horizontal="center" vertical="center"/>
      <protection locked="0" hidden="1"/>
    </xf>
    <xf numFmtId="164" fontId="5" fillId="15" borderId="5" applyAlignment="1" applyProtection="1" pivotButton="0" quotePrefix="0" xfId="0">
      <alignment horizontal="center" vertical="center"/>
      <protection locked="1" hidden="1"/>
    </xf>
    <xf numFmtId="0" fontId="6" fillId="9" borderId="5" applyAlignment="1" applyProtection="1" pivotButton="0" quotePrefix="0" xfId="0">
      <alignment horizontal="center" vertical="center"/>
      <protection locked="0" hidden="1"/>
    </xf>
    <xf numFmtId="0" fontId="5" fillId="0" borderId="5" applyAlignment="1" applyProtection="1" pivotButton="0" quotePrefix="0" xfId="0">
      <alignment horizontal="center" vertical="center"/>
      <protection locked="0" hidden="1"/>
    </xf>
    <xf numFmtId="0" fontId="6" fillId="16" borderId="5" applyAlignment="1" applyProtection="1" pivotButton="0" quotePrefix="0" xfId="0">
      <alignment horizontal="center" vertical="center"/>
      <protection locked="0" hidden="1"/>
    </xf>
    <xf numFmtId="9" fontId="5" fillId="17" borderId="5" applyAlignment="1" applyProtection="1" pivotButton="0" quotePrefix="0" xfId="2">
      <alignment horizontal="center" vertical="center"/>
      <protection locked="1" hidden="1"/>
    </xf>
    <xf numFmtId="9" fontId="6" fillId="15" borderId="5" applyAlignment="1" applyProtection="1" pivotButton="0" quotePrefix="0" xfId="0">
      <alignment horizontal="center" vertical="center"/>
      <protection locked="1" hidden="1"/>
    </xf>
    <xf numFmtId="9" fontId="6" fillId="16" borderId="5" applyAlignment="1" applyProtection="1" pivotButton="0" quotePrefix="0" xfId="0">
      <alignment horizontal="center" vertical="center"/>
      <protection locked="0" hidden="1"/>
    </xf>
    <xf numFmtId="0" fontId="5" fillId="18" borderId="5" applyAlignment="1" applyProtection="1" pivotButton="0" quotePrefix="0" xfId="0">
      <alignment horizontal="center" vertical="center"/>
      <protection locked="1" hidden="1"/>
    </xf>
    <xf numFmtId="2" fontId="5" fillId="18" borderId="5" applyAlignment="1" applyProtection="1" pivotButton="0" quotePrefix="0" xfId="0">
      <alignment horizontal="center" vertical="center"/>
      <protection locked="1" hidden="1"/>
    </xf>
    <xf numFmtId="0" fontId="5" fillId="18" borderId="5" applyAlignment="1" applyProtection="1" pivotButton="0" quotePrefix="0" xfId="0">
      <alignment horizontal="center" vertical="center"/>
      <protection locked="0" hidden="1"/>
    </xf>
    <xf numFmtId="0" fontId="6" fillId="6" borderId="5" applyAlignment="1" applyProtection="1" pivotButton="0" quotePrefix="0" xfId="0">
      <alignment horizontal="center" vertical="center"/>
      <protection locked="0" hidden="1"/>
    </xf>
    <xf numFmtId="0" fontId="6" fillId="19" borderId="5" applyAlignment="1" applyProtection="1" pivotButton="0" quotePrefix="0" xfId="0">
      <alignment horizontal="center" vertical="center"/>
      <protection locked="0" hidden="1"/>
    </xf>
    <xf numFmtId="9" fontId="5" fillId="20" borderId="5" applyAlignment="1" applyProtection="1" pivotButton="0" quotePrefix="0" xfId="2">
      <alignment horizontal="center" vertical="center"/>
      <protection locked="1" hidden="1"/>
    </xf>
    <xf numFmtId="9" fontId="6" fillId="18" borderId="5" applyAlignment="1" applyProtection="1" pivotButton="0" quotePrefix="0" xfId="0">
      <alignment horizontal="center" vertical="center"/>
      <protection locked="1" hidden="1"/>
    </xf>
    <xf numFmtId="9" fontId="6" fillId="19" borderId="5" applyAlignment="1" applyProtection="1" pivotButton="0" quotePrefix="0" xfId="0">
      <alignment horizontal="center" vertical="center"/>
      <protection locked="0" hidden="1"/>
    </xf>
    <xf numFmtId="0" fontId="6" fillId="0" borderId="0" applyProtection="1" pivotButton="0" quotePrefix="0" xfId="0">
      <protection locked="0" hidden="1"/>
    </xf>
    <xf numFmtId="0" fontId="5" fillId="0" borderId="0" applyProtection="1" pivotButton="0" quotePrefix="0" xfId="0">
      <protection locked="0" hidden="1"/>
    </xf>
    <xf numFmtId="0" fontId="5" fillId="0" borderId="8" applyAlignment="1" applyProtection="1" pivotButton="0" quotePrefix="0" xfId="0">
      <alignment vertical="center"/>
      <protection locked="0" hidden="1"/>
    </xf>
    <xf numFmtId="0" fontId="12" fillId="0" borderId="0" applyAlignment="1" applyProtection="1" pivotButton="0" quotePrefix="0" xfId="0">
      <alignment vertical="center"/>
      <protection locked="0" hidden="1"/>
    </xf>
    <xf numFmtId="0" fontId="14" fillId="24" borderId="9" applyAlignment="1" applyProtection="1" pivotButton="0" quotePrefix="0" xfId="0">
      <alignment horizontal="centerContinuous" vertical="center"/>
      <protection locked="0" hidden="1"/>
    </xf>
    <xf numFmtId="0" fontId="0" fillId="24" borderId="28" applyAlignment="1" applyProtection="1" pivotButton="0" quotePrefix="0" xfId="0">
      <alignment horizontal="centerContinuous"/>
      <protection locked="0" hidden="1"/>
    </xf>
    <xf numFmtId="0" fontId="0" fillId="24" borderId="29" applyAlignment="1" applyProtection="1" pivotButton="0" quotePrefix="0" xfId="0">
      <alignment horizontal="centerContinuous"/>
      <protection locked="0" hidden="1"/>
    </xf>
    <xf numFmtId="0" fontId="0" fillId="0" borderId="28" applyProtection="1" pivotButton="0" quotePrefix="0" xfId="0">
      <protection locked="0" hidden="1"/>
    </xf>
    <xf numFmtId="0" fontId="0" fillId="0" borderId="8" applyProtection="1" pivotButton="0" quotePrefix="0" xfId="0">
      <protection locked="0" hidden="1"/>
    </xf>
    <xf numFmtId="0" fontId="12" fillId="0" borderId="8" applyProtection="1" pivotButton="0" quotePrefix="0" xfId="0">
      <protection locked="0" hidden="1"/>
    </xf>
    <xf numFmtId="0" fontId="0" fillId="0" borderId="49" applyProtection="1" pivotButton="0" quotePrefix="0" xfId="0">
      <protection locked="0" hidden="1"/>
    </xf>
    <xf numFmtId="0" fontId="9" fillId="0" borderId="50" applyProtection="1" pivotButton="0" quotePrefix="0" xfId="0">
      <protection locked="0" hidden="1"/>
    </xf>
    <xf numFmtId="0" fontId="0" fillId="0" borderId="50" applyProtection="1" pivotButton="0" quotePrefix="0" xfId="0">
      <protection locked="0" hidden="1"/>
    </xf>
    <xf numFmtId="167" fontId="0" fillId="0" borderId="50" applyAlignment="1" applyProtection="1" pivotButton="0" quotePrefix="0" xfId="0">
      <alignment horizontal="center" vertical="center"/>
      <protection locked="0" hidden="1"/>
    </xf>
    <xf numFmtId="0" fontId="0" fillId="0" borderId="51" applyProtection="1" pivotButton="0" quotePrefix="0" xfId="0">
      <protection locked="0" hidden="1"/>
    </xf>
    <xf numFmtId="0" fontId="0" fillId="0" borderId="52" applyProtection="1" pivotButton="0" quotePrefix="0" xfId="0">
      <protection locked="0" hidden="1"/>
    </xf>
    <xf numFmtId="0" fontId="9" fillId="0" borderId="19" applyProtection="1" pivotButton="0" quotePrefix="0" xfId="0">
      <protection locked="1" hidden="1"/>
    </xf>
    <xf numFmtId="168" fontId="0" fillId="0" borderId="53" applyAlignment="1" applyProtection="1" pivotButton="0" quotePrefix="0" xfId="0">
      <alignment horizontal="center"/>
      <protection locked="0" hidden="1"/>
    </xf>
    <xf numFmtId="0" fontId="34" fillId="9" borderId="5" applyAlignment="1" applyProtection="1" pivotButton="0" quotePrefix="0" xfId="0">
      <alignment horizontal="center" vertical="center"/>
      <protection locked="0" hidden="1"/>
    </xf>
    <xf numFmtId="0" fontId="0" fillId="0" borderId="26" applyProtection="1" pivotButton="0" quotePrefix="0" xfId="0">
      <protection locked="0" hidden="1"/>
    </xf>
    <xf numFmtId="0" fontId="0" fillId="0" borderId="27" applyProtection="1" pivotButton="0" quotePrefix="0" xfId="0">
      <protection locked="0" hidden="1"/>
    </xf>
    <xf numFmtId="0" fontId="9" fillId="0" borderId="2" applyProtection="1" pivotButton="0" quotePrefix="0" xfId="0">
      <protection locked="1" hidden="1"/>
    </xf>
    <xf numFmtId="168" fontId="0" fillId="0" borderId="54" applyAlignment="1" applyProtection="1" pivotButton="0" quotePrefix="0" xfId="0">
      <alignment horizontal="center"/>
      <protection locked="0" hidden="1"/>
    </xf>
    <xf numFmtId="0" fontId="0" fillId="0" borderId="16" applyProtection="1" pivotButton="0" quotePrefix="0" xfId="0">
      <protection locked="0" hidden="1"/>
    </xf>
    <xf numFmtId="0" fontId="34" fillId="25" borderId="5" applyAlignment="1" applyProtection="1" pivotButton="0" quotePrefix="0" xfId="0">
      <alignment horizontal="center" vertical="center"/>
      <protection locked="0" hidden="1"/>
    </xf>
    <xf numFmtId="0" fontId="0" fillId="0" borderId="55" applyProtection="1" pivotButton="0" quotePrefix="0" xfId="0">
      <protection locked="0" hidden="1"/>
    </xf>
    <xf numFmtId="2" fontId="0" fillId="0" borderId="0" applyProtection="1" pivotButton="0" quotePrefix="0" xfId="0">
      <protection locked="1" hidden="1"/>
    </xf>
    <xf numFmtId="0" fontId="0" fillId="0" borderId="17" applyAlignment="1" applyProtection="1" pivotButton="0" quotePrefix="0" xfId="0">
      <alignment vertical="center"/>
      <protection locked="0" hidden="1"/>
    </xf>
    <xf numFmtId="0" fontId="10" fillId="0" borderId="15" applyAlignment="1" applyProtection="1" pivotButton="0" quotePrefix="0" xfId="3">
      <alignment vertical="center"/>
      <protection locked="0" hidden="1"/>
    </xf>
    <xf numFmtId="0" fontId="0" fillId="0" borderId="8" applyAlignment="1" applyProtection="1" pivotButton="0" quotePrefix="0" xfId="0">
      <alignment vertical="center"/>
      <protection locked="0" hidden="1"/>
    </xf>
    <xf numFmtId="2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0" hidden="1"/>
    </xf>
    <xf numFmtId="0" fontId="0" fillId="24" borderId="17" applyAlignment="1" applyProtection="1" pivotButton="0" quotePrefix="0" xfId="0">
      <alignment vertical="center"/>
      <protection locked="0" hidden="1"/>
    </xf>
    <xf numFmtId="0" fontId="0" fillId="24" borderId="5" applyAlignment="1" applyProtection="1" pivotButton="0" quotePrefix="0" xfId="0">
      <alignment horizontal="center" vertical="center"/>
      <protection locked="0" hidden="1"/>
    </xf>
    <xf numFmtId="0" fontId="0" fillId="24" borderId="4" applyAlignment="1" applyProtection="1" pivotButton="0" quotePrefix="0" xfId="0">
      <alignment horizontal="center" vertical="center"/>
      <protection locked="0" hidden="1"/>
    </xf>
    <xf numFmtId="0" fontId="0" fillId="24" borderId="6" applyAlignment="1" applyProtection="1" pivotButton="0" quotePrefix="0" xfId="0">
      <alignment horizontal="center" vertical="center"/>
      <protection locked="0" hidden="1"/>
    </xf>
    <xf numFmtId="0" fontId="0" fillId="3" borderId="0" applyAlignment="1" applyProtection="1" pivotButton="0" quotePrefix="0" xfId="0">
      <alignment vertical="center"/>
      <protection locked="0" hidden="1"/>
    </xf>
    <xf numFmtId="0" fontId="0" fillId="2" borderId="17" applyAlignment="1" applyProtection="1" pivotButton="0" quotePrefix="0" xfId="0">
      <alignment vertical="center"/>
      <protection locked="0" hidden="1"/>
    </xf>
    <xf numFmtId="0" fontId="9" fillId="0" borderId="4" applyAlignment="1" applyProtection="1" pivotButton="0" quotePrefix="0" xfId="0">
      <alignment horizontal="center" vertical="center"/>
      <protection locked="0" hidden="1"/>
    </xf>
    <xf numFmtId="0" fontId="0" fillId="0" borderId="4" applyAlignment="1" applyProtection="1" pivotButton="0" quotePrefix="0" xfId="0">
      <alignment horizontal="center" vertical="center"/>
      <protection locked="0" hidden="1"/>
    </xf>
    <xf numFmtId="0" fontId="0" fillId="0" borderId="6" applyAlignment="1" applyProtection="1" pivotButton="0" quotePrefix="0" xfId="0">
      <alignment horizontal="center" vertical="center"/>
      <protection locked="0" hidden="1"/>
    </xf>
    <xf numFmtId="2" fontId="0" fillId="24" borderId="4" applyAlignment="1" applyProtection="1" pivotButton="0" quotePrefix="0" xfId="0">
      <alignment horizontal="center" vertical="center"/>
      <protection locked="1" hidden="1"/>
    </xf>
    <xf numFmtId="0" fontId="0" fillId="24" borderId="4" applyAlignment="1" applyProtection="1" pivotButton="0" quotePrefix="0" xfId="0">
      <alignment horizontal="center" vertical="center"/>
      <protection locked="1" hidden="1"/>
    </xf>
    <xf numFmtId="0" fontId="0" fillId="24" borderId="50" applyAlignment="1" applyProtection="1" pivotButton="0" quotePrefix="0" xfId="0">
      <alignment horizontal="center" vertical="center"/>
      <protection locked="0" hidden="1"/>
    </xf>
    <xf numFmtId="0" fontId="0" fillId="0" borderId="8" applyAlignment="1" applyProtection="1" pivotButton="0" quotePrefix="0" xfId="0">
      <alignment horizontal="center" vertical="center"/>
      <protection locked="0" hidden="1"/>
    </xf>
    <xf numFmtId="0" fontId="0" fillId="0" borderId="4" applyAlignment="1" applyProtection="1" pivotButton="0" quotePrefix="0" xfId="0">
      <alignment horizontal="center" vertical="center"/>
      <protection locked="1" hidden="1"/>
    </xf>
    <xf numFmtId="0" fontId="0" fillId="24" borderId="17" applyAlignment="1" applyProtection="1" pivotButton="0" quotePrefix="0" xfId="0">
      <alignment vertical="center" wrapText="1"/>
      <protection locked="0" hidden="1"/>
    </xf>
    <xf numFmtId="2" fontId="0" fillId="0" borderId="4" applyAlignment="1" applyProtection="1" pivotButton="0" quotePrefix="0" xfId="0">
      <alignment horizontal="center" vertical="center"/>
      <protection locked="1" hidden="1"/>
    </xf>
    <xf numFmtId="2" fontId="0" fillId="18" borderId="4" applyAlignment="1" applyProtection="1" pivotButton="0" quotePrefix="0" xfId="0">
      <alignment horizontal="center" vertical="center"/>
      <protection locked="1" hidden="1"/>
    </xf>
    <xf numFmtId="0" fontId="0" fillId="24" borderId="8" applyAlignment="1" applyProtection="1" pivotButton="0" quotePrefix="0" xfId="0">
      <alignment vertical="center"/>
      <protection locked="0" hidden="1"/>
    </xf>
    <xf numFmtId="164" fontId="0" fillId="24" borderId="60" applyAlignment="1" applyProtection="1" pivotButton="0" quotePrefix="0" xfId="0">
      <alignment horizontal="center" vertical="center"/>
      <protection locked="1" hidden="1"/>
    </xf>
    <xf numFmtId="164" fontId="0" fillId="24" borderId="61" applyAlignment="1" applyProtection="1" pivotButton="0" quotePrefix="0" xfId="0">
      <alignment horizontal="center" vertical="center"/>
      <protection locked="0" hidden="1"/>
    </xf>
    <xf numFmtId="0" fontId="0" fillId="0" borderId="62" applyAlignment="1" applyProtection="1" pivotButton="0" quotePrefix="0" xfId="0">
      <alignment vertical="center"/>
      <protection locked="0" hidden="1"/>
    </xf>
    <xf numFmtId="0" fontId="0" fillId="0" borderId="11" applyAlignment="1" applyProtection="1" pivotButton="0" quotePrefix="0" xfId="0">
      <alignment vertical="center"/>
      <protection locked="0" hidden="1"/>
    </xf>
    <xf numFmtId="0" fontId="0" fillId="24" borderId="20" applyAlignment="1" applyProtection="1" pivotButton="0" quotePrefix="0" xfId="0">
      <alignment vertical="center"/>
      <protection locked="0" hidden="1"/>
    </xf>
    <xf numFmtId="164" fontId="0" fillId="24" borderId="14" applyAlignment="1" applyProtection="1" pivotButton="0" quotePrefix="0" xfId="0">
      <alignment horizontal="center" vertical="center"/>
      <protection locked="1" hidden="1"/>
    </xf>
    <xf numFmtId="9" fontId="0" fillId="27" borderId="14" applyAlignment="1" applyProtection="1" pivotButton="0" quotePrefix="0" xfId="2">
      <alignment horizontal="center" vertical="center"/>
      <protection locked="1" hidden="1"/>
    </xf>
    <xf numFmtId="0" fontId="9" fillId="24" borderId="20" applyAlignment="1" applyProtection="1" pivotButton="0" quotePrefix="0" xfId="0">
      <alignment vertical="center"/>
      <protection locked="0" hidden="1"/>
    </xf>
    <xf numFmtId="2" fontId="0" fillId="0" borderId="0" applyProtection="1" pivotButton="0" quotePrefix="0" xfId="0">
      <protection locked="0" hidden="1"/>
    </xf>
    <xf numFmtId="9" fontId="0" fillId="0" borderId="0" applyProtection="1" pivotButton="0" quotePrefix="0" xfId="2">
      <protection locked="0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167" fontId="0" fillId="0" borderId="50" applyAlignment="1" applyProtection="1" pivotButton="0" quotePrefix="0" xfId="0">
      <alignment horizontal="center" vertical="center"/>
      <protection locked="1" hidden="1"/>
    </xf>
    <xf numFmtId="0" fontId="0" fillId="0" borderId="51" applyProtection="1" pivotButton="0" quotePrefix="0" xfId="0">
      <protection locked="1" hidden="1"/>
    </xf>
    <xf numFmtId="0" fontId="12" fillId="0" borderId="17" applyProtection="1" pivotButton="0" quotePrefix="0" xfId="0">
      <protection locked="0" hidden="1"/>
    </xf>
    <xf numFmtId="0" fontId="9" fillId="0" borderId="5" applyAlignment="1" applyProtection="1" pivotButton="0" quotePrefix="0" xfId="0">
      <alignment horizontal="center" vertical="center"/>
      <protection locked="1" hidden="1"/>
    </xf>
    <xf numFmtId="168" fontId="0" fillId="0" borderId="10" applyAlignment="1" applyProtection="1" pivotButton="0" quotePrefix="0" xfId="0">
      <alignment horizontal="center" vertical="center"/>
      <protection locked="1" hidden="1"/>
    </xf>
    <xf numFmtId="0" fontId="34" fillId="25" borderId="5" applyAlignment="1" applyProtection="1" pivotButton="0" quotePrefix="0" xfId="0">
      <alignment horizontal="center" vertical="center"/>
      <protection locked="1" hidden="1"/>
    </xf>
    <xf numFmtId="0" fontId="0" fillId="0" borderId="5" applyAlignment="1" applyProtection="1" pivotButton="0" quotePrefix="0" xfId="0">
      <alignment vertical="center"/>
      <protection locked="0" hidden="1"/>
    </xf>
    <xf numFmtId="0" fontId="0" fillId="0" borderId="15" applyAlignment="1" applyProtection="1" pivotButton="0" quotePrefix="0" xfId="0">
      <alignment vertical="center"/>
      <protection locked="0" hidden="1"/>
    </xf>
    <xf numFmtId="0" fontId="0" fillId="24" borderId="5" applyAlignment="1" applyProtection="1" pivotButton="0" quotePrefix="0" xfId="0">
      <alignment horizontal="center" vertical="center"/>
      <protection locked="1" hidden="1"/>
    </xf>
    <xf numFmtId="0" fontId="0" fillId="24" borderId="6" applyAlignment="1" applyProtection="1" pivotButton="0" quotePrefix="0" xfId="0">
      <alignment horizontal="center" vertical="center"/>
      <protection locked="1" hidden="1"/>
    </xf>
    <xf numFmtId="0" fontId="0" fillId="0" borderId="6" applyAlignment="1" applyProtection="1" pivotButton="0" quotePrefix="0" xfId="0">
      <alignment horizontal="center" vertical="center"/>
      <protection locked="1" hidden="1"/>
    </xf>
    <xf numFmtId="164" fontId="0" fillId="24" borderId="4" applyAlignment="1" applyProtection="1" pivotButton="0" quotePrefix="0" xfId="0">
      <alignment horizontal="center" vertical="center"/>
      <protection locked="1" hidden="1"/>
    </xf>
    <xf numFmtId="164" fontId="0" fillId="0" borderId="6" applyAlignment="1" applyProtection="1" pivotButton="0" quotePrefix="0" xfId="0">
      <alignment horizontal="center" vertical="center"/>
      <protection locked="1" hidden="1"/>
    </xf>
    <xf numFmtId="0" fontId="12" fillId="26" borderId="56" applyAlignment="1" applyProtection="1" pivotButton="0" quotePrefix="0" xfId="0">
      <alignment horizontal="center" vertical="top"/>
      <protection locked="0" hidden="1"/>
    </xf>
    <xf numFmtId="0" fontId="12" fillId="26" borderId="57" applyAlignment="1" applyProtection="1" pivotButton="0" quotePrefix="0" xfId="0">
      <alignment horizontal="center" vertical="top"/>
      <protection locked="0" hidden="1"/>
    </xf>
    <xf numFmtId="0" fontId="12" fillId="26" borderId="58" applyAlignment="1" applyProtection="1" pivotButton="0" quotePrefix="0" xfId="0">
      <alignment horizontal="center" vertical="top"/>
      <protection locked="0" hidden="1"/>
    </xf>
    <xf numFmtId="0" fontId="12" fillId="26" borderId="59" applyAlignment="1" applyProtection="1" pivotButton="0" quotePrefix="0" xfId="0">
      <alignment horizontal="center" vertical="top"/>
      <protection locked="0" hidden="1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164" fontId="0" fillId="24" borderId="61" applyAlignment="1" applyProtection="1" pivotButton="0" quotePrefix="0" xfId="0">
      <alignment horizontal="center" vertical="center"/>
      <protection locked="1" hidden="1"/>
    </xf>
    <xf numFmtId="0" fontId="0" fillId="0" borderId="11" applyAlignment="1" applyProtection="1" pivotButton="0" quotePrefix="0" xfId="0">
      <alignment vertical="center"/>
      <protection locked="1" hidden="1"/>
    </xf>
    <xf numFmtId="0" fontId="12" fillId="0" borderId="62" applyAlignment="1" applyProtection="1" pivotButton="0" quotePrefix="0" xfId="0">
      <alignment vertical="center"/>
      <protection locked="0" hidden="1"/>
    </xf>
    <xf numFmtId="164" fontId="12" fillId="0" borderId="5" applyAlignment="1" applyProtection="1" pivotButton="0" quotePrefix="0" xfId="0">
      <alignment horizontal="center" vertical="center"/>
      <protection locked="1" hidden="1"/>
    </xf>
    <xf numFmtId="164" fontId="12" fillId="0" borderId="5" applyAlignment="1" applyProtection="1" pivotButton="0" quotePrefix="0" xfId="0">
      <alignment horizontal="center" vertical="center"/>
      <protection locked="0" hidden="1"/>
    </xf>
    <xf numFmtId="164" fontId="12" fillId="0" borderId="5" applyAlignment="1" applyProtection="1" pivotButton="0" quotePrefix="0" xfId="0">
      <alignment vertical="center"/>
      <protection locked="0" hidden="1"/>
    </xf>
    <xf numFmtId="9" fontId="0" fillId="0" borderId="4" applyAlignment="1" applyProtection="1" pivotButton="0" quotePrefix="0" xfId="2">
      <alignment horizontal="center" vertical="center"/>
      <protection locked="1" hidden="1"/>
    </xf>
    <xf numFmtId="0" fontId="14" fillId="0" borderId="0" applyProtection="1" pivotButton="0" quotePrefix="0" xfId="0">
      <protection locked="0" hidden="1"/>
    </xf>
    <xf numFmtId="0" fontId="40" fillId="0" borderId="0" applyProtection="1" pivotButton="0" quotePrefix="0" xfId="0">
      <protection locked="0" hidden="1"/>
    </xf>
    <xf numFmtId="0" fontId="41" fillId="0" borderId="0" applyProtection="1" pivotButton="0" quotePrefix="0" xfId="0">
      <protection locked="0" hidden="1"/>
    </xf>
    <xf numFmtId="0" fontId="14" fillId="0" borderId="16" applyProtection="1" pivotButton="0" quotePrefix="0" xfId="0">
      <protection locked="0" hidden="1"/>
    </xf>
    <xf numFmtId="0" fontId="5" fillId="0" borderId="50" applyProtection="1" pivotButton="0" quotePrefix="0" xfId="0">
      <protection locked="0" hidden="1"/>
    </xf>
    <xf numFmtId="0" fontId="40" fillId="0" borderId="16" applyProtection="1" pivotButton="0" quotePrefix="0" xfId="0">
      <protection locked="0" hidden="1"/>
    </xf>
    <xf numFmtId="0" fontId="40" fillId="0" borderId="50" applyProtection="1" pivotButton="0" quotePrefix="0" xfId="0">
      <protection locked="0" hidden="1"/>
    </xf>
    <xf numFmtId="0" fontId="12" fillId="0" borderId="20" applyProtection="1" pivotButton="0" quotePrefix="0" xfId="0">
      <protection locked="0" hidden="1"/>
    </xf>
    <xf numFmtId="0" fontId="12" fillId="0" borderId="9" applyProtection="1" pivotButton="0" quotePrefix="0" xfId="0">
      <protection locked="0" hidden="1"/>
    </xf>
    <xf numFmtId="0" fontId="9" fillId="0" borderId="71" applyAlignment="1" applyProtection="1" pivotButton="0" quotePrefix="0" xfId="0">
      <alignment horizontal="left"/>
      <protection locked="0" hidden="1"/>
    </xf>
    <xf numFmtId="0" fontId="0" fillId="0" borderId="55" applyAlignment="1" applyProtection="1" pivotButton="0" quotePrefix="0" xfId="0">
      <alignment horizontal="left"/>
      <protection locked="0" hidden="1"/>
    </xf>
    <xf numFmtId="0" fontId="12" fillId="0" borderId="62" applyProtection="1" pivotButton="0" quotePrefix="0" xfId="0">
      <protection locked="0" hidden="1"/>
    </xf>
    <xf numFmtId="0" fontId="44" fillId="21" borderId="43" applyAlignment="1" applyProtection="1" pivotButton="0" quotePrefix="0" xfId="0">
      <alignment horizontal="center" vertical="center"/>
      <protection locked="0" hidden="1"/>
    </xf>
    <xf numFmtId="0" fontId="44" fillId="21" borderId="44" applyAlignment="1" applyProtection="1" pivotButton="0" quotePrefix="0" xfId="0">
      <alignment horizontal="center" vertical="center"/>
      <protection locked="0" hidden="1"/>
    </xf>
    <xf numFmtId="0" fontId="44" fillId="21" borderId="68" applyAlignment="1" applyProtection="1" pivotButton="0" quotePrefix="0" xfId="0">
      <alignment horizontal="center" vertical="center"/>
      <protection locked="0" hidden="1"/>
    </xf>
    <xf numFmtId="49" fontId="9" fillId="3" borderId="60" applyAlignment="1" applyProtection="1" pivotButton="0" quotePrefix="0" xfId="0">
      <alignment horizontal="center" vertical="center"/>
      <protection locked="0" hidden="1"/>
    </xf>
    <xf numFmtId="0" fontId="8" fillId="22" borderId="45" applyAlignment="1" applyProtection="1" pivotButton="0" quotePrefix="0" xfId="0">
      <alignment horizontal="center" vertical="center"/>
      <protection locked="0" hidden="1"/>
    </xf>
    <xf numFmtId="0" fontId="8" fillId="22" borderId="46" applyAlignment="1" applyProtection="1" pivotButton="0" quotePrefix="0" xfId="0">
      <alignment horizontal="center" vertical="center"/>
      <protection locked="0" hidden="1"/>
    </xf>
    <xf numFmtId="0" fontId="8" fillId="22" borderId="46" applyAlignment="1" applyProtection="1" pivotButton="0" quotePrefix="0" xfId="0">
      <alignment horizontal="center" vertical="center"/>
      <protection locked="1" hidden="1"/>
    </xf>
    <xf numFmtId="169" fontId="8" fillId="22" borderId="66" applyAlignment="1" applyProtection="1" pivotButton="0" quotePrefix="0" xfId="0">
      <alignment horizontal="center" vertical="center"/>
      <protection locked="1" hidden="1"/>
    </xf>
    <xf numFmtId="0" fontId="8" fillId="23" borderId="45" applyAlignment="1" applyProtection="1" pivotButton="0" quotePrefix="0" xfId="0">
      <alignment horizontal="center" vertical="center"/>
      <protection locked="0" hidden="1"/>
    </xf>
    <xf numFmtId="0" fontId="8" fillId="23" borderId="46" applyAlignment="1" applyProtection="1" pivotButton="0" quotePrefix="0" xfId="0">
      <alignment horizontal="center" vertical="center"/>
      <protection locked="0" hidden="1"/>
    </xf>
    <xf numFmtId="0" fontId="8" fillId="23" borderId="46" applyAlignment="1" applyProtection="1" pivotButton="0" quotePrefix="0" xfId="0">
      <alignment horizontal="center" vertical="center"/>
      <protection locked="1" hidden="1"/>
    </xf>
    <xf numFmtId="0" fontId="8" fillId="23" borderId="66" applyAlignment="1" applyProtection="1" pivotButton="0" quotePrefix="0" xfId="0">
      <alignment horizontal="center" vertical="center"/>
      <protection locked="1" hidden="1"/>
    </xf>
    <xf numFmtId="169" fontId="8" fillId="23" borderId="66" applyAlignment="1" applyProtection="1" pivotButton="0" quotePrefix="0" xfId="0">
      <alignment horizontal="center" vertical="center"/>
      <protection locked="1" hidden="1"/>
    </xf>
    <xf numFmtId="0" fontId="0" fillId="3" borderId="5" applyAlignment="1" applyProtection="1" pivotButton="0" quotePrefix="0" xfId="0">
      <alignment horizontal="center" vertical="center"/>
      <protection locked="0" hidden="1"/>
    </xf>
    <xf numFmtId="0" fontId="8" fillId="22" borderId="66" applyAlignment="1" applyProtection="1" pivotButton="0" quotePrefix="0" xfId="0">
      <alignment horizontal="center" vertical="center"/>
      <protection locked="1" hidden="1"/>
    </xf>
    <xf numFmtId="169" fontId="0" fillId="0" borderId="5" applyAlignment="1" applyProtection="1" pivotButton="0" quotePrefix="0" xfId="0">
      <alignment horizontal="center" vertical="center"/>
      <protection locked="1" hidden="1"/>
    </xf>
    <xf numFmtId="0" fontId="8" fillId="23" borderId="47" applyAlignment="1" applyProtection="1" pivotButton="0" quotePrefix="0" xfId="0">
      <alignment horizontal="center" vertical="center"/>
      <protection locked="0" hidden="1"/>
    </xf>
    <xf numFmtId="0" fontId="8" fillId="23" borderId="48" applyAlignment="1" applyProtection="1" pivotButton="0" quotePrefix="0" xfId="0">
      <alignment horizontal="center" vertical="center"/>
      <protection locked="0" hidden="1"/>
    </xf>
    <xf numFmtId="0" fontId="8" fillId="23" borderId="48" applyAlignment="1" applyProtection="1" pivotButton="0" quotePrefix="0" xfId="0">
      <alignment horizontal="center" vertical="center"/>
      <protection locked="1" hidden="1"/>
    </xf>
    <xf numFmtId="0" fontId="8" fillId="23" borderId="67" applyAlignment="1" applyProtection="1" pivotButton="0" quotePrefix="0" xfId="0">
      <alignment horizontal="center" vertical="center"/>
      <protection locked="1" hidden="1"/>
    </xf>
    <xf numFmtId="169" fontId="8" fillId="23" borderId="67" applyAlignment="1" applyProtection="1" pivotButton="0" quotePrefix="0" xfId="0">
      <alignment horizontal="center" vertical="center"/>
      <protection locked="1" hidden="1"/>
    </xf>
    <xf numFmtId="169" fontId="0" fillId="3" borderId="10" applyAlignment="1" applyProtection="1" pivotButton="0" quotePrefix="0" xfId="0">
      <alignment horizontal="center" vertical="center"/>
      <protection locked="1" hidden="1"/>
    </xf>
    <xf numFmtId="0" fontId="0" fillId="0" borderId="72" applyProtection="1" pivotButton="0" quotePrefix="0" xfId="0">
      <protection locked="0" hidden="1"/>
    </xf>
    <xf numFmtId="0" fontId="0" fillId="0" borderId="72" applyProtection="1" pivotButton="0" quotePrefix="0" xfId="0">
      <protection locked="1" hidden="1"/>
    </xf>
    <xf numFmtId="169" fontId="0" fillId="0" borderId="0" applyProtection="1" pivotButton="0" quotePrefix="0" xfId="0">
      <protection locked="1" hidden="1"/>
    </xf>
    <xf numFmtId="0" fontId="0" fillId="0" borderId="73" applyAlignment="1" applyProtection="1" pivotButton="0" quotePrefix="0" xfId="0">
      <alignment horizontal="center" vertical="center"/>
      <protection locked="1" hidden="1"/>
    </xf>
    <xf numFmtId="1" fontId="0" fillId="3" borderId="10" applyAlignment="1" applyProtection="1" pivotButton="0" quotePrefix="0" xfId="0">
      <alignment horizontal="center" vertical="center"/>
      <protection locked="1" hidden="1"/>
    </xf>
    <xf numFmtId="0" fontId="0" fillId="0" borderId="72" applyAlignment="1" applyProtection="1" pivotButton="0" quotePrefix="0" xfId="0">
      <alignment vertical="center"/>
      <protection locked="0" hidden="1"/>
    </xf>
    <xf numFmtId="0" fontId="0" fillId="0" borderId="72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0" fontId="0" fillId="28" borderId="73" applyAlignment="1" applyProtection="1" pivotButton="0" quotePrefix="0" xfId="0">
      <alignment horizontal="center" vertical="center"/>
      <protection locked="0" hidden="1"/>
    </xf>
    <xf numFmtId="9" fontId="0" fillId="0" borderId="73" applyAlignment="1" applyProtection="1" pivotButton="0" quotePrefix="0" xfId="2">
      <alignment horizontal="center" vertical="center"/>
      <protection locked="1" hidden="1"/>
    </xf>
    <xf numFmtId="49" fontId="9" fillId="3" borderId="5" applyAlignment="1" applyProtection="1" pivotButton="0" quotePrefix="0" xfId="0">
      <alignment horizontal="center" vertical="center"/>
      <protection locked="0" hidden="1"/>
    </xf>
    <xf numFmtId="1" fontId="0" fillId="0" borderId="5" applyAlignment="1" applyProtection="1" pivotButton="0" quotePrefix="0" xfId="0">
      <alignment horizontal="center" vertical="center"/>
      <protection locked="1" hidden="1"/>
    </xf>
    <xf numFmtId="1" fontId="6" fillId="0" borderId="5" applyAlignment="1" applyProtection="1" pivotButton="0" quotePrefix="0" xfId="0">
      <alignment horizontal="center" vertical="center"/>
      <protection locked="0" hidden="1"/>
    </xf>
    <xf numFmtId="0" fontId="28" fillId="0" borderId="5" applyAlignment="1" applyProtection="1" pivotButton="0" quotePrefix="0" xfId="0">
      <alignment horizontal="center" vertical="center"/>
      <protection locked="1" hidden="1"/>
    </xf>
    <xf numFmtId="0" fontId="5" fillId="0" borderId="12" applyAlignment="1" applyProtection="1" pivotButton="0" quotePrefix="0" xfId="0">
      <alignment horizontal="centerContinuous" vertical="center"/>
      <protection locked="0" hidden="1"/>
    </xf>
    <xf numFmtId="0" fontId="0" fillId="0" borderId="1" applyAlignment="1" applyProtection="1" pivotButton="0" quotePrefix="0" xfId="0">
      <alignment horizontal="centerContinuous"/>
      <protection locked="0" hidden="1"/>
    </xf>
    <xf numFmtId="0" fontId="0" fillId="0" borderId="74" applyAlignment="1" applyProtection="1" pivotButton="0" quotePrefix="0" xfId="0">
      <alignment horizontal="centerContinuous"/>
      <protection locked="0" hidden="1"/>
    </xf>
    <xf numFmtId="49" fontId="9" fillId="3" borderId="14" applyAlignment="1" applyProtection="1" pivotButton="0" quotePrefix="0" xfId="0">
      <alignment horizontal="center" vertical="center"/>
      <protection locked="0" hidden="1"/>
    </xf>
    <xf numFmtId="49" fontId="9" fillId="3" borderId="23" applyAlignment="1" applyProtection="1" pivotButton="0" quotePrefix="0" xfId="0">
      <alignment horizontal="center" vertical="center"/>
      <protection locked="0" hidden="1"/>
    </xf>
    <xf numFmtId="0" fontId="9" fillId="3" borderId="60" applyAlignment="1" applyProtection="1" pivotButton="0" quotePrefix="0" xfId="0">
      <alignment horizontal="center" vertical="center"/>
      <protection locked="1" hidden="1"/>
    </xf>
    <xf numFmtId="0" fontId="0" fillId="3" borderId="5" applyAlignment="1" applyProtection="1" pivotButton="0" quotePrefix="0" xfId="0">
      <alignment horizontal="center" vertical="center"/>
      <protection locked="1" hidden="1"/>
    </xf>
    <xf numFmtId="169" fontId="0" fillId="0" borderId="73" applyAlignment="1" applyProtection="1" pivotButton="0" quotePrefix="0" xfId="0">
      <alignment horizontal="center" vertical="center"/>
      <protection locked="1" hidden="1"/>
    </xf>
    <xf numFmtId="0" fontId="0" fillId="28" borderId="14" applyAlignment="1" applyProtection="1" pivotButton="0" quotePrefix="0" xfId="0">
      <alignment horizontal="center" vertical="center"/>
      <protection locked="0" hidden="1"/>
    </xf>
    <xf numFmtId="9" fontId="0" fillId="0" borderId="14" applyAlignment="1" pivotButton="0" quotePrefix="0" xfId="2">
      <alignment horizontal="center" vertical="center"/>
    </xf>
    <xf numFmtId="0" fontId="30" fillId="27" borderId="0" applyProtection="1" pivotButton="0" quotePrefix="0" xfId="0">
      <protection locked="0" hidden="0"/>
    </xf>
    <xf numFmtId="0" fontId="30" fillId="27" borderId="0" applyProtection="1" pivotButton="0" quotePrefix="0" xfId="0">
      <protection locked="1" hidden="1"/>
    </xf>
    <xf numFmtId="11" fontId="30" fillId="27" borderId="0" applyProtection="1" pivotButton="0" quotePrefix="0" xfId="0">
      <protection locked="1" hidden="1"/>
    </xf>
    <xf numFmtId="0" fontId="30" fillId="27" borderId="0" applyAlignment="1" applyProtection="1" pivotButton="0" quotePrefix="0" xfId="0">
      <alignment horizontal="center" vertical="center"/>
      <protection locked="1" hidden="1"/>
    </xf>
    <xf numFmtId="49" fontId="30" fillId="27" borderId="0" applyProtection="1" pivotButton="0" quotePrefix="0" xfId="0">
      <protection locked="1" hidden="1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9" fontId="0" fillId="0" borderId="0" applyAlignment="1" applyProtection="1" pivotButton="0" quotePrefix="0" xfId="0">
      <alignment horizontal="center" vertical="center"/>
      <protection locked="1" hidden="1"/>
    </xf>
    <xf numFmtId="49" fontId="9" fillId="0" borderId="0" applyProtection="1" pivotButton="0" quotePrefix="0" xfId="0">
      <protection locked="0" hidden="0"/>
    </xf>
    <xf numFmtId="16" fontId="9" fillId="0" borderId="0" applyAlignment="1" applyProtection="1" pivotButton="0" quotePrefix="0" xfId="0">
      <alignment horizontal="center" vertical="center"/>
      <protection locked="0" hidden="0"/>
    </xf>
    <xf numFmtId="49" fontId="9" fillId="0" borderId="0" applyAlignment="1" applyProtection="1" pivotButton="0" quotePrefix="0" xfId="0">
      <alignment horizontal="center" vertical="center"/>
      <protection locked="0" hidden="0"/>
    </xf>
    <xf numFmtId="9" fontId="0" fillId="0" borderId="0" applyAlignment="1" applyProtection="1" pivotButton="0" quotePrefix="0" xfId="2">
      <alignment horizontal="center" vertical="center"/>
      <protection locked="1" hidden="1"/>
    </xf>
    <xf numFmtId="16" fontId="0" fillId="0" borderId="0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0" fontId="24" fillId="0" borderId="3" applyAlignment="1" pivotButton="0" quotePrefix="0" xfId="1">
      <alignment horizontal="center"/>
    </xf>
    <xf numFmtId="0" fontId="40" fillId="0" borderId="16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/>
    </xf>
    <xf numFmtId="170" fontId="3" fillId="0" borderId="16" applyAlignment="1" pivotButton="0" quotePrefix="0" xfId="1">
      <alignment horizontal="center" vertical="center"/>
    </xf>
    <xf numFmtId="0" fontId="41" fillId="0" borderId="0" applyAlignment="1" applyProtection="1" pivotButton="0" quotePrefix="0" xfId="0">
      <alignment horizontal="center"/>
      <protection locked="0" hidden="1"/>
    </xf>
    <xf numFmtId="0" fontId="41" fillId="0" borderId="50" applyAlignment="1" applyProtection="1" pivotButton="0" quotePrefix="0" xfId="0">
      <alignment horizontal="center"/>
      <protection locked="0" hidden="1"/>
    </xf>
    <xf numFmtId="0" fontId="49" fillId="0" borderId="0" applyAlignment="1" applyProtection="1" pivotButton="0" quotePrefix="0" xfId="0">
      <alignment wrapText="1"/>
      <protection locked="0" hidden="1"/>
    </xf>
    <xf numFmtId="0" fontId="9" fillId="0" borderId="50" applyProtection="1" pivotButton="0" quotePrefix="0" xfId="0">
      <protection locked="0" hidden="1"/>
    </xf>
    <xf numFmtId="0" fontId="40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40" fillId="0" borderId="75" applyAlignment="1" pivotButton="0" quotePrefix="0" xfId="1">
      <alignment horizontal="center" vertical="center"/>
    </xf>
    <xf numFmtId="170" fontId="3" fillId="0" borderId="75" applyAlignment="1" pivotButton="0" quotePrefix="0" xfId="1">
      <alignment horizontal="center" vertical="center"/>
    </xf>
    <xf numFmtId="0" fontId="3" fillId="0" borderId="75" applyAlignment="1" pivotButton="0" quotePrefix="0" xfId="1">
      <alignment horizontal="center" vertical="center"/>
    </xf>
    <xf numFmtId="0" fontId="45" fillId="0" borderId="3" applyAlignment="1" applyProtection="1" pivotButton="0" quotePrefix="0" xfId="3">
      <alignment horizontal="center" vertical="center"/>
      <protection locked="1" hidden="1"/>
    </xf>
    <xf numFmtId="0" fontId="47" fillId="0" borderId="3" applyAlignment="1" applyProtection="1" pivotButton="0" quotePrefix="0" xfId="3">
      <alignment horizontal="center" vertical="center"/>
      <protection locked="1" hidden="1"/>
    </xf>
    <xf numFmtId="0" fontId="39" fillId="0" borderId="3" applyAlignment="1" applyProtection="1" pivotButton="0" quotePrefix="0" xfId="3">
      <alignment horizontal="center" vertical="center"/>
      <protection locked="1" hidden="1"/>
    </xf>
    <xf numFmtId="0" fontId="6" fillId="0" borderId="3" applyAlignment="1" applyProtection="1" pivotButton="0" quotePrefix="0" xfId="1">
      <alignment horizontal="center"/>
      <protection locked="0" hidden="0"/>
    </xf>
    <xf numFmtId="164" fontId="6" fillId="0" borderId="3" applyAlignment="1" applyProtection="1" pivotButton="0" quotePrefix="0" xfId="1">
      <alignment horizontal="center"/>
      <protection locked="1" hidden="1"/>
    </xf>
    <xf numFmtId="1" fontId="6" fillId="0" borderId="3" applyAlignment="1" applyProtection="1" pivotButton="0" quotePrefix="0" xfId="1">
      <alignment horizontal="center"/>
      <protection locked="1" hidden="1"/>
    </xf>
    <xf numFmtId="0" fontId="50" fillId="0" borderId="50" applyAlignment="1" applyProtection="1" pivotButton="0" quotePrefix="0" xfId="0">
      <alignment horizontal="center"/>
      <protection locked="0" hidden="1"/>
    </xf>
    <xf numFmtId="171" fontId="6" fillId="0" borderId="3" applyAlignment="1" applyProtection="1" pivotButton="0" quotePrefix="0" xfId="1">
      <alignment horizontal="center"/>
      <protection locked="0" hidden="0"/>
    </xf>
    <xf numFmtId="0" fontId="1" fillId="0" borderId="4" applyAlignment="1" applyProtection="1" pivotButton="0" quotePrefix="0" xfId="0">
      <alignment horizontal="center" vertical="center"/>
      <protection locked="0" hidden="1"/>
    </xf>
    <xf numFmtId="0" fontId="1" fillId="0" borderId="0" applyProtection="1" pivotButton="0" quotePrefix="0" xfId="4">
      <protection locked="0" hidden="1"/>
    </xf>
    <xf numFmtId="0" fontId="51" fillId="0" borderId="0" applyProtection="1" pivotButton="0" quotePrefix="0" xfId="4">
      <protection locked="0" hidden="1"/>
    </xf>
    <xf numFmtId="0" fontId="6" fillId="0" borderId="0" applyProtection="1" pivotButton="0" quotePrefix="0" xfId="4">
      <protection locked="0" hidden="1"/>
    </xf>
    <xf numFmtId="0" fontId="14" fillId="0" borderId="0" applyProtection="1" pivotButton="0" quotePrefix="0" xfId="4">
      <protection locked="0" hidden="1"/>
    </xf>
    <xf numFmtId="0" fontId="5" fillId="0" borderId="0" applyProtection="1" pivotButton="0" quotePrefix="0" xfId="4">
      <protection locked="0" hidden="1"/>
    </xf>
    <xf numFmtId="0" fontId="3" fillId="0" borderId="0" applyProtection="1" pivotButton="0" quotePrefix="0" xfId="4">
      <protection locked="0" hidden="1"/>
    </xf>
    <xf numFmtId="0" fontId="41" fillId="0" borderId="0" applyProtection="1" pivotButton="0" quotePrefix="0" xfId="4">
      <protection locked="0" hidden="1"/>
    </xf>
    <xf numFmtId="0" fontId="14" fillId="0" borderId="16" applyProtection="1" pivotButton="0" quotePrefix="0" xfId="4">
      <protection locked="0" hidden="1"/>
    </xf>
    <xf numFmtId="0" fontId="5" fillId="0" borderId="50" applyProtection="1" pivotButton="0" quotePrefix="0" xfId="4">
      <protection locked="0" hidden="1"/>
    </xf>
    <xf numFmtId="0" fontId="3" fillId="0" borderId="16" applyProtection="1" pivotButton="0" quotePrefix="0" xfId="4">
      <protection locked="0" hidden="1"/>
    </xf>
    <xf numFmtId="0" fontId="3" fillId="0" borderId="50" applyProtection="1" pivotButton="0" quotePrefix="0" xfId="4">
      <protection locked="0" hidden="1"/>
    </xf>
    <xf numFmtId="0" fontId="12" fillId="0" borderId="20" applyProtection="1" pivotButton="0" quotePrefix="0" xfId="4">
      <protection locked="0" hidden="1"/>
    </xf>
    <xf numFmtId="0" fontId="12" fillId="0" borderId="9" applyProtection="1" pivotButton="0" quotePrefix="0" xfId="4">
      <protection locked="0" hidden="1"/>
    </xf>
    <xf numFmtId="0" fontId="1" fillId="0" borderId="71" applyAlignment="1" applyProtection="1" pivotButton="0" quotePrefix="0" xfId="4">
      <alignment horizontal="left"/>
      <protection locked="0" hidden="1"/>
    </xf>
    <xf numFmtId="0" fontId="51" fillId="0" borderId="55" applyAlignment="1" applyProtection="1" pivotButton="0" quotePrefix="0" xfId="4">
      <alignment horizontal="left"/>
      <protection locked="0" hidden="1"/>
    </xf>
    <xf numFmtId="0" fontId="12" fillId="0" borderId="62" applyProtection="1" pivotButton="0" quotePrefix="0" xfId="4">
      <protection locked="0" hidden="1"/>
    </xf>
    <xf numFmtId="49" fontId="1" fillId="3" borderId="60" applyAlignment="1" applyProtection="1" pivotButton="0" quotePrefix="0" xfId="4">
      <alignment horizontal="center" vertical="center"/>
      <protection locked="0" hidden="1"/>
    </xf>
    <xf numFmtId="0" fontId="51" fillId="0" borderId="5" applyAlignment="1" applyProtection="1" pivotButton="0" quotePrefix="0" xfId="4">
      <alignment horizontal="center" vertical="center"/>
      <protection locked="0" hidden="1"/>
    </xf>
    <xf numFmtId="0" fontId="51" fillId="3" borderId="5" applyAlignment="1" applyProtection="1" pivotButton="0" quotePrefix="0" xfId="4">
      <alignment horizontal="center" vertical="center"/>
      <protection locked="0" hidden="1"/>
    </xf>
    <xf numFmtId="2" fontId="51" fillId="0" borderId="5" applyAlignment="1" applyProtection="1" pivotButton="0" quotePrefix="0" xfId="4">
      <alignment horizontal="center" vertical="center"/>
      <protection locked="0" hidden="1"/>
    </xf>
    <xf numFmtId="2" fontId="51" fillId="3" borderId="10" applyAlignment="1" applyProtection="1" pivotButton="0" quotePrefix="0" xfId="4">
      <alignment horizontal="center" vertical="center"/>
      <protection locked="1" hidden="1"/>
    </xf>
    <xf numFmtId="169" fontId="51" fillId="0" borderId="0" applyProtection="1" pivotButton="0" quotePrefix="0" xfId="4">
      <protection locked="0" hidden="1"/>
    </xf>
    <xf numFmtId="0" fontId="51" fillId="0" borderId="0" applyAlignment="1" applyProtection="1" pivotButton="0" quotePrefix="0" xfId="4">
      <alignment vertical="center"/>
      <protection locked="0" hidden="1"/>
    </xf>
    <xf numFmtId="0" fontId="6" fillId="0" borderId="0" applyAlignment="1" applyProtection="1" pivotButton="0" quotePrefix="0" xfId="4">
      <alignment horizontal="center" vertical="center"/>
      <protection locked="0" hidden="1"/>
    </xf>
    <xf numFmtId="0" fontId="40" fillId="0" borderId="50" applyProtection="1" pivotButton="0" quotePrefix="0" xfId="0">
      <protection locked="0" hidden="1"/>
    </xf>
    <xf numFmtId="2" fontId="51" fillId="0" borderId="5" applyAlignment="1" applyProtection="1" pivotButton="0" quotePrefix="0" xfId="4">
      <alignment horizontal="center" vertical="center"/>
      <protection locked="1" hidden="1"/>
    </xf>
    <xf numFmtId="2" fontId="0" fillId="0" borderId="5" applyAlignment="1" applyProtection="1" pivotButton="0" quotePrefix="0" xfId="0">
      <alignment horizontal="center" vertical="center"/>
      <protection locked="0" hidden="1"/>
    </xf>
    <xf numFmtId="0" fontId="58" fillId="0" borderId="3" applyAlignment="1" applyProtection="1" pivotButton="0" quotePrefix="0" xfId="3">
      <alignment horizontal="center" vertical="center"/>
      <protection locked="1" hidden="1"/>
    </xf>
    <xf numFmtId="2" fontId="6" fillId="0" borderId="3" applyAlignment="1" applyProtection="1" pivotButton="0" quotePrefix="0" xfId="1">
      <alignment horizontal="center"/>
      <protection locked="1" hidden="1"/>
    </xf>
    <xf numFmtId="0" fontId="1" fillId="0" borderId="0" applyProtection="1" pivotButton="0" quotePrefix="0" xfId="0">
      <protection locked="0" hidden="1"/>
    </xf>
    <xf numFmtId="49" fontId="1" fillId="3" borderId="23" applyAlignment="1" applyProtection="1" pivotButton="0" quotePrefix="0" xfId="0">
      <alignment horizontal="center" vertical="center"/>
      <protection locked="0" hidden="1"/>
    </xf>
    <xf numFmtId="14" fontId="6" fillId="0" borderId="0" applyAlignment="1" pivotButton="0" quotePrefix="0" xfId="1">
      <alignment horizontal="center" vertical="center"/>
    </xf>
    <xf numFmtId="0" fontId="6" fillId="0" borderId="0" applyAlignment="1" applyProtection="1" pivotButton="0" quotePrefix="0" xfId="1">
      <alignment horizontal="center"/>
      <protection locked="0" hidden="0"/>
    </xf>
    <xf numFmtId="0" fontId="30" fillId="0" borderId="0" applyProtection="1" pivotButton="0" quotePrefix="0" xfId="0">
      <protection locked="0" hidden="0"/>
    </xf>
    <xf numFmtId="0" fontId="5" fillId="29" borderId="5" applyAlignment="1" applyProtection="1" pivotButton="0" quotePrefix="0" xfId="0">
      <alignment horizontal="center" vertical="center"/>
      <protection locked="1" hidden="1"/>
    </xf>
    <xf numFmtId="165" fontId="5" fillId="27" borderId="5" applyAlignment="1" applyProtection="1" pivotButton="0" quotePrefix="0" xfId="0">
      <alignment horizontal="center" vertical="center"/>
      <protection locked="1" hidden="1"/>
    </xf>
    <xf numFmtId="0" fontId="1" fillId="0" borderId="5" applyAlignment="1" applyProtection="1" pivotButton="0" quotePrefix="0" xfId="0">
      <alignment horizontal="center" vertical="center"/>
      <protection locked="0" hidden="1"/>
    </xf>
    <xf numFmtId="0" fontId="38" fillId="0" borderId="0" applyAlignment="1" applyProtection="1" pivotButton="0" quotePrefix="0" xfId="3">
      <alignment horizontal="center" vertical="center"/>
      <protection locked="1" hidden="1"/>
    </xf>
    <xf numFmtId="0" fontId="49" fillId="0" borderId="0" applyAlignment="1" applyProtection="1" pivotButton="0" quotePrefix="0" xfId="0">
      <alignment horizontal="center" wrapText="1"/>
      <protection locked="0" hidden="1"/>
    </xf>
    <xf numFmtId="170" fontId="3" fillId="0" borderId="0" applyAlignment="1" applyProtection="1" pivotButton="0" quotePrefix="0" xfId="1">
      <alignment horizontal="center" vertical="center"/>
      <protection locked="0" hidden="0"/>
    </xf>
    <xf numFmtId="0" fontId="40" fillId="0" borderId="0" applyAlignment="1" pivotButton="0" quotePrefix="0" xfId="1">
      <alignment horizontal="center" vertical="center"/>
    </xf>
    <xf numFmtId="0" fontId="48" fillId="0" borderId="0" applyAlignment="1" pivotButton="0" quotePrefix="0" xfId="1">
      <alignment horizontal="center"/>
    </xf>
    <xf numFmtId="0" fontId="20" fillId="0" borderId="25" applyAlignment="1" applyProtection="1" pivotButton="0" quotePrefix="0" xfId="0">
      <alignment horizontal="left" vertical="center"/>
      <protection locked="1" hidden="1"/>
    </xf>
    <xf numFmtId="0" fontId="20" fillId="0" borderId="26" applyAlignment="1" applyProtection="1" pivotButton="0" quotePrefix="0" xfId="0">
      <alignment horizontal="left" vertical="center"/>
      <protection locked="1" hidden="1"/>
    </xf>
    <xf numFmtId="0" fontId="20" fillId="0" borderId="27" applyAlignment="1" applyProtection="1" pivotButton="0" quotePrefix="0" xfId="0">
      <alignment horizontal="left" vertical="center"/>
      <protection locked="1" hidden="1"/>
    </xf>
    <xf numFmtId="0" fontId="19" fillId="0" borderId="9" applyAlignment="1" applyProtection="1" pivotButton="0" quotePrefix="0" xfId="0">
      <alignment horizontal="left" vertical="center"/>
      <protection locked="1" hidden="1"/>
    </xf>
    <xf numFmtId="0" fontId="19" fillId="0" borderId="28" applyAlignment="1" applyProtection="1" pivotButton="0" quotePrefix="0" xfId="0">
      <alignment horizontal="left" vertical="center"/>
      <protection locked="1" hidden="1"/>
    </xf>
    <xf numFmtId="0" fontId="19" fillId="0" borderId="29" applyAlignment="1" applyProtection="1" pivotButton="0" quotePrefix="0" xfId="0">
      <alignment horizontal="left" vertical="center"/>
      <protection locked="1" hidden="1"/>
    </xf>
    <xf numFmtId="0" fontId="18" fillId="5" borderId="20" applyAlignment="1" applyProtection="1" pivotButton="0" quotePrefix="0" xfId="0">
      <alignment horizontal="center" vertical="center"/>
      <protection locked="1" hidden="1"/>
    </xf>
    <xf numFmtId="0" fontId="18" fillId="5" borderId="21" applyAlignment="1" applyProtection="1" pivotButton="0" quotePrefix="0" xfId="0">
      <alignment horizontal="center" vertical="center"/>
      <protection locked="1" hidden="1"/>
    </xf>
    <xf numFmtId="0" fontId="18" fillId="5" borderId="22" applyAlignment="1" applyProtection="1" pivotButton="0" quotePrefix="0" xfId="0">
      <alignment horizontal="center" vertical="center"/>
      <protection locked="1" hidden="1"/>
    </xf>
    <xf numFmtId="0" fontId="19" fillId="0" borderId="20" applyAlignment="1" applyProtection="1" pivotButton="0" quotePrefix="0" xfId="0">
      <alignment horizontal="center" vertical="center"/>
      <protection locked="1" hidden="1"/>
    </xf>
    <xf numFmtId="0" fontId="19" fillId="0" borderId="21" applyAlignment="1" applyProtection="1" pivotButton="0" quotePrefix="0" xfId="0">
      <alignment horizontal="center" vertical="center"/>
      <protection locked="1" hidden="1"/>
    </xf>
    <xf numFmtId="170" fontId="19" fillId="0" borderId="21" applyAlignment="1" applyProtection="1" pivotButton="0" quotePrefix="0" xfId="0">
      <alignment horizontal="center" vertical="center"/>
      <protection locked="1" hidden="1"/>
    </xf>
    <xf numFmtId="170" fontId="19" fillId="0" borderId="23" applyAlignment="1" applyProtection="1" pivotButton="0" quotePrefix="0" xfId="0">
      <alignment horizontal="center" vertical="center"/>
      <protection locked="1" hidden="1"/>
    </xf>
    <xf numFmtId="0" fontId="19" fillId="0" borderId="24" applyAlignment="1" applyProtection="1" pivotButton="0" quotePrefix="0" xfId="0">
      <alignment horizontal="center" vertical="center"/>
      <protection locked="1" hidden="1"/>
    </xf>
    <xf numFmtId="170" fontId="19" fillId="0" borderId="22" applyAlignment="1" applyProtection="1" pivotButton="0" quotePrefix="0" xfId="0">
      <alignment horizontal="center" vertical="center"/>
      <protection locked="1" hidden="1"/>
    </xf>
    <xf numFmtId="0" fontId="19" fillId="0" borderId="33" applyAlignment="1" applyProtection="1" pivotButton="0" quotePrefix="0" xfId="0">
      <alignment horizontal="left" vertical="center"/>
      <protection locked="1" hidden="1"/>
    </xf>
    <xf numFmtId="0" fontId="19" fillId="0" borderId="34" applyAlignment="1" applyProtection="1" pivotButton="0" quotePrefix="0" xfId="0">
      <alignment horizontal="left" vertical="center"/>
      <protection locked="1" hidden="1"/>
    </xf>
    <xf numFmtId="0" fontId="19" fillId="0" borderId="35" applyAlignment="1" applyProtection="1" pivotButton="0" quotePrefix="0" xfId="0">
      <alignment horizontal="left" vertical="center"/>
      <protection locked="1" hidden="1"/>
    </xf>
    <xf numFmtId="0" fontId="20" fillId="0" borderId="36" applyAlignment="1" applyProtection="1" pivotButton="0" quotePrefix="0" xfId="0">
      <alignment horizontal="left" vertical="center"/>
      <protection locked="1" hidden="1"/>
    </xf>
    <xf numFmtId="0" fontId="20" fillId="0" borderId="37" applyAlignment="1" applyProtection="1" pivotButton="0" quotePrefix="0" xfId="0">
      <alignment horizontal="left" vertical="center"/>
      <protection locked="1" hidden="1"/>
    </xf>
    <xf numFmtId="0" fontId="24" fillId="0" borderId="38" applyAlignment="1" applyProtection="1" pivotButton="0" quotePrefix="0" xfId="0">
      <alignment horizontal="center" vertical="center" wrapText="1"/>
      <protection locked="0" hidden="1"/>
    </xf>
    <xf numFmtId="0" fontId="24" fillId="0" borderId="37" applyAlignment="1" applyProtection="1" pivotButton="0" quotePrefix="0" xfId="0">
      <alignment horizontal="center" vertical="center" wrapText="1"/>
      <protection locked="0" hidden="1"/>
    </xf>
    <xf numFmtId="0" fontId="24" fillId="5" borderId="42" applyAlignment="1" applyProtection="1" pivotButton="0" quotePrefix="0" xfId="0">
      <alignment horizontal="center" vertical="center"/>
      <protection locked="1" hidden="1"/>
    </xf>
    <xf numFmtId="0" fontId="24" fillId="5" borderId="41" applyAlignment="1" applyProtection="1" pivotButton="0" quotePrefix="0" xfId="0">
      <alignment horizontal="center" vertical="center"/>
      <protection locked="1" hidden="1"/>
    </xf>
    <xf numFmtId="0" fontId="20" fillId="5" borderId="39" applyAlignment="1" applyProtection="1" pivotButton="0" quotePrefix="0" xfId="0">
      <alignment horizontal="left" vertical="center"/>
      <protection locked="1" hidden="1"/>
    </xf>
    <xf numFmtId="0" fontId="20" fillId="5" borderId="40" applyAlignment="1" applyProtection="1" pivotButton="0" quotePrefix="0" xfId="0">
      <alignment horizontal="left" vertical="center"/>
      <protection locked="1" hidden="1"/>
    </xf>
    <xf numFmtId="0" fontId="20" fillId="0" borderId="9" applyAlignment="1" applyProtection="1" pivotButton="0" quotePrefix="0" xfId="0">
      <alignment horizontal="left" vertical="center"/>
      <protection locked="1" hidden="1"/>
    </xf>
    <xf numFmtId="0" fontId="20" fillId="0" borderId="41" applyAlignment="1" applyProtection="1" pivotButton="0" quotePrefix="0" xfId="0">
      <alignment horizontal="left" vertical="center"/>
      <protection locked="1" hidden="1"/>
    </xf>
    <xf numFmtId="0" fontId="20" fillId="5" borderId="9" applyAlignment="1" applyProtection="1" pivotButton="0" quotePrefix="0" xfId="0">
      <alignment horizontal="left" vertical="center"/>
      <protection locked="1" hidden="1"/>
    </xf>
    <xf numFmtId="0" fontId="20" fillId="5" borderId="41" applyAlignment="1" applyProtection="1" pivotButton="0" quotePrefix="0" xfId="0">
      <alignment horizontal="left" vertical="center"/>
      <protection locked="1" hidden="1"/>
    </xf>
    <xf numFmtId="1" fontId="24" fillId="5" borderId="42" applyAlignment="1" applyProtection="1" pivotButton="0" quotePrefix="0" xfId="0">
      <alignment horizontal="center" vertical="center"/>
      <protection locked="1" hidden="1"/>
    </xf>
    <xf numFmtId="1" fontId="24" fillId="5" borderId="41" applyAlignment="1" applyProtection="1" pivotButton="0" quotePrefix="0" xfId="0">
      <alignment horizontal="center" vertical="center"/>
      <protection locked="1" hidden="1"/>
    </xf>
    <xf numFmtId="9" fontId="25" fillId="5" borderId="42" applyAlignment="1" applyProtection="1" pivotButton="0" quotePrefix="0" xfId="2">
      <alignment horizontal="center" vertical="center"/>
      <protection locked="1" hidden="1"/>
    </xf>
    <xf numFmtId="9" fontId="25" fillId="5" borderId="41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0">
      <alignment horizontal="center" vertical="center"/>
      <protection locked="0" hidden="1"/>
    </xf>
    <xf numFmtId="0" fontId="24" fillId="0" borderId="0" applyAlignment="1" applyProtection="1" pivotButton="0" quotePrefix="0" xfId="0">
      <alignment horizontal="center"/>
      <protection locked="0" hidden="1"/>
    </xf>
    <xf numFmtId="1" fontId="6" fillId="0" borderId="0" applyAlignment="1" applyProtection="1" pivotButton="0" quotePrefix="0" xfId="0">
      <alignment horizontal="center" vertical="center"/>
      <protection locked="1" hidden="1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1"/>
    </xf>
    <xf numFmtId="0" fontId="24" fillId="0" borderId="0" applyAlignment="1" applyProtection="1" pivotButton="0" quotePrefix="0" xfId="0">
      <alignment horizontal="center" vertical="center"/>
      <protection locked="1" hidden="1"/>
    </xf>
    <xf numFmtId="0" fontId="15" fillId="0" borderId="0" applyAlignment="1" applyProtection="1" pivotButton="0" quotePrefix="0" xfId="0">
      <alignment horizontal="center" vertical="center"/>
      <protection locked="0" hidden="1"/>
    </xf>
    <xf numFmtId="0" fontId="28" fillId="10" borderId="0" applyAlignment="1" applyProtection="1" pivotButton="0" quotePrefix="0" xfId="0">
      <alignment horizontal="center" vertical="center"/>
      <protection locked="0" hidden="1"/>
    </xf>
    <xf numFmtId="0" fontId="57" fillId="0" borderId="0" applyAlignment="1" applyProtection="1" pivotButton="0" quotePrefix="0" xfId="3">
      <alignment horizontal="center" vertical="center"/>
      <protection locked="1" hidden="1"/>
    </xf>
    <xf numFmtId="0" fontId="14" fillId="3" borderId="20" applyAlignment="1" applyProtection="1" pivotButton="0" quotePrefix="0" xfId="4">
      <alignment horizontal="center" vertical="center"/>
      <protection locked="0" hidden="1"/>
    </xf>
    <xf numFmtId="0" fontId="14" fillId="3" borderId="21" applyAlignment="1" applyProtection="1" pivotButton="0" quotePrefix="0" xfId="4">
      <alignment horizontal="center" vertical="center"/>
      <protection locked="0" hidden="1"/>
    </xf>
    <xf numFmtId="0" fontId="13" fillId="0" borderId="18" applyAlignment="1" applyProtection="1" pivotButton="0" quotePrefix="0" xfId="4">
      <alignment horizontal="center"/>
      <protection locked="0" hidden="1"/>
    </xf>
    <xf numFmtId="0" fontId="13" fillId="0" borderId="16" applyAlignment="1" applyProtection="1" pivotButton="0" quotePrefix="0" xfId="4">
      <alignment horizontal="center"/>
      <protection locked="0" hidden="1"/>
    </xf>
    <xf numFmtId="0" fontId="13" fillId="0" borderId="70" applyAlignment="1" applyProtection="1" pivotButton="0" quotePrefix="0" xfId="4">
      <alignment horizontal="left"/>
      <protection locked="0" hidden="1"/>
    </xf>
    <xf numFmtId="0" fontId="13" fillId="0" borderId="53" applyAlignment="1" applyProtection="1" pivotButton="0" quotePrefix="0" xfId="4">
      <alignment horizontal="left"/>
      <protection locked="0" hidden="1"/>
    </xf>
    <xf numFmtId="0" fontId="12" fillId="0" borderId="21" applyAlignment="1" applyProtection="1" pivotButton="0" quotePrefix="0" xfId="4">
      <alignment horizontal="center"/>
      <protection locked="0" hidden="1"/>
    </xf>
    <xf numFmtId="0" fontId="12" fillId="0" borderId="23" applyAlignment="1" applyProtection="1" pivotButton="0" quotePrefix="0" xfId="4">
      <alignment horizontal="center"/>
      <protection locked="0" hidden="1"/>
    </xf>
    <xf numFmtId="0" fontId="13" fillId="0" borderId="25" applyAlignment="1" applyProtection="1" pivotButton="0" quotePrefix="0" xfId="4">
      <alignment horizontal="center"/>
      <protection locked="0" hidden="1"/>
    </xf>
    <xf numFmtId="0" fontId="13" fillId="0" borderId="26" applyAlignment="1" applyProtection="1" pivotButton="0" quotePrefix="0" xfId="4">
      <alignment horizontal="center"/>
      <protection locked="0" hidden="1"/>
    </xf>
    <xf numFmtId="0" fontId="13" fillId="0" borderId="56" applyAlignment="1" applyProtection="1" pivotButton="0" quotePrefix="0" xfId="4">
      <alignment horizontal="left"/>
      <protection locked="0" hidden="1"/>
    </xf>
    <xf numFmtId="0" fontId="13" fillId="0" borderId="27" applyAlignment="1" applyProtection="1" pivotButton="0" quotePrefix="0" xfId="4">
      <alignment horizontal="left"/>
      <protection locked="0" hidden="1"/>
    </xf>
    <xf numFmtId="14" fontId="12" fillId="0" borderId="28" applyAlignment="1" applyProtection="1" pivotButton="0" quotePrefix="0" xfId="4">
      <alignment horizontal="center"/>
      <protection locked="1" hidden="1"/>
    </xf>
    <xf numFmtId="14" fontId="12" fillId="0" borderId="41" applyAlignment="1" applyProtection="1" pivotButton="0" quotePrefix="0" xfId="4">
      <alignment horizontal="center"/>
      <protection locked="1" hidden="1"/>
    </xf>
    <xf numFmtId="14" fontId="12" fillId="0" borderId="69" applyAlignment="1" applyProtection="1" pivotButton="0" quotePrefix="0" xfId="4">
      <alignment horizontal="center"/>
      <protection locked="1" hidden="1"/>
    </xf>
    <xf numFmtId="14" fontId="12" fillId="0" borderId="64" applyAlignment="1" applyProtection="1" pivotButton="0" quotePrefix="0" xfId="4">
      <alignment horizontal="center"/>
      <protection locked="1" hidden="1"/>
    </xf>
    <xf numFmtId="0" fontId="12" fillId="3" borderId="20" applyAlignment="1" applyProtection="1" pivotButton="0" quotePrefix="0" xfId="4">
      <alignment horizontal="left" vertical="center"/>
      <protection locked="0" hidden="1"/>
    </xf>
    <xf numFmtId="0" fontId="12" fillId="3" borderId="21" applyAlignment="1" applyProtection="1" pivotButton="0" quotePrefix="0" xfId="4">
      <alignment horizontal="left" vertical="center"/>
      <protection locked="0" hidden="1"/>
    </xf>
    <xf numFmtId="0" fontId="1" fillId="0" borderId="9" applyAlignment="1" applyProtection="1" pivotButton="0" quotePrefix="0" xfId="4">
      <alignment horizontal="left" vertical="center"/>
      <protection locked="0" hidden="1"/>
    </xf>
    <xf numFmtId="0" fontId="51" fillId="0" borderId="28" applyAlignment="1" applyProtection="1" pivotButton="0" quotePrefix="0" xfId="4">
      <alignment horizontal="left" vertical="center"/>
      <protection locked="0" hidden="1"/>
    </xf>
    <xf numFmtId="0" fontId="51" fillId="3" borderId="9" applyAlignment="1" applyProtection="1" pivotButton="0" quotePrefix="0" xfId="4">
      <alignment horizontal="left" vertical="center"/>
      <protection locked="0" hidden="1"/>
    </xf>
    <xf numFmtId="0" fontId="51" fillId="3" borderId="28" applyAlignment="1" applyProtection="1" pivotButton="0" quotePrefix="0" xfId="4">
      <alignment horizontal="left" vertical="center"/>
      <protection locked="0" hidden="1"/>
    </xf>
    <xf numFmtId="0" fontId="51" fillId="0" borderId="0" applyAlignment="1" applyProtection="1" pivotButton="0" quotePrefix="0" xfId="4">
      <alignment horizontal="center"/>
      <protection locked="0" hidden="1"/>
    </xf>
    <xf numFmtId="0" fontId="1" fillId="3" borderId="9" applyAlignment="1" applyProtection="1" pivotButton="0" quotePrefix="0" xfId="4">
      <alignment horizontal="left" vertical="center"/>
      <protection locked="0" hidden="1"/>
    </xf>
    <xf numFmtId="0" fontId="28" fillId="0" borderId="50" applyAlignment="1" applyProtection="1" pivotButton="0" quotePrefix="0" xfId="4">
      <alignment horizontal="center" vertical="center"/>
      <protection locked="1" hidden="1"/>
    </xf>
    <xf numFmtId="0" fontId="46" fillId="0" borderId="0" applyAlignment="1" applyProtection="1" pivotButton="0" quotePrefix="0" xfId="3">
      <alignment horizontal="center" vertical="center"/>
      <protection locked="0" hidden="1"/>
    </xf>
    <xf numFmtId="0" fontId="35" fillId="0" borderId="26" applyAlignment="1" applyProtection="1" pivotButton="0" quotePrefix="0" xfId="0">
      <alignment horizontal="center"/>
      <protection locked="0" hidden="1"/>
    </xf>
    <xf numFmtId="0" fontId="5" fillId="0" borderId="12" applyAlignment="1" applyProtection="1" pivotButton="0" quotePrefix="0" xfId="0">
      <alignment horizontal="center" vertical="center"/>
      <protection locked="0" hidden="1"/>
    </xf>
    <xf numFmtId="0" fontId="5" fillId="0" borderId="1" applyAlignment="1" applyProtection="1" pivotButton="0" quotePrefix="0" xfId="0">
      <alignment horizontal="center" vertical="center"/>
      <protection locked="0" hidden="1"/>
    </xf>
    <xf numFmtId="0" fontId="5" fillId="0" borderId="13" applyAlignment="1" applyProtection="1" pivotButton="0" quotePrefix="0" xfId="0">
      <alignment horizontal="center" vertical="center"/>
      <protection locked="0" hidden="1"/>
    </xf>
    <xf numFmtId="170" fontId="0" fillId="0" borderId="21" applyAlignment="1" applyProtection="1" pivotButton="0" quotePrefix="0" xfId="0">
      <alignment horizontal="center"/>
      <protection locked="1" hidden="1"/>
    </xf>
    <xf numFmtId="170" fontId="0" fillId="0" borderId="23" applyAlignment="1" applyProtection="1" pivotButton="0" quotePrefix="0" xfId="0">
      <alignment horizontal="center"/>
      <protection locked="1" hidden="1"/>
    </xf>
    <xf numFmtId="170" fontId="0" fillId="0" borderId="1" applyAlignment="1" applyProtection="1" pivotButton="0" quotePrefix="0" xfId="0">
      <alignment horizontal="center"/>
      <protection locked="1" hidden="1"/>
    </xf>
    <xf numFmtId="170" fontId="0" fillId="0" borderId="13" applyAlignment="1" applyProtection="1" pivotButton="0" quotePrefix="0" xfId="0">
      <alignment horizontal="center"/>
      <protection locked="1" hidden="1"/>
    </xf>
    <xf numFmtId="0" fontId="36" fillId="18" borderId="16" applyAlignment="1" applyProtection="1" pivotButton="0" quotePrefix="0" xfId="0">
      <alignment horizontal="center"/>
      <protection locked="0" hidden="1"/>
    </xf>
    <xf numFmtId="0" fontId="12" fillId="0" borderId="14" applyAlignment="1" applyProtection="1" pivotButton="0" quotePrefix="0" xfId="0">
      <alignment horizontal="center" vertical="center"/>
      <protection locked="1" hidden="1"/>
    </xf>
    <xf numFmtId="0" fontId="9" fillId="0" borderId="7" applyAlignment="1" applyProtection="1" pivotButton="0" quotePrefix="0" xfId="0">
      <alignment horizontal="center" vertical="center"/>
      <protection locked="1" hidden="1"/>
    </xf>
    <xf numFmtId="0" fontId="9" fillId="0" borderId="23" applyAlignment="1" applyProtection="1" pivotButton="0" quotePrefix="0" xfId="0">
      <alignment horizontal="center" vertical="center"/>
      <protection locked="1" hidden="1"/>
    </xf>
    <xf numFmtId="0" fontId="9" fillId="0" borderId="14" applyAlignment="1" applyProtection="1" pivotButton="0" quotePrefix="0" xfId="0">
      <alignment horizontal="center" vertical="center"/>
      <protection locked="1" hidden="1"/>
    </xf>
    <xf numFmtId="0" fontId="0" fillId="0" borderId="14" applyAlignment="1" applyProtection="1" pivotButton="0" quotePrefix="0" xfId="0">
      <alignment horizontal="center" vertical="center"/>
      <protection locked="1" hidden="1"/>
    </xf>
    <xf numFmtId="0" fontId="12" fillId="26" borderId="56" applyAlignment="1" applyProtection="1" pivotButton="0" quotePrefix="0" xfId="0">
      <alignment horizontal="center" vertical="top"/>
      <protection locked="0" hidden="1"/>
    </xf>
    <xf numFmtId="0" fontId="12" fillId="26" borderId="57" applyAlignment="1" applyProtection="1" pivotButton="0" quotePrefix="0" xfId="0">
      <alignment horizontal="center" vertical="top"/>
      <protection locked="0" hidden="1"/>
    </xf>
    <xf numFmtId="0" fontId="12" fillId="26" borderId="7" applyAlignment="1" applyProtection="1" pivotButton="0" quotePrefix="0" xfId="0">
      <alignment horizontal="center" vertical="top"/>
      <protection locked="0" hidden="1"/>
    </xf>
    <xf numFmtId="0" fontId="12" fillId="26" borderId="51" applyAlignment="1" applyProtection="1" pivotButton="0" quotePrefix="0" xfId="0">
      <alignment horizontal="center" vertical="top"/>
      <protection locked="0" hidden="1"/>
    </xf>
    <xf numFmtId="0" fontId="12" fillId="26" borderId="58" applyAlignment="1" applyProtection="1" pivotButton="0" quotePrefix="0" xfId="0">
      <alignment horizontal="center" vertical="top"/>
      <protection locked="0" hidden="1"/>
    </xf>
    <xf numFmtId="0" fontId="12" fillId="26" borderId="59" applyAlignment="1" applyProtection="1" pivotButton="0" quotePrefix="0" xfId="0">
      <alignment horizontal="center" vertical="top"/>
      <protection locked="0" hidden="1"/>
    </xf>
    <xf numFmtId="164" fontId="12" fillId="0" borderId="63" applyAlignment="1" applyProtection="1" pivotButton="0" quotePrefix="0" xfId="0">
      <alignment horizontal="center" vertical="center"/>
      <protection locked="1" hidden="1"/>
    </xf>
    <xf numFmtId="164" fontId="12" fillId="0" borderId="64" applyAlignment="1" applyProtection="1" pivotButton="0" quotePrefix="0" xfId="0">
      <alignment horizontal="center" vertical="center"/>
      <protection locked="1" hidden="1"/>
    </xf>
    <xf numFmtId="0" fontId="12" fillId="26" borderId="65" applyAlignment="1" applyProtection="1" pivotButton="0" quotePrefix="0" xfId="0">
      <alignment horizontal="center" vertical="top"/>
      <protection locked="0" hidden="1"/>
    </xf>
    <xf numFmtId="0" fontId="12" fillId="26" borderId="4" applyAlignment="1" applyProtection="1" pivotButton="0" quotePrefix="0" xfId="0">
      <alignment horizontal="center" vertical="top"/>
      <protection locked="0" hidden="1"/>
    </xf>
    <xf numFmtId="9" fontId="12" fillId="0" borderId="63" applyAlignment="1" applyProtection="1" pivotButton="0" quotePrefix="0" xfId="2">
      <alignment horizontal="center" vertical="center"/>
      <protection locked="1" hidden="1"/>
    </xf>
    <xf numFmtId="9" fontId="12" fillId="0" borderId="64" applyAlignment="1" applyProtection="1" pivotButton="0" quotePrefix="0" xfId="2">
      <alignment horizontal="center" vertical="center"/>
      <protection locked="1" hidden="1"/>
    </xf>
    <xf numFmtId="164" fontId="0" fillId="13" borderId="42" applyAlignment="1" applyProtection="1" pivotButton="0" quotePrefix="0" xfId="0">
      <alignment horizontal="center" vertical="center"/>
      <protection locked="1" hidden="1"/>
    </xf>
    <xf numFmtId="164" fontId="0" fillId="13" borderId="41" applyAlignment="1" applyProtection="1" pivotButton="0" quotePrefix="0" xfId="0">
      <alignment horizontal="center" vertical="center"/>
      <protection locked="1" hidden="1"/>
    </xf>
    <xf numFmtId="0" fontId="46" fillId="0" borderId="0" applyAlignment="1" applyProtection="1" pivotButton="0" quotePrefix="0" xfId="3">
      <alignment horizontal="center" vertical="center"/>
      <protection locked="1" hidden="1"/>
    </xf>
    <xf numFmtId="0" fontId="46" fillId="0" borderId="50" applyAlignment="1" applyProtection="1" pivotButton="0" quotePrefix="0" xfId="3">
      <alignment horizontal="center" vertical="center"/>
      <protection locked="1" hidden="1"/>
    </xf>
    <xf numFmtId="0" fontId="38" fillId="0" borderId="0" applyAlignment="1" applyProtection="1" pivotButton="0" quotePrefix="0" xfId="3">
      <alignment horizontal="center" vertical="center"/>
      <protection locked="1" hidden="1"/>
    </xf>
    <xf numFmtId="0" fontId="9" fillId="25" borderId="42" applyAlignment="1" applyProtection="1" pivotButton="0" quotePrefix="0" xfId="0">
      <alignment horizontal="center"/>
      <protection locked="0" hidden="1"/>
    </xf>
    <xf numFmtId="0" fontId="0" fillId="25" borderId="41" applyAlignment="1" applyProtection="1" pivotButton="0" quotePrefix="0" xfId="0">
      <alignment horizontal="center"/>
      <protection locked="0" hidden="1"/>
    </xf>
    <xf numFmtId="164" fontId="0" fillId="0" borderId="42" applyAlignment="1" applyProtection="1" pivotButton="0" quotePrefix="0" xfId="0">
      <alignment horizontal="center"/>
      <protection locked="1" hidden="1"/>
    </xf>
    <xf numFmtId="0" fontId="0" fillId="0" borderId="41" applyAlignment="1" applyProtection="1" pivotButton="0" quotePrefix="0" xfId="0">
      <alignment horizontal="center"/>
      <protection locked="1" hidden="1"/>
    </xf>
    <xf numFmtId="0" fontId="0" fillId="0" borderId="42" applyAlignment="1" applyProtection="1" pivotButton="0" quotePrefix="0" xfId="0">
      <alignment horizontal="center"/>
      <protection locked="0" hidden="1"/>
    </xf>
    <xf numFmtId="0" fontId="0" fillId="0" borderId="41" applyAlignment="1" applyProtection="1" pivotButton="0" quotePrefix="0" xfId="0">
      <alignment horizontal="center"/>
      <protection locked="0" hidden="1"/>
    </xf>
    <xf numFmtId="0" fontId="12" fillId="0" borderId="23" applyAlignment="1" applyProtection="1" pivotButton="0" quotePrefix="0" xfId="0">
      <alignment horizontal="center" vertical="center"/>
      <protection locked="0" hidden="1"/>
    </xf>
    <xf numFmtId="0" fontId="12" fillId="0" borderId="14" applyAlignment="1" applyProtection="1" pivotButton="0" quotePrefix="0" xfId="0">
      <alignment horizontal="center" vertical="center"/>
      <protection locked="0" hidden="1"/>
    </xf>
    <xf numFmtId="0" fontId="9" fillId="0" borderId="7" applyAlignment="1" applyProtection="1" pivotButton="0" quotePrefix="0" xfId="0">
      <alignment horizontal="center" vertical="center"/>
      <protection locked="0" hidden="1"/>
    </xf>
    <xf numFmtId="0" fontId="9" fillId="0" borderId="50" applyAlignment="1" applyProtection="1" pivotButton="0" quotePrefix="0" xfId="0">
      <alignment horizontal="center" vertical="center"/>
      <protection locked="0" hidden="1"/>
    </xf>
    <xf numFmtId="0" fontId="9" fillId="0" borderId="51" applyAlignment="1" applyProtection="1" pivotButton="0" quotePrefix="0" xfId="0">
      <alignment horizontal="center" vertical="center"/>
      <protection locked="0" hidden="1"/>
    </xf>
    <xf numFmtId="0" fontId="9" fillId="0" borderId="24" applyAlignment="1" applyProtection="1" pivotButton="0" quotePrefix="0" xfId="0">
      <alignment horizontal="center" vertical="center"/>
      <protection locked="0" hidden="1"/>
    </xf>
    <xf numFmtId="0" fontId="9" fillId="0" borderId="21" applyAlignment="1" applyProtection="1" pivotButton="0" quotePrefix="0" xfId="0">
      <alignment horizontal="center" vertical="center"/>
      <protection locked="0" hidden="1"/>
    </xf>
    <xf numFmtId="0" fontId="9" fillId="0" borderId="23" applyAlignment="1" applyProtection="1" pivotButton="0" quotePrefix="0" xfId="0">
      <alignment horizontal="center" vertical="center"/>
      <protection locked="0" hidden="1"/>
    </xf>
    <xf numFmtId="0" fontId="0" fillId="0" borderId="14" applyAlignment="1" applyProtection="1" pivotButton="0" quotePrefix="0" xfId="0">
      <alignment horizontal="center" vertical="center"/>
      <protection locked="0" hidden="1"/>
    </xf>
    <xf numFmtId="164" fontId="12" fillId="0" borderId="69" applyAlignment="1" applyProtection="1" pivotButton="0" quotePrefix="0" xfId="0">
      <alignment horizontal="center" vertical="center"/>
      <protection locked="1" hidden="1"/>
    </xf>
    <xf numFmtId="9" fontId="0" fillId="0" borderId="42" applyAlignment="1" applyProtection="1" pivotButton="0" quotePrefix="0" xfId="2">
      <alignment horizontal="center" vertical="center"/>
      <protection locked="1" hidden="1"/>
    </xf>
    <xf numFmtId="9" fontId="0" fillId="0" borderId="28" applyAlignment="1" applyProtection="1" pivotButton="0" quotePrefix="0" xfId="2">
      <alignment horizontal="center" vertical="center"/>
      <protection locked="1" hidden="1"/>
    </xf>
    <xf numFmtId="9" fontId="0" fillId="0" borderId="41" applyAlignment="1" applyProtection="1" pivotButton="0" quotePrefix="0" xfId="2">
      <alignment horizontal="center" vertical="center"/>
      <protection locked="1" hidden="1"/>
    </xf>
    <xf numFmtId="0" fontId="14" fillId="3" borderId="20" applyAlignment="1" applyProtection="1" pivotButton="0" quotePrefix="0" xfId="0">
      <alignment horizontal="center" vertical="center"/>
      <protection locked="0" hidden="1"/>
    </xf>
    <xf numFmtId="0" fontId="14" fillId="3" borderId="21" applyAlignment="1" applyProtection="1" pivotButton="0" quotePrefix="0" xfId="0">
      <alignment horizontal="center" vertical="center"/>
      <protection locked="0" hidden="1"/>
    </xf>
    <xf numFmtId="0" fontId="13" fillId="0" borderId="70" applyAlignment="1" applyProtection="1" pivotButton="0" quotePrefix="0" xfId="0">
      <alignment horizontal="left"/>
      <protection locked="0" hidden="1"/>
    </xf>
    <xf numFmtId="0" fontId="13" fillId="0" borderId="53" applyAlignment="1" applyProtection="1" pivotButton="0" quotePrefix="0" xfId="0">
      <alignment horizontal="left"/>
      <protection locked="0" hidden="1"/>
    </xf>
    <xf numFmtId="0" fontId="12" fillId="0" borderId="21" applyAlignment="1" applyProtection="1" pivotButton="0" quotePrefix="0" xfId="0">
      <alignment horizontal="center"/>
      <protection locked="0" hidden="1"/>
    </xf>
    <xf numFmtId="0" fontId="12" fillId="0" borderId="23" applyAlignment="1" applyProtection="1" pivotButton="0" quotePrefix="0" xfId="0">
      <alignment horizontal="center"/>
      <protection locked="0" hidden="1"/>
    </xf>
    <xf numFmtId="0" fontId="13" fillId="0" borderId="25" applyAlignment="1" applyProtection="1" pivotButton="0" quotePrefix="0" xfId="0">
      <alignment horizontal="center"/>
      <protection locked="0" hidden="1"/>
    </xf>
    <xf numFmtId="0" fontId="13" fillId="0" borderId="26" applyAlignment="1" applyProtection="1" pivotButton="0" quotePrefix="0" xfId="0">
      <alignment horizontal="center"/>
      <protection locked="0" hidden="1"/>
    </xf>
    <xf numFmtId="0" fontId="13" fillId="0" borderId="56" applyAlignment="1" applyProtection="1" pivotButton="0" quotePrefix="0" xfId="0">
      <alignment horizontal="left"/>
      <protection locked="0" hidden="1"/>
    </xf>
    <xf numFmtId="0" fontId="13" fillId="0" borderId="27" applyAlignment="1" applyProtection="1" pivotButton="0" quotePrefix="0" xfId="0">
      <alignment horizontal="left"/>
      <protection locked="0" hidden="1"/>
    </xf>
    <xf numFmtId="14" fontId="12" fillId="0" borderId="28" applyAlignment="1" applyProtection="1" pivotButton="0" quotePrefix="0" xfId="0">
      <alignment horizontal="center"/>
      <protection locked="1" hidden="1"/>
    </xf>
    <xf numFmtId="14" fontId="12" fillId="0" borderId="41" applyAlignment="1" applyProtection="1" pivotButton="0" quotePrefix="0" xfId="0">
      <alignment horizontal="center"/>
      <protection locked="1" hidden="1"/>
    </xf>
    <xf numFmtId="0" fontId="13" fillId="0" borderId="18" applyAlignment="1" applyProtection="1" pivotButton="0" quotePrefix="0" xfId="0">
      <alignment horizontal="center"/>
      <protection locked="0" hidden="1"/>
    </xf>
    <xf numFmtId="0" fontId="13" fillId="0" borderId="16" applyAlignment="1" applyProtection="1" pivotButton="0" quotePrefix="0" xfId="0">
      <alignment horizontal="center"/>
      <protection locked="0" hidden="1"/>
    </xf>
    <xf numFmtId="14" fontId="12" fillId="0" borderId="69" applyAlignment="1" applyProtection="1" pivotButton="0" quotePrefix="0" xfId="0">
      <alignment horizontal="center"/>
      <protection locked="1" hidden="1"/>
    </xf>
    <xf numFmtId="14" fontId="12" fillId="0" borderId="64" applyAlignment="1" applyProtection="1" pivotButton="0" quotePrefix="0" xfId="0">
      <alignment horizontal="center"/>
      <protection locked="1" hidden="1"/>
    </xf>
    <xf numFmtId="0" fontId="12" fillId="3" borderId="20" applyAlignment="1" applyProtection="1" pivotButton="0" quotePrefix="0" xfId="0">
      <alignment horizontal="left" vertical="center"/>
      <protection locked="0" hidden="1"/>
    </xf>
    <xf numFmtId="0" fontId="12" fillId="3" borderId="21" applyAlignment="1" applyProtection="1" pivotButton="0" quotePrefix="0" xfId="0">
      <alignment horizontal="left" vertical="center"/>
      <protection locked="0" hidden="1"/>
    </xf>
    <xf numFmtId="0" fontId="0" fillId="0" borderId="9" applyAlignment="1" applyProtection="1" pivotButton="0" quotePrefix="0" xfId="0">
      <alignment horizontal="left" vertical="center"/>
      <protection locked="0" hidden="1"/>
    </xf>
    <xf numFmtId="0" fontId="0" fillId="0" borderId="28" applyAlignment="1" applyProtection="1" pivotButton="0" quotePrefix="0" xfId="0">
      <alignment horizontal="left" vertical="center"/>
      <protection locked="0" hidden="1"/>
    </xf>
    <xf numFmtId="0" fontId="0" fillId="3" borderId="9" applyAlignment="1" applyProtection="1" pivotButton="0" quotePrefix="0" xfId="0">
      <alignment horizontal="left" vertical="center"/>
      <protection locked="0" hidden="1"/>
    </xf>
    <xf numFmtId="0" fontId="0" fillId="3" borderId="28" applyAlignment="1" applyProtection="1" pivotButton="0" quotePrefix="0" xfId="0">
      <alignment horizontal="left" vertical="center"/>
      <protection locked="0" hidden="1"/>
    </xf>
    <xf numFmtId="0" fontId="9" fillId="0" borderId="9" applyAlignment="1" applyProtection="1" pivotButton="0" quotePrefix="0" xfId="0">
      <alignment horizontal="left" vertical="center"/>
      <protection locked="0" hidden="1"/>
    </xf>
    <xf numFmtId="0" fontId="9" fillId="3" borderId="9" applyAlignment="1" applyProtection="1" pivotButton="0" quotePrefix="0" xfId="0">
      <alignment horizontal="left" vertical="center"/>
      <protection locked="0" hidden="1"/>
    </xf>
    <xf numFmtId="0" fontId="12" fillId="0" borderId="9" applyAlignment="1" applyProtection="1" pivotButton="0" quotePrefix="0" xfId="0">
      <alignment horizontal="left" vertical="center"/>
      <protection locked="0" hidden="1"/>
    </xf>
    <xf numFmtId="0" fontId="12" fillId="0" borderId="28" applyAlignment="1" applyProtection="1" pivotButton="0" quotePrefix="0" xfId="0">
      <alignment horizontal="left" vertical="center"/>
      <protection locked="0" hidden="1"/>
    </xf>
    <xf numFmtId="0" fontId="0" fillId="3" borderId="41" applyAlignment="1" applyProtection="1" pivotButton="0" quotePrefix="0" xfId="0">
      <alignment horizontal="left" vertical="center"/>
      <protection locked="0" hidden="1"/>
    </xf>
    <xf numFmtId="0" fontId="0" fillId="0" borderId="0" applyAlignment="1" applyProtection="1" pivotButton="0" quotePrefix="0" xfId="0">
      <alignment horizontal="center"/>
      <protection locked="0" hidden="1"/>
    </xf>
    <xf numFmtId="0" fontId="3" fillId="0" borderId="50" applyProtection="1" pivotButton="0" quotePrefix="0" xfId="0">
      <protection locked="0" hidden="1"/>
    </xf>
    <xf numFmtId="0" fontId="59" fillId="0" borderId="0" applyAlignment="1" applyProtection="1" pivotButton="0" quotePrefix="0" xfId="4">
      <alignment horizontal="center" vertical="center"/>
      <protection locked="1" hidden="1"/>
    </xf>
    <xf numFmtId="0" fontId="6" fillId="0" borderId="0" applyAlignment="1" applyProtection="1" pivotButton="0" quotePrefix="0" xfId="4">
      <alignment horizontal="center" vertical="center"/>
      <protection locked="1" hidden="1"/>
    </xf>
    <xf numFmtId="0" fontId="6" fillId="29" borderId="5" applyAlignment="1" applyProtection="1" pivotButton="0" quotePrefix="0" xfId="0">
      <alignment horizontal="center" vertical="center"/>
      <protection locked="1" hidden="1"/>
    </xf>
    <xf numFmtId="165" fontId="24" fillId="10" borderId="5" applyAlignment="1" applyProtection="1" pivotButton="0" quotePrefix="0" xfId="0">
      <alignment horizontal="center" vertical="center"/>
      <protection locked="1" hidden="1"/>
    </xf>
    <xf numFmtId="0" fontId="24" fillId="10" borderId="9" applyAlignment="1" applyProtection="1" pivotButton="0" quotePrefix="0" xfId="4">
      <alignment horizontal="center" vertical="center"/>
      <protection locked="1" hidden="1"/>
    </xf>
    <xf numFmtId="0" fontId="24" fillId="10" borderId="28" applyAlignment="1" applyProtection="1" pivotButton="0" quotePrefix="0" xfId="4">
      <alignment horizontal="center" vertical="center"/>
      <protection locked="1" hidden="1"/>
    </xf>
    <xf numFmtId="0" fontId="6" fillId="3" borderId="9" applyAlignment="1" applyProtection="1" pivotButton="0" quotePrefix="0" xfId="4">
      <alignment horizontal="center" vertical="center"/>
      <protection locked="1" hidden="1"/>
    </xf>
    <xf numFmtId="0" fontId="6" fillId="3" borderId="28" applyAlignment="1" applyProtection="1" pivotButton="0" quotePrefix="0" xfId="4">
      <alignment horizontal="center" vertical="center"/>
      <protection locked="1" hidden="1"/>
    </xf>
    <xf numFmtId="0" fontId="1" fillId="0" borderId="9" applyAlignment="1" applyProtection="1" pivotButton="0" quotePrefix="0" xfId="4">
      <alignment horizontal="center" vertical="center"/>
      <protection locked="1" hidden="1"/>
    </xf>
    <xf numFmtId="0" fontId="1" fillId="0" borderId="28" applyAlignment="1" applyProtection="1" pivotButton="0" quotePrefix="0" xfId="4">
      <alignment horizontal="center" vertical="center"/>
      <protection locked="1" hidden="1"/>
    </xf>
    <xf numFmtId="0" fontId="51" fillId="3" borderId="9" applyAlignment="1" applyProtection="1" pivotButton="0" quotePrefix="0" xfId="4">
      <alignment horizontal="center" vertical="center"/>
      <protection locked="1" hidden="1"/>
    </xf>
    <xf numFmtId="0" fontId="51" fillId="3" borderId="28" applyAlignment="1" applyProtection="1" pivotButton="0" quotePrefix="0" xfId="4">
      <alignment horizontal="center" vertical="center"/>
      <protection locked="1" hidden="1"/>
    </xf>
    <xf numFmtId="0" fontId="1" fillId="3" borderId="9" applyAlignment="1" applyProtection="1" pivotButton="0" quotePrefix="0" xfId="4">
      <alignment horizontal="center" vertical="center"/>
      <protection locked="1" hidden="1"/>
    </xf>
    <xf numFmtId="0" fontId="1" fillId="3" borderId="28" applyAlignment="1" applyProtection="1" pivotButton="0" quotePrefix="0" xfId="4">
      <alignment horizontal="center" vertical="center"/>
      <protection locked="1" hidden="1"/>
    </xf>
    <xf numFmtId="0" fontId="51" fillId="0" borderId="28" applyAlignment="1" applyProtection="1" pivotButton="0" quotePrefix="0" xfId="4">
      <alignment horizontal="center" vertical="center"/>
      <protection locked="1" hidden="1"/>
    </xf>
    <xf numFmtId="0" fontId="5" fillId="3" borderId="9" applyAlignment="1" applyProtection="1" pivotButton="0" quotePrefix="0" xfId="4">
      <alignment horizontal="center" vertical="center"/>
      <protection locked="1" hidden="1"/>
    </xf>
    <xf numFmtId="0" fontId="5" fillId="3" borderId="28" applyAlignment="1" applyProtection="1" pivotButton="0" quotePrefix="0" xfId="4">
      <alignment horizontal="center" vertical="center"/>
      <protection locked="1" hidden="1"/>
    </xf>
    <xf numFmtId="0" fontId="38" fillId="0" borderId="0" applyAlignment="1" applyProtection="1" pivotButton="0" quotePrefix="0" xfId="3">
      <alignment horizontal="center" vertical="center"/>
      <protection locked="0" hidden="1"/>
    </xf>
    <xf numFmtId="0" fontId="49" fillId="0" borderId="0" applyAlignment="1" applyProtection="1" pivotButton="0" quotePrefix="0" xfId="0">
      <alignment horizontal="center" vertical="center" wrapText="1"/>
      <protection locked="0" hidden="1"/>
    </xf>
    <xf numFmtId="0" fontId="18" fillId="5" borderId="85" applyAlignment="1" applyProtection="1" pivotButton="0" quotePrefix="0" xfId="0">
      <alignment horizontal="center" vertical="center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20" fillId="0" borderId="83" applyAlignment="1" applyProtection="1" pivotButton="0" quotePrefix="0" xfId="0">
      <alignment horizontal="left" vertical="center"/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19" fillId="0" borderId="84" applyAlignment="1" applyProtection="1" pivotButton="0" quotePrefix="0" xfId="0">
      <alignment horizontal="left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19" fillId="0" borderId="81" applyAlignment="1" applyProtection="1" pivotButton="0" quotePrefix="0" xfId="0">
      <alignment horizontal="left" vertical="center"/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20" fillId="0" borderId="82" applyAlignment="1" applyProtection="1" pivotButton="0" quotePrefix="0" xfId="0">
      <alignment horizontal="left" vertical="center"/>
      <protection locked="1" hidden="1"/>
    </xf>
    <xf numFmtId="0" fontId="0" fillId="0" borderId="37" applyProtection="1" pivotButton="0" quotePrefix="0" xfId="0">
      <protection locked="1" hidden="1"/>
    </xf>
    <xf numFmtId="0" fontId="24" fillId="0" borderId="76" applyAlignment="1" applyProtection="1" pivotButton="0" quotePrefix="0" xfId="0">
      <alignment horizontal="center" vertical="center" wrapText="1"/>
      <protection locked="0" hidden="1"/>
    </xf>
    <xf numFmtId="0" fontId="0" fillId="0" borderId="37" applyProtection="1" pivotButton="0" quotePrefix="0" xfId="0">
      <protection locked="0" hidden="1"/>
    </xf>
    <xf numFmtId="0" fontId="20" fillId="5" borderId="79" applyAlignment="1" applyProtection="1" pivotButton="0" quotePrefix="0" xfId="0">
      <alignment horizontal="left" vertical="center"/>
      <protection locked="1" hidden="1"/>
    </xf>
    <xf numFmtId="0" fontId="0" fillId="0" borderId="40" applyProtection="1" pivotButton="0" quotePrefix="0" xfId="0">
      <protection locked="1" hidden="1"/>
    </xf>
    <xf numFmtId="0" fontId="20" fillId="0" borderId="80" applyAlignment="1" applyProtection="1" pivotButton="0" quotePrefix="0" xfId="0">
      <alignment horizontal="left" vertical="center"/>
      <protection locked="1" hidden="1"/>
    </xf>
    <xf numFmtId="0" fontId="0" fillId="0" borderId="41" applyProtection="1" pivotButton="0" quotePrefix="0" xfId="0">
      <protection locked="1" hidden="1"/>
    </xf>
    <xf numFmtId="0" fontId="20" fillId="5" borderId="80" applyAlignment="1" applyProtection="1" pivotButton="0" quotePrefix="0" xfId="0">
      <alignment horizontal="left" vertical="center"/>
      <protection locked="1" hidden="1"/>
    </xf>
    <xf numFmtId="0" fontId="24" fillId="5" borderId="5" applyAlignment="1" applyProtection="1" pivotButton="0" quotePrefix="0" xfId="0">
      <alignment horizontal="center" vertical="center"/>
      <protection locked="1" hidden="1"/>
    </xf>
    <xf numFmtId="1" fontId="24" fillId="5" borderId="5" applyAlignment="1" applyProtection="1" pivotButton="0" quotePrefix="0" xfId="0">
      <alignment horizontal="center" vertical="center"/>
      <protection locked="1" hidden="1"/>
    </xf>
    <xf numFmtId="9" fontId="25" fillId="5" borderId="5" applyAlignment="1" applyProtection="1" pivotButton="0" quotePrefix="0" xfId="2">
      <alignment horizontal="center" vertical="center"/>
      <protection locked="1" hidden="1"/>
    </xf>
    <xf numFmtId="0" fontId="0" fillId="0" borderId="21" applyProtection="1" pivotButton="0" quotePrefix="0" xfId="0">
      <protection locked="0" hidden="1"/>
    </xf>
    <xf numFmtId="0" fontId="13" fillId="0" borderId="87" applyAlignment="1" applyProtection="1" pivotButton="0" quotePrefix="0" xfId="4">
      <alignment horizontal="left"/>
      <protection locked="0" hidden="1"/>
    </xf>
    <xf numFmtId="0" fontId="0" fillId="0" borderId="53" applyProtection="1" pivotButton="0" quotePrefix="0" xfId="0">
      <protection locked="0" hidden="1"/>
    </xf>
    <xf numFmtId="0" fontId="0" fillId="0" borderId="23" applyProtection="1" pivotButton="0" quotePrefix="0" xfId="0">
      <protection locked="0" hidden="1"/>
    </xf>
    <xf numFmtId="0" fontId="13" fillId="0" borderId="88" applyAlignment="1" applyProtection="1" pivotButton="0" quotePrefix="0" xfId="4">
      <alignment horizontal="left"/>
      <protection locked="0" hidden="1"/>
    </xf>
    <xf numFmtId="0" fontId="0" fillId="0" borderId="6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5" fillId="0" borderId="19" applyAlignment="1" applyProtection="1" pivotButton="0" quotePrefix="0" xfId="0">
      <alignment horizontal="center" vertical="center"/>
      <protection locked="0" hidden="1"/>
    </xf>
    <xf numFmtId="0" fontId="0" fillId="0" borderId="1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0" fillId="0" borderId="1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0" borderId="4" applyAlignment="1" applyProtection="1" pivotButton="0" quotePrefix="0" xfId="0">
      <alignment horizontal="center" vertical="center"/>
      <protection locked="1" hidden="1"/>
    </xf>
    <xf numFmtId="0" fontId="12" fillId="26" borderId="5" applyAlignment="1" applyProtection="1" pivotButton="0" quotePrefix="0" xfId="0">
      <alignment horizontal="center" vertical="top"/>
      <protection locked="0" hidden="1"/>
    </xf>
    <xf numFmtId="0" fontId="0" fillId="0" borderId="57" applyProtection="1" pivotButton="0" quotePrefix="0" xfId="0">
      <protection locked="0" hidden="1"/>
    </xf>
    <xf numFmtId="0" fontId="0" fillId="0" borderId="7" applyProtection="1" pivotButton="0" quotePrefix="0" xfId="0">
      <protection locked="0" hidden="1"/>
    </xf>
    <xf numFmtId="0" fontId="0" fillId="0" borderId="58" applyProtection="1" pivotButton="0" quotePrefix="0" xfId="0">
      <protection locked="0" hidden="1"/>
    </xf>
    <xf numFmtId="0" fontId="0" fillId="0" borderId="59" applyProtection="1" pivotButton="0" quotePrefix="0" xfId="0">
      <protection locked="0" hidden="1"/>
    </xf>
    <xf numFmtId="164" fontId="12" fillId="0" borderId="10" applyAlignment="1" applyProtection="1" pivotButton="0" quotePrefix="0" xfId="0">
      <alignment horizontal="center" vertical="center"/>
      <protection locked="1" hidden="1"/>
    </xf>
    <xf numFmtId="9" fontId="12" fillId="0" borderId="10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0" hidden="1"/>
    </xf>
    <xf numFmtId="0" fontId="9" fillId="25" borderId="5" applyAlignment="1" applyProtection="1" pivotButton="0" quotePrefix="0" xfId="0">
      <alignment horizontal="center"/>
      <protection locked="0" hidden="1"/>
    </xf>
    <xf numFmtId="0" fontId="0" fillId="0" borderId="41" applyProtection="1" pivotButton="0" quotePrefix="0" xfId="0">
      <protection locked="0" hidden="1"/>
    </xf>
    <xf numFmtId="164" fontId="0" fillId="0" borderId="5" applyAlignment="1" applyProtection="1" pivotButton="0" quotePrefix="0" xfId="0">
      <alignment horizontal="center"/>
      <protection locked="1" hidden="1"/>
    </xf>
    <xf numFmtId="0" fontId="0" fillId="0" borderId="5" applyAlignment="1" applyProtection="1" pivotButton="0" quotePrefix="0" xfId="0">
      <alignment horizontal="center"/>
      <protection locked="0" hidden="1"/>
    </xf>
    <xf numFmtId="164" fontId="0" fillId="13" borderId="5" applyAlignment="1" applyProtection="1" pivotButton="0" quotePrefix="0" xfId="0">
      <alignment horizontal="center" vertical="center"/>
      <protection locked="1" hidden="1"/>
    </xf>
    <xf numFmtId="0" fontId="9" fillId="0" borderId="14" applyAlignment="1" applyProtection="1" pivotButton="0" quotePrefix="0" xfId="0">
      <alignment horizontal="center" vertical="center"/>
      <protection locked="0" hidden="1"/>
    </xf>
    <xf numFmtId="0" fontId="0" fillId="0" borderId="69" applyProtection="1" pivotButton="0" quotePrefix="0" xfId="0">
      <protection locked="1" hidden="1"/>
    </xf>
    <xf numFmtId="9" fontId="0" fillId="0" borderId="5" applyAlignment="1" applyProtection="1" pivotButton="0" quotePrefix="0" xfId="2">
      <alignment horizontal="center" vertical="center"/>
      <protection locked="1" hidden="1"/>
    </xf>
    <xf numFmtId="0" fontId="13" fillId="0" borderId="87" applyAlignment="1" applyProtection="1" pivotButton="0" quotePrefix="0" xfId="0">
      <alignment horizontal="left"/>
      <protection locked="0" hidden="1"/>
    </xf>
    <xf numFmtId="0" fontId="13" fillId="0" borderId="88" applyAlignment="1" applyProtection="1" pivotButton="0" quotePrefix="0" xfId="0">
      <alignment horizontal="left"/>
      <protection locked="0" hidden="1"/>
    </xf>
    <xf numFmtId="0" fontId="0" fillId="3" borderId="80" applyAlignment="1" applyProtection="1" pivotButton="0" quotePrefix="0" xfId="0">
      <alignment horizontal="left" vertical="center"/>
      <protection locked="0" hidden="1"/>
    </xf>
    <xf numFmtId="0" fontId="9" fillId="3" borderId="80" applyAlignment="1" applyProtection="1" pivotButton="0" quotePrefix="0" xfId="0">
      <alignment horizontal="left" vertical="center"/>
      <protection locked="0" hidden="1"/>
    </xf>
  </cellXfs>
  <cellStyles count="6">
    <cellStyle name="Normal" xfId="0" builtinId="0"/>
    <cellStyle name="Normal_Sheet1" xfId="1"/>
    <cellStyle name="Percent" xfId="2" builtinId="5"/>
    <cellStyle name="Hyperlink" xfId="3" builtinId="8"/>
    <cellStyle name="Normal 2" xfId="4"/>
    <cellStyle name="Hyperlink 2" xfId="5"/>
  </cellStyles>
  <dxfs count="110">
    <dxf>
      <font>
        <color rgb="FF9C0006"/>
      </font>
    </dxf>
    <dxf>
      <font>
        <color rgb="FF92D050"/>
      </font>
    </dxf>
    <dxf>
      <font>
        <color rgb="FF9C0006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numFmt numFmtId="169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0" formatCode="General"/>
      <protection locked="1" hidden="1"/>
    </dxf>
    <dxf>
      <numFmt numFmtId="0" formatCode="General"/>
      <border>
        <right style="thin">
          <color theme="0"/>
        </right>
      </border>
      <protection locked="1" hidden="1"/>
    </dxf>
    <dxf>
      <border>
        <right style="thin">
          <color theme="0"/>
        </right>
      </border>
      <protection locked="1" hidden="1"/>
    </dxf>
    <dxf>
      <protection locked="1" hidden="1"/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protection locked="1" hidden="1"/>
    </dxf>
    <dxf>
      <border outline="0">
        <bottom style="thick">
          <color rgb="FFFFFFFF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1" hidden="1"/>
    </dxf>
    <dxf>
      <numFmt numFmtId="169" formatCode="0.0000"/>
      <alignment horizontal="center" vertical="center"/>
      <protection locked="1" hidden="1"/>
    </dxf>
    <dxf>
      <numFmt numFmtId="169" formatCode="0.0000"/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0" hidden="0"/>
    </dxf>
    <dxf>
      <font>
        <b val="1"/>
        <sz val="14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numFmt numFmtId="169" formatCode="0.0000"/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0" hidden="0"/>
    </dxf>
    <dxf>
      <numFmt numFmtId="0" formatCode="General"/>
      <alignment horizontal="center" vertical="center"/>
      <protection locked="1" hidden="1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numFmt numFmtId="169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0" formatCode="General"/>
      <protection locked="1" hidden="1"/>
    </dxf>
    <dxf>
      <numFmt numFmtId="0" formatCode="General"/>
      <border>
        <right style="thin">
          <color theme="0"/>
        </right>
      </border>
      <protection locked="1" hidden="1"/>
    </dxf>
    <dxf>
      <border>
        <right style="thin">
          <color theme="0"/>
        </right>
      </border>
      <protection locked="1" hidden="1"/>
    </dxf>
    <dxf>
      <protection locked="1" hidden="1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protection locked="1" hidden="1"/>
    </dxf>
    <dxf>
      <border outline="0">
        <bottom style="thick">
          <color theme="0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lor auto="1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Arial"/>
        <b val="1"/>
        <strike val="0"/>
        <outline val="0"/>
        <shadow val="0"/>
        <color auto="1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  <protection locked="1" hidden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4</col>
      <colOff>249382</colOff>
      <row>0</row>
      <rowOff>216478</rowOff>
    </from>
    <to>
      <col>5</col>
      <colOff>439882</colOff>
      <row>2</row>
      <rowOff>235528</rowOff>
    </to>
    <pic>
      <nvPicPr>
        <cNvPr id="3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326082" y="216478"/>
          <a:ext cx="1038225" cy="9334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0</rowOff>
    </from>
    <to>
      <col>2</col>
      <colOff>9525</colOff>
      <row>3</row>
      <rowOff>186418</rowOff>
    </to>
    <pic>
      <nvPicPr>
        <cNvPr id="2" name="Picture 2" descr="Logo Fayoum copy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0"/>
          <a:ext cx="5057775" cy="123416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76201</colOff>
      <row>0</row>
      <rowOff>85725</rowOff>
    </from>
    <to>
      <col>3</col>
      <colOff>1038225</colOff>
      <row>4</row>
      <rowOff>219075</rowOff>
    </to>
    <pic>
      <nvPicPr>
        <cNvPr id="2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162426" y="85725"/>
          <a:ext cx="2181224" cy="10477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200025</colOff>
      <row>0</row>
      <rowOff>0</rowOff>
    </from>
    <to>
      <col>0</col>
      <colOff>3019425</colOff>
      <row>4</row>
      <rowOff>0</rowOff>
    </to>
    <pic>
      <nvPicPr>
        <cNvPr id="2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0025" y="0"/>
          <a:ext cx="2819400" cy="1257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19050</colOff>
      <row>0</row>
      <rowOff>85725</rowOff>
    </from>
    <to>
      <col>0</col>
      <colOff>1447800</colOff>
      <row>3</row>
      <rowOff>219075</rowOff>
    </to>
    <pic>
      <nvPicPr>
        <cNvPr id="2" name="Picture 1" descr="Logo Fayoum copy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050" y="85725"/>
          <a:ext cx="1428750" cy="107632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457200</colOff>
      <row>0</row>
      <rowOff>0</rowOff>
    </from>
    <to>
      <col>4</col>
      <colOff>228600</colOff>
      <row>4</row>
      <rowOff>257175</rowOff>
    </to>
    <pic>
      <nvPicPr>
        <cNvPr id="2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933825" y="0"/>
          <a:ext cx="2819400" cy="1171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561975</colOff>
      <row>1</row>
      <rowOff>28575</rowOff>
    </from>
    <to>
      <col>4</col>
      <colOff>333375</colOff>
      <row>7</row>
      <rowOff>180975</rowOff>
    </to>
    <pic>
      <nvPicPr>
        <cNvPr id="2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038600" y="190500"/>
          <a:ext cx="2819400" cy="1257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457200</colOff>
      <row>0</row>
      <rowOff>0</rowOff>
    </from>
    <to>
      <col>4</col>
      <colOff>228600</colOff>
      <row>4</row>
      <rowOff>257175</rowOff>
    </to>
    <pic>
      <nvPicPr>
        <cNvPr id="2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933825" y="0"/>
          <a:ext cx="2819400" cy="1171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ables/table1.xml><?xml version="1.0" encoding="utf-8"?>
<table xmlns="http://schemas.openxmlformats.org/spreadsheetml/2006/main" id="1" name="Table13" displayName="Table13" ref="AB25:AJ34" headerRowCount="1" totalsRowShown="0" headerRowDxfId="109" dataDxfId="108" totalsRowDxfId="107">
  <autoFilter ref="AB25:AJ34"/>
  <tableColumns count="9">
    <tableColumn id="1" name="Column1" dataDxfId="106" totalsRowDxfId="105"/>
    <tableColumn id="2" name="Ag2SO4" dataDxfId="104" totalsRowDxfId="103"/>
    <tableColumn id="3" name="H2SO4" dataDxfId="102" totalsRowDxfId="101"/>
    <tableColumn id="4" name="1,10-phenanthroline monohydrate" dataDxfId="100" totalsRowDxfId="99"/>
    <tableColumn id="5" name="FeSO4 7H2O" dataDxfId="98" totalsRowDxfId="97"/>
    <tableColumn id="6" name="D.Water" dataDxfId="96" totalsRowDxfId="95"/>
    <tableColumn id="7" name="Fe(NH4)2(SO4)2.6H2O" dataDxfId="94" totalsRowDxfId="93"/>
    <tableColumn id="8" name="HgSO4" dataDxfId="92" totalsRowDxfId="91"/>
    <tableColumn id="9" name="K2Cr2O7" dataDxfId="90" totalsRowDxfId="8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422" displayName="Table1422" ref="M17:T22" headerRowCount="1" totalsRowShown="0" headerRowDxfId="88" dataDxfId="87" totalsRowDxfId="86">
  <autoFilter ref="M17:T22"/>
  <tableColumns count="8">
    <tableColumn id="1" name="Solution" dataDxfId="85"/>
    <tableColumn id="2" name="Na2S2O3.5H2O" dataDxfId="84"/>
    <tableColumn id="3" name="NaOH" dataDxfId="83"/>
    <tableColumn id="4" name="I2" dataDxfId="82" totalsRowDxfId="81"/>
    <tableColumn id="5" name="KI" dataDxfId="80" totalsRowDxfId="79"/>
    <tableColumn id="6" name="D.Water" dataDxfId="78" totalsRowDxfId="77"/>
    <tableColumn id="7" name="KH(IO3)2" dataDxfId="76" totalsRowDxfId="75"/>
    <tableColumn id="8" name="HCl" dataDxfId="74" totalsRowDxfId="7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1" displayName="Table11" ref="L8:R15" headerRowCount="1" totalsRowShown="0" headerRowDxfId="72" dataDxfId="70" headerRowBorderDxfId="71" tableBorderDxfId="69" totalsRowBorderDxfId="68">
  <autoFilter ref="L8:R15"/>
  <tableColumns count="7">
    <tableColumn id="1" name="S.N." dataDxfId="67"/>
    <tableColumn id="2" name="WEIGHT 1" dataDxfId="66"/>
    <tableColumn id="3" name="Correcttion 1" dataDxfId="65">
      <calculatedColumnFormula>IFERROR(IF(ISBLANK(Table11[[#This Row],[S.N.]]),"",VLOOKUP(ROUND(Table11[[#This Row],[WEIGHT 1]],0),Radwag7[],3,Radwag7[[#This Row],[Weigh]])),"")</calculatedColumnFormula>
    </tableColumn>
    <tableColumn id="4" name="Net weight 1" dataDxfId="64">
      <calculatedColumnFormula>IFERROR(Table11[[#This Row],[WEIGHT 1]]+Table11[[#This Row],[Correcttion 1]],"")</calculatedColumnFormula>
    </tableColumn>
    <tableColumn id="5" name="WEIGHT2" dataDxfId="63"/>
    <tableColumn id="6" name="Correcttion2" dataDxfId="62">
      <calculatedColumnFormula>IFERROR(IF(ISBLANK(Table11[[#This Row],[WEIGHT2]]),"",VLOOKUP(ROUND(Table11[[#This Row],[WEIGHT2]],0),Radwag7[],3,Radwag7[[#This Row],[Weigh]])),"")</calculatedColumnFormula>
    </tableColumn>
    <tableColumn id="7" name="Net weight2" dataDxfId="61">
      <calculatedColumnFormula>IFERROR(Table11[[#This Row],[WEIGHT2]]+Table11[[#This Row],[Correcttion2]],"")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Weight" displayName="Weight" ref="B12:E17" headerRowCount="1" totalsRowCount="1" headerRowDxfId="60" dataDxfId="59" totalsRowDxfId="58">
  <autoFilter ref="B12:E16"/>
  <tableColumns count="4">
    <tableColumn id="1" name="S.N." dataDxfId="57" totalsRowDxfId="56"/>
    <tableColumn id="2" name="WEIGHT" dataDxfId="55" totalsRowDxfId="54"/>
    <tableColumn id="3" name="Correcttion" dataDxfId="53" totalsRowDxfId="52">
      <calculatedColumnFormula>IFERROR(VLOOKUP(ROUND(Weight[[#This Row],[WEIGHT]],0),#REF!,3,#REF!),"")</calculatedColumnFormula>
    </tableColumn>
    <tableColumn id="4" name="Net weight" totalsRowFunction="custom" dataDxfId="51" totalsRowDxfId="50">
      <calculatedColumnFormula>IFERROR(Weight[[#This Row],[WEIGHT]]+Weight[[#This Row],[Correcttion]],"")</calculatedColumnFormula>
      <totalsRowFormula>IFERROR(AVERAGE(E16-E15,E15-E14,E14-E13),"")</totalsRow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7" displayName="Table7" ref="C26:J27" headerRowCount="1" totalsRowShown="0" headerRowDxfId="49" dataDxfId="48">
  <autoFilter ref="C26:J27"/>
  <tableColumns count="8">
    <tableColumn id="1" name="Date" dataDxfId="47"/>
    <tableColumn id="2" name="ID" dataDxfId="46"/>
    <tableColumn id="3" name="Volume Dispensed" dataDxfId="45"/>
    <tableColumn id="4" name="W1 " dataDxfId="44">
      <calculatedColumnFormula>$E$13</calculatedColumnFormula>
    </tableColumn>
    <tableColumn id="5" name="W2" dataDxfId="43">
      <calculatedColumnFormula>IFERROR(Table7[[W1 ]]+Table7[W2-W1],"")</calculatedColumnFormula>
    </tableColumn>
    <tableColumn id="6" name="W2-W1" dataDxfId="42">
      <calculatedColumnFormula>IFERROR(HLOOKUP(Table7[ID],#REF!,MATCH(Table7[Volume Dispensed],#REF!,0),FALSE)+Weight[[#Totals],[Net weight]],"")</calculatedColumnFormula>
    </tableColumn>
    <tableColumn id="7" name="Recovery" dataDxfId="41" dataCellStyle="Percent">
      <calculatedColumnFormula>IFERROR(Table7[W2-W1]/Table7[Volume Dispensed],"")</calculatedColumnFormula>
    </tableColumn>
    <tableColumn id="8" name="Remark" dataDxfId="40">
      <calculatedColumnFormula>IFERROR(IF(Table7[Date]="","",IF(OR(Table7[Recovery]&lt;0.9,Table7[Recovery]&gt;1.1),"Rejected","ACC")),"")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adwag7" displayName="Radwag7" ref="BD8:BF337" headerRowCount="1" totalsRowShown="0" headerRowDxfId="39" dataDxfId="38">
  <autoFilter ref="BD8:BF337"/>
  <tableColumns count="3">
    <tableColumn id="1" name="Weigh" dataDxfId="37"/>
    <tableColumn id="2" name="Error" dataDxfId="36"/>
    <tableColumn id="3" name="Correction" dataDxfId="35">
      <calculatedColumnFormula>-Radwag7[[#This Row],[Error]]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Dispenser8" displayName="Dispenser8" ref="AO8:BA64" headerRowCount="1" totalsRowShown="0" headerRowDxfId="34" dataDxfId="33">
  <autoFilter ref="AO8:BA64"/>
  <tableColumns count="13">
    <tableColumn id="1" name="Column1" dataDxfId="32"/>
    <tableColumn id="2" name="20E79250" dataDxfId="31"/>
    <tableColumn id="3" name="18B75913" dataDxfId="30"/>
    <tableColumn id="4" name="18B75882" dataDxfId="29"/>
    <tableColumn id="5" name="20G33697" dataDxfId="28"/>
    <tableColumn id="6" name="50109103" dataDxfId="27"/>
    <tableColumn id="7" name="20G33740" dataDxfId="26"/>
    <tableColumn id="8" name="19C43897" dataDxfId="25"/>
    <tableColumn id="9" name="19C43891" dataDxfId="24"/>
    <tableColumn id="10" name="19A06196" dataDxfId="23"/>
    <tableColumn id="11" name="19C43892" dataDxfId="22"/>
    <tableColumn id="12" name="100820020" dataDxfId="21"/>
    <tableColumn id="13" name="Column13" dataDxfId="2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114" displayName="Table114" ref="L8:R15" headerRowCount="1" totalsRowShown="0" headerRowDxfId="19" dataDxfId="17" headerRowBorderDxfId="18" tableBorderDxfId="16" totalsRowBorderDxfId="15">
  <autoFilter ref="L8:R15"/>
  <tableColumns count="7">
    <tableColumn id="1" name="S.N." dataDxfId="14"/>
    <tableColumn id="2" name="WEIGHT 1" dataDxfId="13"/>
    <tableColumn id="3" name="Correcttion 1" dataDxfId="12">
      <calculatedColumnFormula>IFERROR(IF(ISBLANK(Table114[[#This Row],[WEIGHT 1]]),"",VLOOKUP(ROUND(Table114[[#This Row],[WEIGHT 1]],0),Radwag7[],3,Radwag7[[#This Row],[Weigh]])),"")</calculatedColumnFormula>
    </tableColumn>
    <tableColumn id="4" name="Net weight 1" dataDxfId="11">
      <calculatedColumnFormula>IFERROR(Table114[[#This Row],[WEIGHT 1]]+Table114[[#This Row],[Correcttion 1]],"")</calculatedColumnFormula>
    </tableColumn>
    <tableColumn id="5" name="WEIGHT2" dataDxfId="10"/>
    <tableColumn id="6" name="Correcttion2" dataDxfId="9">
      <calculatedColumnFormula>IFERROR(IF(ISBLANK(Table114[[#This Row],[WEIGHT2]]),"",VLOOKUP(ROUND(Table114[[#This Row],[WEIGHT2]],0),Radwag7[],3,Radwag7[[#This Row],[Weigh]])),"")</calculatedColumnFormula>
    </tableColumn>
    <tableColumn id="7" name="Net weight2" dataDxfId="8">
      <calculatedColumnFormula>IFERROR(Table114[[#This Row],[WEIGHT2]]+Table114[[#This Row],[Correcttion2]],"")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3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5"/>
  <sheetViews>
    <sheetView tabSelected="1" zoomScaleNormal="100" workbookViewId="0">
      <selection activeCell="I4" sqref="I4"/>
    </sheetView>
  </sheetViews>
  <sheetFormatPr baseColWidth="8" defaultRowHeight="13.2"/>
  <cols>
    <col width="23" customWidth="1" min="1" max="1"/>
    <col width="12.6640625" customWidth="1" min="2" max="8"/>
    <col width="13.33203125" customWidth="1" min="9" max="9"/>
  </cols>
  <sheetData>
    <row r="1" ht="39.75" customHeight="1">
      <c r="A1" s="281" t="n"/>
      <c r="B1" s="505" t="inlineStr">
        <is>
          <t>Holding Company</t>
        </is>
      </c>
      <c r="C1" s="41" t="n"/>
      <c r="D1" s="43" t="n"/>
      <c r="H1" s="43" t="n"/>
      <c r="I1" s="204" t="n"/>
      <c r="J1" s="279" t="inlineStr">
        <is>
          <t xml:space="preserve">                        الشركة القابضة</t>
        </is>
      </c>
      <c r="L1" s="43" t="n"/>
      <c r="M1" s="43" t="n"/>
    </row>
    <row r="2" ht="32.25" customHeight="1">
      <c r="A2" s="505" t="n"/>
      <c r="B2" s="41" t="n"/>
      <c r="C2" s="41" t="n"/>
      <c r="D2" s="41" t="n"/>
      <c r="H2" s="43" t="n"/>
      <c r="I2" s="279" t="n"/>
      <c r="J2" s="279" t="n"/>
      <c r="K2" s="279" t="n"/>
      <c r="L2" s="43" t="n"/>
      <c r="M2" s="43" t="n"/>
    </row>
    <row r="3" ht="24.9" customHeight="1">
      <c r="A3" s="505" t="inlineStr">
        <is>
          <t>Lab. Department</t>
        </is>
      </c>
      <c r="B3" s="41" t="n"/>
      <c r="C3" s="505" t="inlineStr">
        <is>
          <t>Tamia sanitation plant</t>
        </is>
      </c>
      <c r="D3" s="41" t="n"/>
      <c r="H3" s="281" t="n"/>
      <c r="I3" s="280" t="inlineStr">
        <is>
          <t>قطاع المعامل - الادارة العامة لمعامل محطات الصرف الصحى</t>
        </is>
      </c>
      <c r="J3" s="280" t="n"/>
      <c r="K3" s="280" t="n"/>
    </row>
    <row r="4" ht="24.9" customHeight="1">
      <c r="A4" s="486" t="inlineStr">
        <is>
          <t> </t>
        </is>
      </c>
      <c r="B4" s="321" t="n"/>
      <c r="C4" s="282" t="n"/>
      <c r="D4" s="282" t="n"/>
      <c r="H4" s="294" t="n"/>
      <c r="I4" s="294" t="n"/>
      <c r="J4" s="294" t="n"/>
      <c r="K4" s="294" t="n"/>
    </row>
    <row r="5" ht="18" customHeight="1">
      <c r="A5" s="338" t="n"/>
      <c r="I5" s="1" t="n"/>
      <c r="P5" s="335" t="inlineStr">
        <is>
          <t>
</t>
        </is>
      </c>
      <c r="Q5" s="41" t="n"/>
      <c r="R5" s="41" t="n"/>
    </row>
    <row r="6" ht="18" customHeight="1" thickBot="1">
      <c r="A6" s="337" t="inlineStr">
        <is>
          <t>Sampling Date</t>
        </is>
      </c>
      <c r="B6" s="336" t="n"/>
      <c r="C6" s="61" t="n"/>
      <c r="D6" s="284" t="n"/>
      <c r="E6" s="337" t="inlineStr">
        <is>
          <t>Analysis Date</t>
        </is>
      </c>
      <c r="G6" s="336" t="n"/>
      <c r="H6" s="61" t="n"/>
      <c r="I6" s="3" t="n"/>
      <c r="P6" s="41" t="n"/>
      <c r="Q6" s="41" t="n"/>
      <c r="R6" s="41" t="n"/>
    </row>
    <row r="7" ht="18" customHeight="1">
      <c r="A7" s="285" t="n"/>
      <c r="B7" s="286" t="n"/>
      <c r="C7" s="286" t="n"/>
      <c r="D7" s="287" t="n"/>
      <c r="E7" s="285" t="n"/>
      <c r="F7" s="285" t="n"/>
      <c r="G7" s="286" t="n"/>
      <c r="H7" s="286" t="n"/>
      <c r="I7" s="3" t="n"/>
      <c r="P7" s="41" t="n"/>
      <c r="Q7" s="41" t="n"/>
      <c r="R7" s="41" t="n"/>
    </row>
    <row r="8" ht="18" customHeight="1" thickBot="1">
      <c r="A8" s="276" t="n"/>
      <c r="B8" s="278" t="n"/>
      <c r="C8" s="278" t="n"/>
      <c r="D8" s="277" t="n"/>
      <c r="E8" s="276" t="n"/>
      <c r="F8" s="276" t="n"/>
      <c r="G8" s="278" t="n"/>
      <c r="H8" s="278" t="n"/>
      <c r="I8" s="3" t="n"/>
    </row>
    <row r="9" ht="18" customHeight="1" thickBot="1">
      <c r="A9" s="4" t="inlineStr">
        <is>
          <t>Date</t>
        </is>
      </c>
      <c r="B9" s="275" t="inlineStr">
        <is>
          <t>PH</t>
        </is>
      </c>
      <c r="C9" s="275" t="inlineStr">
        <is>
          <t>Temp</t>
        </is>
      </c>
      <c r="D9" s="275" t="inlineStr">
        <is>
          <t>DO</t>
        </is>
      </c>
      <c r="E9" s="288" t="inlineStr">
        <is>
          <t>TS</t>
        </is>
      </c>
      <c r="F9" s="289" t="inlineStr">
        <is>
          <t>TDS</t>
        </is>
      </c>
      <c r="G9" s="288" t="inlineStr">
        <is>
          <t>TSS</t>
        </is>
      </c>
      <c r="H9" s="288" t="inlineStr">
        <is>
          <t>BOD</t>
        </is>
      </c>
      <c r="I9" s="290" t="inlineStr">
        <is>
          <t>COD</t>
        </is>
      </c>
      <c r="J9" s="290" t="inlineStr">
        <is>
          <t>S-2</t>
        </is>
      </c>
      <c r="K9" s="324" t="inlineStr">
        <is>
          <t>O&amp;G</t>
        </is>
      </c>
      <c r="L9" s="324" t="inlineStr">
        <is>
          <t>R.Cl</t>
        </is>
      </c>
    </row>
    <row r="10" ht="18" customHeight="1" thickBot="1">
      <c r="A10" s="5" t="inlineStr">
        <is>
          <t>influent</t>
        </is>
      </c>
      <c r="B10" s="291" t="n"/>
      <c r="C10" s="295" t="n"/>
      <c r="D10" s="6" t="n"/>
      <c r="E10" s="293">
        <f>IFERROR(TS!D21,"")</f>
        <v/>
      </c>
      <c r="F10" s="293">
        <f>IFERROR(E10-G10,"")</f>
        <v/>
      </c>
      <c r="G10" s="293">
        <f>IFERROR(TSS!E27,"")</f>
        <v/>
      </c>
      <c r="H10" s="292">
        <f>IFERROR(IF(BOD!D15&lt;1,"NA",BOD!J29),"")</f>
        <v/>
      </c>
      <c r="I10" s="292">
        <f>IFERROR(COD!L19,"")</f>
        <v/>
      </c>
      <c r="J10" s="292">
        <f>IFERROR(Sulfide!C14,"")</f>
        <v/>
      </c>
      <c r="K10" s="292">
        <f>IFERROR('O&amp;G'!D21,"")</f>
        <v/>
      </c>
      <c r="L10" s="6" t="n"/>
    </row>
    <row r="11" ht="18" customHeight="1" thickBot="1">
      <c r="A11" s="5" t="inlineStr">
        <is>
          <t>Effluent</t>
        </is>
      </c>
      <c r="B11" s="291" t="n"/>
      <c r="C11" s="295" t="n"/>
      <c r="D11" s="291" t="n"/>
      <c r="E11" s="293">
        <f>IFERROR(TS!E21,"")</f>
        <v/>
      </c>
      <c r="F11" s="293">
        <f>IFERROR(E11-G11,"")</f>
        <v/>
      </c>
      <c r="G11" s="293">
        <f>IFERROR(TSS!F27,"")</f>
        <v/>
      </c>
      <c r="H11" s="292">
        <f>IFERROR(IF(BOD!D16&lt;1,"NA",BOD!L29),"")</f>
        <v/>
      </c>
      <c r="I11" s="292">
        <f>IFERROR(COD!K19,"")</f>
        <v/>
      </c>
      <c r="J11" s="325">
        <f>IFERROR(Sulfide!D14,"")</f>
        <v/>
      </c>
      <c r="K11" s="325">
        <f>IFERROR('O&amp;G'!E21,"")</f>
        <v/>
      </c>
      <c r="L11" s="325" t="n"/>
    </row>
    <row r="12" ht="18" customHeight="1" thickBot="1">
      <c r="A12" s="5" t="inlineStr">
        <is>
          <t>MLSS</t>
        </is>
      </c>
      <c r="B12" s="6" t="n"/>
      <c r="C12" s="6" t="n"/>
      <c r="D12" s="291" t="n"/>
      <c r="E12" s="6" t="n"/>
      <c r="F12" s="6" t="n"/>
      <c r="G12" s="293">
        <f>IFERROR(TSS!G27,"")</f>
        <v/>
      </c>
      <c r="H12" s="6" t="n"/>
      <c r="I12" s="6" t="n"/>
      <c r="J12" s="6" t="n"/>
      <c r="K12" s="6" t="n"/>
      <c r="L12" s="6" t="n"/>
    </row>
    <row r="13" ht="18" customHeight="1">
      <c r="A13" s="328" t="n"/>
      <c r="B13" s="329" t="n"/>
      <c r="C13" s="329" t="n"/>
      <c r="D13" s="329" t="n"/>
      <c r="E13" s="329" t="n"/>
      <c r="F13" s="329" t="n"/>
      <c r="G13" s="329" t="n"/>
      <c r="H13" s="329" t="n"/>
      <c r="I13" s="329" t="n"/>
      <c r="J13" s="329" t="n"/>
      <c r="K13" s="329" t="n"/>
    </row>
    <row r="14" ht="18" customHeight="1">
      <c r="A14" s="43" t="inlineStr">
        <is>
          <t>Reviewed by</t>
        </is>
      </c>
      <c r="B14" s="43" t="n"/>
      <c r="C14" s="43" t="n"/>
      <c r="D14" s="43" t="n"/>
      <c r="E14" s="43" t="n"/>
      <c r="F14" s="43" t="n"/>
      <c r="G14" s="43" t="inlineStr">
        <is>
          <t>Analyzed by</t>
        </is>
      </c>
      <c r="H14" s="43" t="n"/>
      <c r="I14" s="43" t="n"/>
    </row>
    <row r="15" ht="18" customHeight="1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18" customHeight="1"/>
    <row r="17" ht="18" customHeight="1"/>
    <row r="23">
      <c r="I23" s="2" t="n"/>
    </row>
    <row r="24">
      <c r="I24" s="2" t="n"/>
    </row>
    <row r="25">
      <c r="I25" s="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m245LvjoSKIkW+TQgyPDg==" formatRows="1" sort="1" spinCount="100000" hashValue="BVV2A2/Q2YgUMxTGqEooafpf4qIOA8TkUWGGu3q0vt3lNfVXvszIBtfW7n9FoEzbv3i9U9NJhjWA/kn2aA/+Ow=="/>
  <mergeCells count="9">
    <mergeCell ref="B6:C6"/>
    <mergeCell ref="E6:F6"/>
    <mergeCell ref="P5:R7"/>
    <mergeCell ref="A2:D2"/>
    <mergeCell ref="A5:H5"/>
    <mergeCell ref="G6:H6"/>
    <mergeCell ref="B1:C1"/>
    <mergeCell ref="C3:D3"/>
    <mergeCell ref="A3:B3"/>
  </mergeCells>
  <hyperlinks>
    <hyperlink ref="E9" location="TS!A1" display="TS"/>
    <hyperlink ref="F9" location="TDS!A1" display="TDS"/>
    <hyperlink ref="G9" location="TSS!A1" display="TSS"/>
    <hyperlink ref="H9" location="BOD!A1" display="BOD"/>
    <hyperlink ref="I9" location="COD!A1" display="COD"/>
    <hyperlink ref="J9" location="Sulfide!A1" display="S-2"/>
    <hyperlink ref="K9" location="'O&amp;G'!A1" display="O&amp;G"/>
    <hyperlink ref="L9" location="'O&amp;G'!A1" display="O&amp;G"/>
  </hyperlinks>
  <printOptions horizontalCentered="1" verticalCentered="1"/>
  <pageMargins left="0.25" right="0.25" top="0.75" bottom="0.75" header="0.3" footer="0.3"/>
  <pageSetup orientation="landscape" paperSize="9" scale="9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IV123"/>
  <sheetViews>
    <sheetView zoomScale="60" zoomScaleNormal="60" workbookViewId="0">
      <selection activeCell="C13" sqref="C13:F13"/>
    </sheetView>
  </sheetViews>
  <sheetFormatPr baseColWidth="8" defaultRowHeight="17.4"/>
  <cols>
    <col width="52.33203125" customWidth="1" style="7" min="1" max="1"/>
    <col width="23.44140625" customWidth="1" style="7" min="2" max="2"/>
    <col width="20.5546875" customWidth="1" style="7" min="3" max="3"/>
    <col width="20.88671875" customWidth="1" style="7" min="4" max="21"/>
    <col width="9.109375" customWidth="1" style="7" min="22" max="27"/>
    <col width="45.33203125" bestFit="1" customWidth="1" style="9" min="28" max="28"/>
    <col width="18.109375" bestFit="1" customWidth="1" style="7" min="29" max="29"/>
    <col width="16.44140625" bestFit="1" customWidth="1" style="7" min="30" max="30"/>
    <col width="53.109375" bestFit="1" customWidth="1" style="7" min="31" max="31"/>
    <col width="24.33203125" bestFit="1" customWidth="1" style="7" min="32" max="32"/>
    <col width="18.33203125" bestFit="1" customWidth="1" style="7" min="33" max="33"/>
    <col width="37.88671875" bestFit="1" customWidth="1" style="7" min="34" max="34"/>
    <col width="16.6640625" bestFit="1" customWidth="1" style="7" min="35" max="35"/>
    <col width="18.88671875" bestFit="1" customWidth="1" style="7" min="36" max="36"/>
    <col width="9.109375" customWidth="1" style="7" min="37" max="256"/>
  </cols>
  <sheetData>
    <row r="1" ht="28.2" customHeight="1">
      <c r="P1" s="8" t="inlineStr">
        <is>
          <t>الشركة القابضة لمياة الشرب و الصرف الصحى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8.2" customHeight="1">
      <c r="A2" s="10" t="n"/>
      <c r="P2" s="8" t="inlineStr">
        <is>
          <t>قطاع المعامل</t>
        </is>
      </c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8.2" customHeight="1">
      <c r="P3" s="11" t="inlineStr">
        <is>
          <t>الأدارة العامة لمعامل الصرف الصحى</t>
        </is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8" customHeight="1" thickBot="1"/>
    <row r="5" ht="36" customHeight="1" thickBot="1">
      <c r="A5" s="12" t="inlineStr">
        <is>
          <t xml:space="preserve"> WASTWATER TREATMENT PLANT LABORATORY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4" t="n"/>
      <c r="Q5" s="15" t="n"/>
      <c r="R5" s="15" t="n"/>
      <c r="S5" s="15" t="n"/>
      <c r="T5" s="15" t="n"/>
      <c r="U5" s="15" t="n"/>
      <c r="V5" s="16" t="n"/>
      <c r="W5" s="16" t="n"/>
      <c r="X5" s="16" t="n"/>
      <c r="Y5" s="16" t="n"/>
      <c r="Z5" s="16" t="n"/>
      <c r="AA5" s="16" t="n"/>
      <c r="AB5" s="17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  <c r="ID5" s="16" t="n"/>
      <c r="IE5" s="16" t="n"/>
      <c r="IF5" s="16" t="n"/>
      <c r="IG5" s="16" t="n"/>
      <c r="IH5" s="16" t="n"/>
      <c r="II5" s="16" t="n"/>
      <c r="IJ5" s="16" t="n"/>
      <c r="IK5" s="16" t="n"/>
      <c r="IL5" s="16" t="n"/>
      <c r="IM5" s="16" t="n"/>
      <c r="IN5" s="16" t="n"/>
      <c r="IO5" s="16" t="n"/>
      <c r="IP5" s="16" t="n"/>
      <c r="IQ5" s="16" t="n"/>
      <c r="IR5" s="16" t="n"/>
      <c r="IS5" s="16" t="n"/>
      <c r="IT5" s="16" t="n"/>
      <c r="IU5" s="16" t="n"/>
      <c r="IV5" s="16" t="n"/>
    </row>
    <row r="6" ht="60.6" customHeight="1">
      <c r="A6" s="506" t="inlineStr">
        <is>
          <t>COD WORK SHEET</t>
        </is>
      </c>
      <c r="B6" s="507" t="n"/>
      <c r="C6" s="507" t="n"/>
      <c r="D6" s="507" t="n"/>
      <c r="E6" s="507" t="n"/>
      <c r="F6" s="507" t="n"/>
      <c r="G6" s="507" t="n"/>
      <c r="H6" s="508" t="n"/>
      <c r="I6" s="348" t="inlineStr">
        <is>
          <t xml:space="preserve"> SAMPLE DATE:   </t>
        </is>
      </c>
      <c r="J6" s="507" t="n"/>
      <c r="K6" s="351">
        <f>IFERROR(Main!B6,"")</f>
        <v/>
      </c>
      <c r="L6" s="509" t="n"/>
      <c r="M6" s="352" t="inlineStr">
        <is>
          <t xml:space="preserve"> ANALYSIS DATE:</t>
        </is>
      </c>
      <c r="N6" s="507" t="n"/>
      <c r="O6" s="353">
        <f>IFERROR(Main!G6,"")</f>
        <v/>
      </c>
      <c r="P6" s="508" t="n"/>
      <c r="Q6" s="18" t="n"/>
      <c r="R6" s="18" t="n"/>
      <c r="S6" s="18" t="n"/>
      <c r="T6" s="18" t="n"/>
      <c r="U6" s="18" t="n"/>
    </row>
    <row r="7" ht="34.8" customHeight="1">
      <c r="A7" s="510" t="inlineStr">
        <is>
          <t xml:space="preserve">  20th EDITION, of The Standard Method for the Examination of Water and Wastewater</t>
        </is>
      </c>
      <c r="B7" s="511" t="n"/>
      <c r="C7" s="511" t="n"/>
      <c r="D7" s="511" t="n"/>
      <c r="E7" s="511" t="n"/>
      <c r="F7" s="511" t="n"/>
      <c r="G7" s="511" t="n"/>
      <c r="H7" s="512" t="n"/>
      <c r="I7" s="513" t="inlineStr">
        <is>
          <t xml:space="preserve"> TIME:           ....................................................................</t>
        </is>
      </c>
      <c r="J7" s="514" t="n"/>
      <c r="K7" s="514" t="n"/>
      <c r="L7" s="514" t="n"/>
      <c r="M7" s="514" t="n"/>
      <c r="N7" s="514" t="n"/>
      <c r="O7" s="514" t="n"/>
      <c r="P7" s="515" t="n"/>
      <c r="Q7" s="19" t="n"/>
      <c r="R7" s="19" t="n"/>
      <c r="S7" s="19" t="n"/>
      <c r="T7" s="19" t="n"/>
      <c r="U7" s="19" t="n"/>
      <c r="V7" s="7" t="inlineStr">
        <is>
          <t> </t>
        </is>
      </c>
    </row>
    <row r="8" ht="37.2" customHeight="1" thickBot="1">
      <c r="A8" s="20" t="inlineStr">
        <is>
          <t xml:space="preserve"> PROCEDURE NUMBER 5220 D     CLOSED REFLUX, COLORIMETRIC</t>
        </is>
      </c>
      <c r="B8" s="21" t="n"/>
      <c r="C8" s="21" t="n"/>
      <c r="D8" s="21" t="n"/>
      <c r="E8" s="21" t="n"/>
      <c r="F8" s="21" t="n"/>
      <c r="G8" s="21" t="n"/>
      <c r="H8" s="22" t="n"/>
      <c r="I8" s="516" t="inlineStr">
        <is>
          <t>ANALYST :    Ch/ Mohammad S. Alawamy</t>
        </is>
      </c>
      <c r="J8" s="517" t="n"/>
      <c r="K8" s="517" t="n"/>
      <c r="L8" s="517" t="n"/>
      <c r="M8" s="517" t="n"/>
      <c r="N8" s="517" t="n"/>
      <c r="O8" s="517" t="n"/>
      <c r="P8" s="518" t="n"/>
      <c r="Q8" s="19" t="n"/>
      <c r="R8" s="19" t="n"/>
      <c r="S8" s="19" t="n"/>
      <c r="T8" s="19" t="n"/>
      <c r="U8" s="19" t="n"/>
      <c r="V8" s="7" t="inlineStr">
        <is>
          <t> </t>
        </is>
      </c>
    </row>
    <row r="9" ht="31.2" customHeight="1" thickBot="1" thickTop="1">
      <c r="A9" s="519" t="inlineStr">
        <is>
          <t xml:space="preserve"> (1) SAMPLE TYPE</t>
        </is>
      </c>
      <c r="B9" s="520" t="n"/>
      <c r="C9" s="521" t="inlineStr">
        <is>
          <t>Influent</t>
        </is>
      </c>
      <c r="D9" s="522" t="n"/>
      <c r="E9" s="521" t="inlineStr">
        <is>
          <t>Effluent</t>
        </is>
      </c>
      <c r="F9" s="522" t="n"/>
      <c r="G9" s="521" t="n"/>
      <c r="H9" s="522" t="n"/>
      <c r="I9" s="521" t="n"/>
      <c r="J9" s="522" t="n"/>
      <c r="K9" s="521" t="n"/>
      <c r="L9" s="522" t="n"/>
      <c r="M9" s="521" t="n"/>
      <c r="N9" s="522" t="n"/>
      <c r="O9" s="521" t="n"/>
      <c r="P9" s="522" t="n"/>
      <c r="Q9" s="521" t="n"/>
      <c r="R9" s="522" t="n"/>
      <c r="S9" s="521" t="n"/>
      <c r="T9" s="522" t="n"/>
      <c r="U9" s="23" t="n"/>
      <c r="V9" s="24" t="n"/>
      <c r="W9" s="24" t="n"/>
      <c r="X9" s="24" t="n"/>
      <c r="Y9" s="24" t="n"/>
      <c r="Z9" s="24" t="n"/>
      <c r="AA9" s="24" t="n"/>
      <c r="AB9" s="17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4" t="n"/>
      <c r="DT9" s="24" t="n"/>
      <c r="DU9" s="24" t="n"/>
      <c r="DV9" s="24" t="n"/>
      <c r="DW9" s="24" t="n"/>
      <c r="DX9" s="24" t="n"/>
      <c r="DY9" s="24" t="n"/>
      <c r="DZ9" s="24" t="n"/>
      <c r="EA9" s="24" t="n"/>
      <c r="EB9" s="24" t="n"/>
      <c r="EC9" s="24" t="n"/>
      <c r="ED9" s="24" t="n"/>
      <c r="EE9" s="24" t="n"/>
      <c r="EF9" s="24" t="n"/>
      <c r="EG9" s="24" t="n"/>
      <c r="EH9" s="24" t="n"/>
      <c r="EI9" s="24" t="n"/>
      <c r="EJ9" s="24" t="n"/>
      <c r="EK9" s="24" t="n"/>
      <c r="EL9" s="24" t="n"/>
      <c r="EM9" s="24" t="n"/>
      <c r="EN9" s="24" t="n"/>
      <c r="EO9" s="24" t="n"/>
      <c r="EP9" s="24" t="n"/>
      <c r="EQ9" s="24" t="n"/>
      <c r="ER9" s="24" t="n"/>
      <c r="ES9" s="24" t="n"/>
      <c r="ET9" s="24" t="n"/>
      <c r="EU9" s="24" t="n"/>
      <c r="EV9" s="24" t="n"/>
      <c r="EW9" s="24" t="n"/>
      <c r="EX9" s="24" t="n"/>
      <c r="EY9" s="24" t="n"/>
      <c r="EZ9" s="24" t="n"/>
      <c r="FA9" s="24" t="n"/>
      <c r="FB9" s="24" t="n"/>
      <c r="FC9" s="24" t="n"/>
      <c r="FD9" s="24" t="n"/>
      <c r="FE9" s="24" t="n"/>
      <c r="FF9" s="24" t="n"/>
      <c r="FG9" s="24" t="n"/>
      <c r="FH9" s="24" t="n"/>
      <c r="FI9" s="24" t="n"/>
      <c r="FJ9" s="24" t="n"/>
      <c r="FK9" s="24" t="n"/>
      <c r="FL9" s="24" t="n"/>
      <c r="FM9" s="24" t="n"/>
      <c r="FN9" s="24" t="n"/>
      <c r="FO9" s="24" t="n"/>
      <c r="FP9" s="24" t="n"/>
      <c r="FQ9" s="24" t="n"/>
      <c r="FR9" s="24" t="n"/>
      <c r="FS9" s="24" t="n"/>
      <c r="FT9" s="24" t="n"/>
      <c r="FU9" s="24" t="n"/>
      <c r="FV9" s="24" t="n"/>
      <c r="FW9" s="24" t="n"/>
      <c r="FX9" s="24" t="n"/>
      <c r="FY9" s="24" t="n"/>
      <c r="FZ9" s="24" t="n"/>
      <c r="GA9" s="24" t="n"/>
      <c r="GB9" s="24" t="n"/>
      <c r="GC9" s="24" t="n"/>
      <c r="GD9" s="24" t="n"/>
      <c r="GE9" s="24" t="n"/>
      <c r="GF9" s="24" t="n"/>
      <c r="GG9" s="24" t="n"/>
      <c r="GH9" s="24" t="n"/>
      <c r="GI9" s="24" t="n"/>
      <c r="GJ9" s="24" t="n"/>
      <c r="GK9" s="24" t="n"/>
      <c r="GL9" s="24" t="n"/>
      <c r="GM9" s="24" t="n"/>
      <c r="GN9" s="24" t="n"/>
      <c r="GO9" s="24" t="n"/>
      <c r="GP9" s="24" t="n"/>
      <c r="GQ9" s="24" t="n"/>
      <c r="GR9" s="24" t="n"/>
      <c r="GS9" s="24" t="n"/>
      <c r="GT9" s="24" t="n"/>
      <c r="GU9" s="24" t="n"/>
      <c r="GV9" s="24" t="n"/>
      <c r="GW9" s="24" t="n"/>
      <c r="GX9" s="24" t="n"/>
      <c r="GY9" s="24" t="n"/>
      <c r="GZ9" s="24" t="n"/>
      <c r="HA9" s="24" t="n"/>
      <c r="HB9" s="24" t="n"/>
      <c r="HC9" s="24" t="n"/>
      <c r="HD9" s="24" t="n"/>
      <c r="HE9" s="24" t="n"/>
      <c r="HF9" s="24" t="n"/>
      <c r="HG9" s="24" t="n"/>
      <c r="HH9" s="24" t="n"/>
      <c r="HI9" s="24" t="n"/>
      <c r="HJ9" s="24" t="n"/>
      <c r="HK9" s="24" t="n"/>
      <c r="HL9" s="24" t="n"/>
      <c r="HM9" s="24" t="n"/>
      <c r="HN9" s="24" t="n"/>
      <c r="HO9" s="24" t="n"/>
      <c r="HP9" s="24" t="n"/>
      <c r="HQ9" s="24" t="n"/>
      <c r="HR9" s="24" t="n"/>
      <c r="HS9" s="24" t="n"/>
      <c r="HT9" s="24" t="n"/>
      <c r="HU9" s="24" t="n"/>
      <c r="HV9" s="24" t="n"/>
      <c r="HW9" s="24" t="n"/>
      <c r="HX9" s="24" t="n"/>
      <c r="HY9" s="24" t="n"/>
      <c r="HZ9" s="24" t="n"/>
      <c r="IA9" s="24" t="n"/>
      <c r="IB9" s="24" t="n"/>
      <c r="IC9" s="24" t="n"/>
      <c r="ID9" s="24" t="n"/>
      <c r="IE9" s="24" t="n"/>
      <c r="IF9" s="24" t="n"/>
      <c r="IG9" s="24" t="n"/>
      <c r="IH9" s="24" t="n"/>
      <c r="II9" s="24" t="n"/>
      <c r="IJ9" s="24" t="n"/>
      <c r="IK9" s="24" t="n"/>
      <c r="IL9" s="24" t="n"/>
      <c r="IM9" s="24" t="n"/>
      <c r="IN9" s="24" t="n"/>
      <c r="IO9" s="24" t="n"/>
      <c r="IP9" s="24" t="n"/>
      <c r="IQ9" s="24" t="n"/>
      <c r="IR9" s="24" t="n"/>
      <c r="IS9" s="24" t="n"/>
      <c r="IT9" s="24" t="n"/>
      <c r="IU9" s="24" t="n"/>
      <c r="IV9" s="24" t="n"/>
    </row>
    <row r="10" ht="30.6" customHeight="1" thickTop="1">
      <c r="A10" s="523" t="inlineStr">
        <is>
          <t xml:space="preserve"> (2) BOTTLE NUMBER</t>
        </is>
      </c>
      <c r="B10" s="524" t="n"/>
      <c r="C10" s="25" t="n">
        <v>2</v>
      </c>
      <c r="D10" s="26" t="n">
        <v>3</v>
      </c>
      <c r="E10" s="25" t="n">
        <v>4</v>
      </c>
      <c r="F10" s="25" t="n">
        <v>5</v>
      </c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7" t="n"/>
      <c r="V10" s="24" t="n"/>
      <c r="W10" s="24" t="n"/>
      <c r="X10" s="24" t="n"/>
      <c r="Y10" s="24" t="n"/>
      <c r="Z10" s="24" t="n"/>
      <c r="AA10" s="24" t="n"/>
      <c r="AB10" s="17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28" t="n"/>
      <c r="BN10" s="28" t="n"/>
      <c r="BO10" s="28" t="n"/>
      <c r="BP10" s="28" t="n"/>
      <c r="BQ10" s="28" t="n"/>
      <c r="BR10" s="28" t="n"/>
      <c r="BS10" s="28" t="n"/>
      <c r="BT10" s="28" t="n"/>
      <c r="BU10" s="28" t="n"/>
      <c r="BV10" s="28" t="n"/>
      <c r="BW10" s="28" t="n"/>
      <c r="BX10" s="28" t="n"/>
      <c r="BY10" s="28" t="n"/>
      <c r="BZ10" s="28" t="n"/>
      <c r="CA10" s="28" t="n"/>
      <c r="CB10" s="28" t="n"/>
      <c r="CC10" s="28" t="n"/>
      <c r="CD10" s="28" t="n"/>
      <c r="CE10" s="28" t="n"/>
      <c r="CF10" s="28" t="n"/>
      <c r="CG10" s="28" t="n"/>
      <c r="CH10" s="28" t="n"/>
      <c r="CI10" s="28" t="n"/>
      <c r="CJ10" s="28" t="n"/>
      <c r="CK10" s="28" t="n"/>
      <c r="CL10" s="28" t="n"/>
      <c r="CM10" s="28" t="n"/>
      <c r="CN10" s="28" t="n"/>
      <c r="CO10" s="28" t="n"/>
      <c r="CP10" s="28" t="n"/>
      <c r="CQ10" s="28" t="n"/>
      <c r="CR10" s="28" t="n"/>
      <c r="CS10" s="28" t="n"/>
      <c r="CT10" s="28" t="n"/>
      <c r="CU10" s="28" t="n"/>
      <c r="CV10" s="28" t="n"/>
      <c r="CW10" s="28" t="n"/>
      <c r="CX10" s="28" t="n"/>
      <c r="CY10" s="28" t="n"/>
      <c r="CZ10" s="28" t="n"/>
      <c r="DA10" s="28" t="n"/>
      <c r="DB10" s="28" t="n"/>
      <c r="DC10" s="28" t="n"/>
      <c r="DD10" s="28" t="n"/>
      <c r="DE10" s="28" t="n"/>
      <c r="DF10" s="28" t="n"/>
      <c r="DG10" s="28" t="n"/>
      <c r="DH10" s="28" t="n"/>
      <c r="DI10" s="28" t="n"/>
      <c r="DJ10" s="28" t="n"/>
      <c r="DK10" s="28" t="n"/>
      <c r="DL10" s="28" t="n"/>
      <c r="DM10" s="28" t="n"/>
      <c r="DN10" s="28" t="n"/>
      <c r="DO10" s="28" t="n"/>
      <c r="DP10" s="28" t="n"/>
      <c r="DQ10" s="28" t="n"/>
      <c r="DR10" s="28" t="n"/>
      <c r="DS10" s="28" t="n"/>
      <c r="DT10" s="28" t="n"/>
      <c r="DU10" s="28" t="n"/>
      <c r="DV10" s="28" t="n"/>
      <c r="DW10" s="28" t="n"/>
      <c r="DX10" s="28" t="n"/>
      <c r="DY10" s="28" t="n"/>
      <c r="DZ10" s="28" t="n"/>
      <c r="EA10" s="28" t="n"/>
      <c r="EB10" s="28" t="n"/>
      <c r="EC10" s="28" t="n"/>
      <c r="ED10" s="28" t="n"/>
      <c r="EE10" s="28" t="n"/>
      <c r="EF10" s="28" t="n"/>
      <c r="EG10" s="28" t="n"/>
      <c r="EH10" s="28" t="n"/>
      <c r="EI10" s="28" t="n"/>
      <c r="EJ10" s="28" t="n"/>
      <c r="EK10" s="28" t="n"/>
      <c r="EL10" s="28" t="n"/>
      <c r="EM10" s="28" t="n"/>
      <c r="EN10" s="28" t="n"/>
      <c r="EO10" s="28" t="n"/>
      <c r="EP10" s="28" t="n"/>
      <c r="EQ10" s="28" t="n"/>
      <c r="ER10" s="28" t="n"/>
      <c r="ES10" s="28" t="n"/>
      <c r="ET10" s="28" t="n"/>
      <c r="EU10" s="28" t="n"/>
      <c r="EV10" s="28" t="n"/>
      <c r="EW10" s="28" t="n"/>
      <c r="EX10" s="28" t="n"/>
      <c r="EY10" s="28" t="n"/>
      <c r="EZ10" s="28" t="n"/>
      <c r="FA10" s="28" t="n"/>
      <c r="FB10" s="28" t="n"/>
      <c r="FC10" s="28" t="n"/>
      <c r="FD10" s="28" t="n"/>
      <c r="FE10" s="28" t="n"/>
      <c r="FF10" s="28" t="n"/>
      <c r="FG10" s="28" t="n"/>
      <c r="FH10" s="28" t="n"/>
      <c r="FI10" s="28" t="n"/>
      <c r="FJ10" s="28" t="n"/>
      <c r="FK10" s="28" t="n"/>
      <c r="FL10" s="28" t="n"/>
      <c r="FM10" s="28" t="n"/>
      <c r="FN10" s="28" t="n"/>
      <c r="FO10" s="28" t="n"/>
      <c r="FP10" s="28" t="n"/>
      <c r="FQ10" s="28" t="n"/>
      <c r="FR10" s="28" t="n"/>
      <c r="FS10" s="28" t="n"/>
      <c r="FT10" s="28" t="n"/>
      <c r="FU10" s="28" t="n"/>
      <c r="FV10" s="28" t="n"/>
      <c r="FW10" s="28" t="n"/>
      <c r="FX10" s="28" t="n"/>
      <c r="FY10" s="28" t="n"/>
      <c r="FZ10" s="28" t="n"/>
      <c r="GA10" s="28" t="n"/>
      <c r="GB10" s="28" t="n"/>
      <c r="GC10" s="28" t="n"/>
      <c r="GD10" s="28" t="n"/>
      <c r="GE10" s="28" t="n"/>
      <c r="GF10" s="28" t="n"/>
      <c r="GG10" s="28" t="n"/>
      <c r="GH10" s="28" t="n"/>
      <c r="GI10" s="28" t="n"/>
      <c r="GJ10" s="28" t="n"/>
      <c r="GK10" s="28" t="n"/>
      <c r="GL10" s="28" t="n"/>
      <c r="GM10" s="28" t="n"/>
      <c r="GN10" s="28" t="n"/>
      <c r="GO10" s="28" t="n"/>
      <c r="GP10" s="28" t="n"/>
      <c r="GQ10" s="28" t="n"/>
      <c r="GR10" s="28" t="n"/>
      <c r="GS10" s="28" t="n"/>
      <c r="GT10" s="28" t="n"/>
      <c r="GU10" s="28" t="n"/>
      <c r="GV10" s="28" t="n"/>
      <c r="GW10" s="28" t="n"/>
      <c r="GX10" s="28" t="n"/>
      <c r="GY10" s="28" t="n"/>
      <c r="GZ10" s="28" t="n"/>
      <c r="HA10" s="28" t="n"/>
      <c r="HB10" s="28" t="n"/>
      <c r="HC10" s="28" t="n"/>
      <c r="HD10" s="28" t="n"/>
      <c r="HE10" s="28" t="n"/>
      <c r="HF10" s="28" t="n"/>
      <c r="HG10" s="28" t="n"/>
      <c r="HH10" s="28" t="n"/>
      <c r="HI10" s="28" t="n"/>
      <c r="HJ10" s="28" t="n"/>
      <c r="HK10" s="28" t="n"/>
      <c r="HL10" s="28" t="n"/>
      <c r="HM10" s="28" t="n"/>
      <c r="HN10" s="28" t="n"/>
      <c r="HO10" s="28" t="n"/>
      <c r="HP10" s="28" t="n"/>
      <c r="HQ10" s="28" t="n"/>
      <c r="HR10" s="28" t="n"/>
      <c r="HS10" s="28" t="n"/>
      <c r="HT10" s="28" t="n"/>
      <c r="HU10" s="28" t="n"/>
      <c r="HV10" s="28" t="n"/>
      <c r="HW10" s="28" t="n"/>
      <c r="HX10" s="28" t="n"/>
      <c r="HY10" s="28" t="n"/>
      <c r="HZ10" s="28" t="n"/>
      <c r="IA10" s="28" t="n"/>
      <c r="IB10" s="28" t="n"/>
      <c r="IC10" s="28" t="n"/>
      <c r="ID10" s="28" t="n"/>
      <c r="IE10" s="28" t="n"/>
      <c r="IF10" s="28" t="n"/>
      <c r="IG10" s="28" t="n"/>
      <c r="IH10" s="28" t="n"/>
      <c r="II10" s="28" t="n"/>
      <c r="IJ10" s="28" t="n"/>
      <c r="IK10" s="28" t="n"/>
      <c r="IL10" s="28" t="n"/>
      <c r="IM10" s="28" t="n"/>
      <c r="IN10" s="28" t="n"/>
      <c r="IO10" s="28" t="n"/>
      <c r="IP10" s="28" t="n"/>
      <c r="IQ10" s="28" t="n"/>
      <c r="IR10" s="28" t="n"/>
      <c r="IS10" s="28" t="n"/>
      <c r="IT10" s="28" t="n"/>
      <c r="IU10" s="28" t="n"/>
      <c r="IV10" s="28" t="n"/>
    </row>
    <row r="11" ht="30" customHeight="1">
      <c r="A11" s="525" t="inlineStr">
        <is>
          <t xml:space="preserve"> (3) SAMPLE VOLUME, ml</t>
        </is>
      </c>
      <c r="B11" s="526" t="n"/>
      <c r="C11" s="29" t="n">
        <v>2.5</v>
      </c>
      <c r="D11" s="29" t="n">
        <v>2.5</v>
      </c>
      <c r="E11" s="29" t="n">
        <v>2.5</v>
      </c>
      <c r="F11" s="29" t="n">
        <v>2.5</v>
      </c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30" t="n"/>
      <c r="V11" s="24" t="n"/>
      <c r="W11" s="24" t="n"/>
      <c r="X11" s="24" t="n"/>
      <c r="Y11" s="24" t="n"/>
      <c r="Z11" s="24" t="n"/>
      <c r="AA11" s="24" t="n"/>
      <c r="AB11" s="17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 t="n"/>
      <c r="DW11" s="24" t="n"/>
      <c r="DX11" s="24" t="n"/>
      <c r="DY11" s="24" t="n"/>
      <c r="DZ11" s="24" t="n"/>
      <c r="EA11" s="24" t="n"/>
      <c r="EB11" s="24" t="n"/>
      <c r="EC11" s="24" t="n"/>
      <c r="ED11" s="24" t="n"/>
      <c r="EE11" s="24" t="n"/>
      <c r="EF11" s="24" t="n"/>
      <c r="EG11" s="24" t="n"/>
      <c r="EH11" s="24" t="n"/>
      <c r="EI11" s="24" t="n"/>
      <c r="EJ11" s="24" t="n"/>
      <c r="EK11" s="24" t="n"/>
      <c r="EL11" s="24" t="n"/>
      <c r="EM11" s="24" t="n"/>
      <c r="EN11" s="24" t="n"/>
      <c r="EO11" s="24" t="n"/>
      <c r="EP11" s="24" t="n"/>
      <c r="EQ11" s="24" t="n"/>
      <c r="ER11" s="24" t="n"/>
      <c r="ES11" s="24" t="n"/>
      <c r="ET11" s="24" t="n"/>
      <c r="EU11" s="24" t="n"/>
      <c r="EV11" s="24" t="n"/>
      <c r="EW11" s="24" t="n"/>
      <c r="EX11" s="24" t="n"/>
      <c r="EY11" s="24" t="n"/>
      <c r="EZ11" s="24" t="n"/>
      <c r="FA11" s="24" t="n"/>
      <c r="FB11" s="24" t="n"/>
      <c r="FC11" s="24" t="n"/>
      <c r="FD11" s="24" t="n"/>
      <c r="FE11" s="24" t="n"/>
      <c r="FF11" s="24" t="n"/>
      <c r="FG11" s="24" t="n"/>
      <c r="FH11" s="24" t="n"/>
      <c r="FI11" s="24" t="n"/>
      <c r="FJ11" s="24" t="n"/>
      <c r="FK11" s="24" t="n"/>
      <c r="FL11" s="24" t="n"/>
      <c r="FM11" s="24" t="n"/>
      <c r="FN11" s="24" t="n"/>
      <c r="FO11" s="24" t="n"/>
      <c r="FP11" s="24" t="n"/>
      <c r="FQ11" s="24" t="n"/>
      <c r="FR11" s="24" t="n"/>
      <c r="FS11" s="24" t="n"/>
      <c r="FT11" s="24" t="n"/>
      <c r="FU11" s="24" t="n"/>
      <c r="FV11" s="24" t="n"/>
      <c r="FW11" s="24" t="n"/>
      <c r="FX11" s="24" t="n"/>
      <c r="FY11" s="24" t="n"/>
      <c r="FZ11" s="24" t="n"/>
      <c r="GA11" s="24" t="n"/>
      <c r="GB11" s="24" t="n"/>
      <c r="GC11" s="24" t="n"/>
      <c r="GD11" s="24" t="n"/>
      <c r="GE11" s="24" t="n"/>
      <c r="GF11" s="24" t="n"/>
      <c r="GG11" s="24" t="n"/>
      <c r="GH11" s="24" t="n"/>
      <c r="GI11" s="24" t="n"/>
      <c r="GJ11" s="24" t="n"/>
      <c r="GK11" s="24" t="n"/>
      <c r="GL11" s="24" t="n"/>
      <c r="GM11" s="24" t="n"/>
      <c r="GN11" s="24" t="n"/>
      <c r="GO11" s="24" t="n"/>
      <c r="GP11" s="24" t="n"/>
      <c r="GQ11" s="24" t="n"/>
      <c r="GR11" s="24" t="n"/>
      <c r="GS11" s="24" t="n"/>
      <c r="GT11" s="24" t="n"/>
      <c r="GU11" s="24" t="n"/>
      <c r="GV11" s="24" t="n"/>
      <c r="GW11" s="24" t="n"/>
      <c r="GX11" s="24" t="n"/>
      <c r="GY11" s="24" t="n"/>
      <c r="GZ11" s="24" t="n"/>
      <c r="HA11" s="24" t="n"/>
      <c r="HB11" s="24" t="n"/>
      <c r="HC11" s="24" t="n"/>
      <c r="HD11" s="24" t="n"/>
      <c r="HE11" s="24" t="n"/>
      <c r="HF11" s="24" t="n"/>
      <c r="HG11" s="24" t="n"/>
      <c r="HH11" s="24" t="n"/>
      <c r="HI11" s="24" t="n"/>
      <c r="HJ11" s="24" t="n"/>
      <c r="HK11" s="24" t="n"/>
      <c r="HL11" s="24" t="n"/>
      <c r="HM11" s="24" t="n"/>
      <c r="HN11" s="24" t="n"/>
      <c r="HO11" s="24" t="n"/>
      <c r="HP11" s="24" t="n"/>
      <c r="HQ11" s="24" t="n"/>
      <c r="HR11" s="24" t="n"/>
      <c r="HS11" s="24" t="n"/>
      <c r="HT11" s="24" t="n"/>
      <c r="HU11" s="24" t="n"/>
      <c r="HV11" s="24" t="n"/>
      <c r="HW11" s="24" t="n"/>
      <c r="HX11" s="24" t="n"/>
      <c r="HY11" s="24" t="n"/>
      <c r="HZ11" s="24" t="n"/>
      <c r="IA11" s="24" t="n"/>
      <c r="IB11" s="24" t="n"/>
      <c r="IC11" s="24" t="n"/>
      <c r="ID11" s="24" t="n"/>
      <c r="IE11" s="24" t="n"/>
      <c r="IF11" s="24" t="n"/>
      <c r="IG11" s="24" t="n"/>
      <c r="IH11" s="24" t="n"/>
      <c r="II11" s="24" t="n"/>
      <c r="IJ11" s="24" t="n"/>
      <c r="IK11" s="24" t="n"/>
      <c r="IL11" s="24" t="n"/>
      <c r="IM11" s="24" t="n"/>
      <c r="IN11" s="24" t="n"/>
      <c r="IO11" s="24" t="n"/>
      <c r="IP11" s="24" t="n"/>
      <c r="IQ11" s="24" t="n"/>
      <c r="IR11" s="24" t="n"/>
      <c r="IS11" s="24" t="n"/>
      <c r="IT11" s="24" t="n"/>
      <c r="IU11" s="24" t="n"/>
      <c r="IV11" s="24" t="n"/>
    </row>
    <row r="12" ht="30" customHeight="1">
      <c r="A12" s="527" t="inlineStr">
        <is>
          <t xml:space="preserve"> (4) DILUTION FACTOR = 2 / (3)</t>
        </is>
      </c>
      <c r="B12" s="526" t="n"/>
      <c r="C12" s="26" t="n">
        <v>1</v>
      </c>
      <c r="D12" s="26" t="n">
        <v>1</v>
      </c>
      <c r="E12" s="26" t="n">
        <v>1</v>
      </c>
      <c r="F12" s="26" t="n">
        <v>1</v>
      </c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7" t="n"/>
      <c r="V12" s="24" t="n"/>
      <c r="W12" s="24" t="n"/>
      <c r="X12" s="24" t="n"/>
      <c r="Y12" s="24" t="n"/>
      <c r="Z12" s="24" t="n"/>
      <c r="AA12" s="24" t="n"/>
      <c r="AB12" s="17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28" t="n"/>
      <c r="BL12" s="28" t="n"/>
      <c r="BM12" s="28" t="n"/>
      <c r="BN12" s="28" t="n"/>
      <c r="BO12" s="28" t="n"/>
      <c r="BP12" s="28" t="n"/>
      <c r="BQ12" s="28" t="n"/>
      <c r="BR12" s="28" t="n"/>
      <c r="BS12" s="28" t="n"/>
      <c r="BT12" s="28" t="n"/>
      <c r="BU12" s="28" t="n"/>
      <c r="BV12" s="28" t="n"/>
      <c r="BW12" s="28" t="n"/>
      <c r="BX12" s="28" t="n"/>
      <c r="BY12" s="28" t="n"/>
      <c r="BZ12" s="28" t="n"/>
      <c r="CA12" s="28" t="n"/>
      <c r="CB12" s="28" t="n"/>
      <c r="CC12" s="28" t="n"/>
      <c r="CD12" s="28" t="n"/>
      <c r="CE12" s="28" t="n"/>
      <c r="CF12" s="28" t="n"/>
      <c r="CG12" s="28" t="n"/>
      <c r="CH12" s="28" t="n"/>
      <c r="CI12" s="28" t="n"/>
      <c r="CJ12" s="28" t="n"/>
      <c r="CK12" s="28" t="n"/>
      <c r="CL12" s="28" t="n"/>
      <c r="CM12" s="28" t="n"/>
      <c r="CN12" s="28" t="n"/>
      <c r="CO12" s="28" t="n"/>
      <c r="CP12" s="28" t="n"/>
      <c r="CQ12" s="28" t="n"/>
      <c r="CR12" s="28" t="n"/>
      <c r="CS12" s="28" t="n"/>
      <c r="CT12" s="28" t="n"/>
      <c r="CU12" s="28" t="n"/>
      <c r="CV12" s="28" t="n"/>
      <c r="CW12" s="28" t="n"/>
      <c r="CX12" s="28" t="n"/>
      <c r="CY12" s="28" t="n"/>
      <c r="CZ12" s="28" t="n"/>
      <c r="DA12" s="28" t="n"/>
      <c r="DB12" s="28" t="n"/>
      <c r="DC12" s="28" t="n"/>
      <c r="DD12" s="28" t="n"/>
      <c r="DE12" s="28" t="n"/>
      <c r="DF12" s="28" t="n"/>
      <c r="DG12" s="28" t="n"/>
      <c r="DH12" s="28" t="n"/>
      <c r="DI12" s="28" t="n"/>
      <c r="DJ12" s="28" t="n"/>
      <c r="DK12" s="28" t="n"/>
      <c r="DL12" s="28" t="n"/>
      <c r="DM12" s="28" t="n"/>
      <c r="DN12" s="28" t="n"/>
      <c r="DO12" s="28" t="n"/>
      <c r="DP12" s="28" t="n"/>
      <c r="DQ12" s="28" t="n"/>
      <c r="DR12" s="28" t="n"/>
      <c r="DS12" s="28" t="n"/>
      <c r="DT12" s="28" t="n"/>
      <c r="DU12" s="28" t="n"/>
      <c r="DV12" s="28" t="n"/>
      <c r="DW12" s="28" t="n"/>
      <c r="DX12" s="28" t="n"/>
      <c r="DY12" s="28" t="n"/>
      <c r="DZ12" s="28" t="n"/>
      <c r="EA12" s="28" t="n"/>
      <c r="EB12" s="28" t="n"/>
      <c r="EC12" s="28" t="n"/>
      <c r="ED12" s="28" t="n"/>
      <c r="EE12" s="28" t="n"/>
      <c r="EF12" s="28" t="n"/>
      <c r="EG12" s="28" t="n"/>
      <c r="EH12" s="28" t="n"/>
      <c r="EI12" s="28" t="n"/>
      <c r="EJ12" s="28" t="n"/>
      <c r="EK12" s="28" t="n"/>
      <c r="EL12" s="28" t="n"/>
      <c r="EM12" s="28" t="n"/>
      <c r="EN12" s="28" t="n"/>
      <c r="EO12" s="28" t="n"/>
      <c r="EP12" s="28" t="n"/>
      <c r="EQ12" s="28" t="n"/>
      <c r="ER12" s="28" t="n"/>
      <c r="ES12" s="28" t="n"/>
      <c r="ET12" s="28" t="n"/>
      <c r="EU12" s="28" t="n"/>
      <c r="EV12" s="28" t="n"/>
      <c r="EW12" s="28" t="n"/>
      <c r="EX12" s="28" t="n"/>
      <c r="EY12" s="28" t="n"/>
      <c r="EZ12" s="28" t="n"/>
      <c r="FA12" s="28" t="n"/>
      <c r="FB12" s="28" t="n"/>
      <c r="FC12" s="28" t="n"/>
      <c r="FD12" s="28" t="n"/>
      <c r="FE12" s="28" t="n"/>
      <c r="FF12" s="28" t="n"/>
      <c r="FG12" s="28" t="n"/>
      <c r="FH12" s="28" t="n"/>
      <c r="FI12" s="28" t="n"/>
      <c r="FJ12" s="28" t="n"/>
      <c r="FK12" s="28" t="n"/>
      <c r="FL12" s="28" t="n"/>
      <c r="FM12" s="28" t="n"/>
      <c r="FN12" s="28" t="n"/>
      <c r="FO12" s="28" t="n"/>
      <c r="FP12" s="28" t="n"/>
      <c r="FQ12" s="28" t="n"/>
      <c r="FR12" s="28" t="n"/>
      <c r="FS12" s="28" t="n"/>
      <c r="FT12" s="28" t="n"/>
      <c r="FU12" s="28" t="n"/>
      <c r="FV12" s="28" t="n"/>
      <c r="FW12" s="28" t="n"/>
      <c r="FX12" s="28" t="n"/>
      <c r="FY12" s="28" t="n"/>
      <c r="FZ12" s="28" t="n"/>
      <c r="GA12" s="28" t="n"/>
      <c r="GB12" s="28" t="n"/>
      <c r="GC12" s="28" t="n"/>
      <c r="GD12" s="28" t="n"/>
      <c r="GE12" s="28" t="n"/>
      <c r="GF12" s="28" t="n"/>
      <c r="GG12" s="28" t="n"/>
      <c r="GH12" s="28" t="n"/>
      <c r="GI12" s="28" t="n"/>
      <c r="GJ12" s="28" t="n"/>
      <c r="GK12" s="28" t="n"/>
      <c r="GL12" s="28" t="n"/>
      <c r="GM12" s="28" t="n"/>
      <c r="GN12" s="28" t="n"/>
      <c r="GO12" s="28" t="n"/>
      <c r="GP12" s="28" t="n"/>
      <c r="GQ12" s="28" t="n"/>
      <c r="GR12" s="28" t="n"/>
      <c r="GS12" s="28" t="n"/>
      <c r="GT12" s="28" t="n"/>
      <c r="GU12" s="28" t="n"/>
      <c r="GV12" s="28" t="n"/>
      <c r="GW12" s="28" t="n"/>
      <c r="GX12" s="28" t="n"/>
      <c r="GY12" s="28" t="n"/>
      <c r="GZ12" s="28" t="n"/>
      <c r="HA12" s="28" t="n"/>
      <c r="HB12" s="28" t="n"/>
      <c r="HC12" s="28" t="n"/>
      <c r="HD12" s="28" t="n"/>
      <c r="HE12" s="28" t="n"/>
      <c r="HF12" s="28" t="n"/>
      <c r="HG12" s="28" t="n"/>
      <c r="HH12" s="28" t="n"/>
      <c r="HI12" s="28" t="n"/>
      <c r="HJ12" s="28" t="n"/>
      <c r="HK12" s="28" t="n"/>
      <c r="HL12" s="28" t="n"/>
      <c r="HM12" s="28" t="n"/>
      <c r="HN12" s="28" t="n"/>
      <c r="HO12" s="28" t="n"/>
      <c r="HP12" s="28" t="n"/>
      <c r="HQ12" s="28" t="n"/>
      <c r="HR12" s="28" t="n"/>
      <c r="HS12" s="28" t="n"/>
      <c r="HT12" s="28" t="n"/>
      <c r="HU12" s="28" t="n"/>
      <c r="HV12" s="28" t="n"/>
      <c r="HW12" s="28" t="n"/>
      <c r="HX12" s="28" t="n"/>
      <c r="HY12" s="28" t="n"/>
      <c r="HZ12" s="28" t="n"/>
      <c r="IA12" s="28" t="n"/>
      <c r="IB12" s="28" t="n"/>
      <c r="IC12" s="28" t="n"/>
      <c r="ID12" s="28" t="n"/>
      <c r="IE12" s="28" t="n"/>
      <c r="IF12" s="28" t="n"/>
      <c r="IG12" s="28" t="n"/>
      <c r="IH12" s="28" t="n"/>
      <c r="II12" s="28" t="n"/>
      <c r="IJ12" s="28" t="n"/>
      <c r="IK12" s="28" t="n"/>
      <c r="IL12" s="28" t="n"/>
      <c r="IM12" s="28" t="n"/>
      <c r="IN12" s="28" t="n"/>
      <c r="IO12" s="28" t="n"/>
      <c r="IP12" s="28" t="n"/>
      <c r="IQ12" s="28" t="n"/>
      <c r="IR12" s="28" t="n"/>
      <c r="IS12" s="28" t="n"/>
      <c r="IT12" s="28" t="n"/>
      <c r="IU12" s="28" t="n"/>
      <c r="IV12" s="28" t="n"/>
    </row>
    <row r="13" ht="30" customHeight="1">
      <c r="A13" s="525" t="inlineStr">
        <is>
          <t xml:space="preserve"> (5) COLORIMETER READING mg/l</t>
        </is>
      </c>
      <c r="B13" s="526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30" t="n"/>
      <c r="V13" s="24" t="n"/>
      <c r="W13" s="24" t="n"/>
      <c r="X13" s="24" t="n"/>
      <c r="Y13" s="24" t="n"/>
      <c r="Z13" s="24" t="n"/>
      <c r="AA13" s="24" t="n"/>
      <c r="AB13" s="17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 t="n"/>
      <c r="DW13" s="24" t="n"/>
      <c r="DX13" s="24" t="n"/>
      <c r="DY13" s="24" t="n"/>
      <c r="DZ13" s="24" t="n"/>
      <c r="EA13" s="24" t="n"/>
      <c r="EB13" s="24" t="n"/>
      <c r="EC13" s="24" t="n"/>
      <c r="ED13" s="24" t="n"/>
      <c r="EE13" s="24" t="n"/>
      <c r="EF13" s="24" t="n"/>
      <c r="EG13" s="24" t="n"/>
      <c r="EH13" s="24" t="n"/>
      <c r="EI13" s="24" t="n"/>
      <c r="EJ13" s="24" t="n"/>
      <c r="EK13" s="24" t="n"/>
      <c r="EL13" s="24" t="n"/>
      <c r="EM13" s="24" t="n"/>
      <c r="EN13" s="24" t="n"/>
      <c r="EO13" s="24" t="n"/>
      <c r="EP13" s="24" t="n"/>
      <c r="EQ13" s="24" t="n"/>
      <c r="ER13" s="24" t="n"/>
      <c r="ES13" s="24" t="n"/>
      <c r="ET13" s="24" t="n"/>
      <c r="EU13" s="24" t="n"/>
      <c r="EV13" s="24" t="n"/>
      <c r="EW13" s="24" t="n"/>
      <c r="EX13" s="24" t="n"/>
      <c r="EY13" s="24" t="n"/>
      <c r="EZ13" s="24" t="n"/>
      <c r="FA13" s="24" t="n"/>
      <c r="FB13" s="24" t="n"/>
      <c r="FC13" s="24" t="n"/>
      <c r="FD13" s="24" t="n"/>
      <c r="FE13" s="24" t="n"/>
      <c r="FF13" s="24" t="n"/>
      <c r="FG13" s="24" t="n"/>
      <c r="FH13" s="24" t="n"/>
      <c r="FI13" s="24" t="n"/>
      <c r="FJ13" s="24" t="n"/>
      <c r="FK13" s="24" t="n"/>
      <c r="FL13" s="24" t="n"/>
      <c r="FM13" s="24" t="n"/>
      <c r="FN13" s="24" t="n"/>
      <c r="FO13" s="24" t="n"/>
      <c r="FP13" s="24" t="n"/>
      <c r="FQ13" s="24" t="n"/>
      <c r="FR13" s="24" t="n"/>
      <c r="FS13" s="24" t="n"/>
      <c r="FT13" s="24" t="n"/>
      <c r="FU13" s="24" t="n"/>
      <c r="FV13" s="24" t="n"/>
      <c r="FW13" s="24" t="n"/>
      <c r="FX13" s="24" t="n"/>
      <c r="FY13" s="24" t="n"/>
      <c r="FZ13" s="24" t="n"/>
      <c r="GA13" s="24" t="n"/>
      <c r="GB13" s="24" t="n"/>
      <c r="GC13" s="24" t="n"/>
      <c r="GD13" s="24" t="n"/>
      <c r="GE13" s="24" t="n"/>
      <c r="GF13" s="24" t="n"/>
      <c r="GG13" s="24" t="n"/>
      <c r="GH13" s="24" t="n"/>
      <c r="GI13" s="24" t="n"/>
      <c r="GJ13" s="24" t="n"/>
      <c r="GK13" s="24" t="n"/>
      <c r="GL13" s="24" t="n"/>
      <c r="GM13" s="24" t="n"/>
      <c r="GN13" s="24" t="n"/>
      <c r="GO13" s="24" t="n"/>
      <c r="GP13" s="24" t="n"/>
      <c r="GQ13" s="24" t="n"/>
      <c r="GR13" s="24" t="n"/>
      <c r="GS13" s="24" t="n"/>
      <c r="GT13" s="24" t="n"/>
      <c r="GU13" s="24" t="n"/>
      <c r="GV13" s="24" t="n"/>
      <c r="GW13" s="24" t="n"/>
      <c r="GX13" s="24" t="n"/>
      <c r="GY13" s="24" t="n"/>
      <c r="GZ13" s="24" t="n"/>
      <c r="HA13" s="24" t="n"/>
      <c r="HB13" s="24" t="n"/>
      <c r="HC13" s="24" t="n"/>
      <c r="HD13" s="24" t="n"/>
      <c r="HE13" s="24" t="n"/>
      <c r="HF13" s="24" t="n"/>
      <c r="HG13" s="24" t="n"/>
      <c r="HH13" s="24" t="n"/>
      <c r="HI13" s="24" t="n"/>
      <c r="HJ13" s="24" t="n"/>
      <c r="HK13" s="24" t="n"/>
      <c r="HL13" s="24" t="n"/>
      <c r="HM13" s="24" t="n"/>
      <c r="HN13" s="24" t="n"/>
      <c r="HO13" s="24" t="n"/>
      <c r="HP13" s="24" t="n"/>
      <c r="HQ13" s="24" t="n"/>
      <c r="HR13" s="24" t="n"/>
      <c r="HS13" s="24" t="n"/>
      <c r="HT13" s="24" t="n"/>
      <c r="HU13" s="24" t="n"/>
      <c r="HV13" s="24" t="n"/>
      <c r="HW13" s="24" t="n"/>
      <c r="HX13" s="24" t="n"/>
      <c r="HY13" s="24" t="n"/>
      <c r="HZ13" s="24" t="n"/>
      <c r="IA13" s="24" t="n"/>
      <c r="IB13" s="24" t="n"/>
      <c r="IC13" s="24" t="n"/>
      <c r="ID13" s="24" t="n"/>
      <c r="IE13" s="24" t="n"/>
      <c r="IF13" s="24" t="n"/>
      <c r="IG13" s="24" t="n"/>
      <c r="IH13" s="24" t="n"/>
      <c r="II13" s="24" t="n"/>
      <c r="IJ13" s="24" t="n"/>
      <c r="IK13" s="24" t="n"/>
      <c r="IL13" s="24" t="n"/>
      <c r="IM13" s="24" t="n"/>
      <c r="IN13" s="24" t="n"/>
      <c r="IO13" s="24" t="n"/>
      <c r="IP13" s="24" t="n"/>
      <c r="IQ13" s="24" t="n"/>
      <c r="IR13" s="24" t="n"/>
      <c r="IS13" s="24" t="n"/>
      <c r="IT13" s="24" t="n"/>
      <c r="IU13" s="24" t="n"/>
      <c r="IV13" s="24" t="n"/>
    </row>
    <row r="14" ht="30" customHeight="1">
      <c r="A14" s="527" t="inlineStr">
        <is>
          <t>(6) COD mg/l =   (5) x (4)</t>
        </is>
      </c>
      <c r="B14" s="526" t="n"/>
      <c r="C14" s="31">
        <f>IFERROR(IF(C13="","",C13*C12),"")</f>
        <v/>
      </c>
      <c r="D14" s="31">
        <f>IFERROR(IF(D13="","",D13*D12),"")</f>
        <v/>
      </c>
      <c r="E14" s="31">
        <f>IFERROR(IF(E13="","",E13*E12),"")</f>
        <v/>
      </c>
      <c r="F14" s="31">
        <f>IFERROR(IF(F13="","",F13*F12),"")</f>
        <v/>
      </c>
      <c r="G14" s="31">
        <f>IFERROR(IF(G13="","",G13*G12),"")</f>
        <v/>
      </c>
      <c r="H14" s="31">
        <f>IFERROR(IF(H13="","",H13*H12),"")</f>
        <v/>
      </c>
      <c r="I14" s="31">
        <f>IFERROR(IF(I13="","",I13*I12),"")</f>
        <v/>
      </c>
      <c r="J14" s="31">
        <f>IFERROR(IF(J13="","",J13*J12),"")</f>
        <v/>
      </c>
      <c r="K14" s="31">
        <f>IFERROR(IF(K13="","",K13*K12),"")</f>
        <v/>
      </c>
      <c r="L14" s="31">
        <f>IFERROR(IF(L13="","",L13*L12),"")</f>
        <v/>
      </c>
      <c r="M14" s="31">
        <f>IFERROR(IF(M13="","",M13*M12),"")</f>
        <v/>
      </c>
      <c r="N14" s="31">
        <f>IFERROR(IF(N13="","",N13*N12),"")</f>
        <v/>
      </c>
      <c r="O14" s="31">
        <f>IFERROR(IF(O13="","",O13*O12),"")</f>
        <v/>
      </c>
      <c r="P14" s="31">
        <f>IFERROR(IF(P13="","",P13*P12),"")</f>
        <v/>
      </c>
      <c r="Q14" s="31">
        <f>IFERROR(IF(Q13="","",Q13*Q12),"")</f>
        <v/>
      </c>
      <c r="R14" s="31">
        <f>IFERROR(IF(R13="","",R13*R12),"")</f>
        <v/>
      </c>
      <c r="S14" s="31">
        <f>IFERROR(IF(S13="","",S13*S12),"")</f>
        <v/>
      </c>
      <c r="T14" s="31">
        <f>IFERROR(IF(T13="","",T13*T12),"")</f>
        <v/>
      </c>
      <c r="U14" s="32" t="n"/>
      <c r="V14" s="24" t="n"/>
      <c r="W14" s="24" t="n"/>
      <c r="X14" s="24" t="n"/>
      <c r="Y14" s="24" t="n"/>
      <c r="Z14" s="24" t="n"/>
      <c r="AA14" s="24" t="n"/>
      <c r="AB14" s="17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28" t="n"/>
      <c r="BK14" s="28" t="n"/>
      <c r="BL14" s="28" t="n"/>
      <c r="BM14" s="28" t="n"/>
      <c r="BN14" s="28" t="n"/>
      <c r="BO14" s="28" t="n"/>
      <c r="BP14" s="28" t="n"/>
      <c r="BQ14" s="28" t="n"/>
      <c r="BR14" s="28" t="n"/>
      <c r="BS14" s="28" t="n"/>
      <c r="BT14" s="28" t="n"/>
      <c r="BU14" s="28" t="n"/>
      <c r="BV14" s="28" t="n"/>
      <c r="BW14" s="28" t="n"/>
      <c r="BX14" s="28" t="n"/>
      <c r="BY14" s="28" t="n"/>
      <c r="BZ14" s="28" t="n"/>
      <c r="CA14" s="28" t="n"/>
      <c r="CB14" s="28" t="n"/>
      <c r="CC14" s="28" t="n"/>
      <c r="CD14" s="28" t="n"/>
      <c r="CE14" s="28" t="n"/>
      <c r="CF14" s="28" t="n"/>
      <c r="CG14" s="28" t="n"/>
      <c r="CH14" s="28" t="n"/>
      <c r="CI14" s="28" t="n"/>
      <c r="CJ14" s="28" t="n"/>
      <c r="CK14" s="28" t="n"/>
      <c r="CL14" s="28" t="n"/>
      <c r="CM14" s="28" t="n"/>
      <c r="CN14" s="28" t="n"/>
      <c r="CO14" s="28" t="n"/>
      <c r="CP14" s="28" t="n"/>
      <c r="CQ14" s="28" t="n"/>
      <c r="CR14" s="28" t="n"/>
      <c r="CS14" s="28" t="n"/>
      <c r="CT14" s="28" t="n"/>
      <c r="CU14" s="28" t="n"/>
      <c r="CV14" s="28" t="n"/>
      <c r="CW14" s="28" t="n"/>
      <c r="CX14" s="28" t="n"/>
      <c r="CY14" s="28" t="n"/>
      <c r="CZ14" s="28" t="n"/>
      <c r="DA14" s="28" t="n"/>
      <c r="DB14" s="28" t="n"/>
      <c r="DC14" s="28" t="n"/>
      <c r="DD14" s="28" t="n"/>
      <c r="DE14" s="28" t="n"/>
      <c r="DF14" s="28" t="n"/>
      <c r="DG14" s="28" t="n"/>
      <c r="DH14" s="28" t="n"/>
      <c r="DI14" s="28" t="n"/>
      <c r="DJ14" s="28" t="n"/>
      <c r="DK14" s="28" t="n"/>
      <c r="DL14" s="28" t="n"/>
      <c r="DM14" s="28" t="n"/>
      <c r="DN14" s="28" t="n"/>
      <c r="DO14" s="28" t="n"/>
      <c r="DP14" s="28" t="n"/>
      <c r="DQ14" s="28" t="n"/>
      <c r="DR14" s="28" t="n"/>
      <c r="DS14" s="28" t="n"/>
      <c r="DT14" s="28" t="n"/>
      <c r="DU14" s="28" t="n"/>
      <c r="DV14" s="28" t="n"/>
      <c r="DW14" s="28" t="n"/>
      <c r="DX14" s="28" t="n"/>
      <c r="DY14" s="28" t="n"/>
      <c r="DZ14" s="28" t="n"/>
      <c r="EA14" s="28" t="n"/>
      <c r="EB14" s="28" t="n"/>
      <c r="EC14" s="28" t="n"/>
      <c r="ED14" s="28" t="n"/>
      <c r="EE14" s="28" t="n"/>
      <c r="EF14" s="28" t="n"/>
      <c r="EG14" s="28" t="n"/>
      <c r="EH14" s="28" t="n"/>
      <c r="EI14" s="28" t="n"/>
      <c r="EJ14" s="28" t="n"/>
      <c r="EK14" s="28" t="n"/>
      <c r="EL14" s="28" t="n"/>
      <c r="EM14" s="28" t="n"/>
      <c r="EN14" s="28" t="n"/>
      <c r="EO14" s="28" t="n"/>
      <c r="EP14" s="28" t="n"/>
      <c r="EQ14" s="28" t="n"/>
      <c r="ER14" s="28" t="n"/>
      <c r="ES14" s="28" t="n"/>
      <c r="ET14" s="28" t="n"/>
      <c r="EU14" s="28" t="n"/>
      <c r="EV14" s="28" t="n"/>
      <c r="EW14" s="28" t="n"/>
      <c r="EX14" s="28" t="n"/>
      <c r="EY14" s="28" t="n"/>
      <c r="EZ14" s="28" t="n"/>
      <c r="FA14" s="28" t="n"/>
      <c r="FB14" s="28" t="n"/>
      <c r="FC14" s="28" t="n"/>
      <c r="FD14" s="28" t="n"/>
      <c r="FE14" s="28" t="n"/>
      <c r="FF14" s="28" t="n"/>
      <c r="FG14" s="28" t="n"/>
      <c r="FH14" s="28" t="n"/>
      <c r="FI14" s="28" t="n"/>
      <c r="FJ14" s="28" t="n"/>
      <c r="FK14" s="28" t="n"/>
      <c r="FL14" s="28" t="n"/>
      <c r="FM14" s="28" t="n"/>
      <c r="FN14" s="28" t="n"/>
      <c r="FO14" s="28" t="n"/>
      <c r="FP14" s="28" t="n"/>
      <c r="FQ14" s="28" t="n"/>
      <c r="FR14" s="28" t="n"/>
      <c r="FS14" s="28" t="n"/>
      <c r="FT14" s="28" t="n"/>
      <c r="FU14" s="28" t="n"/>
      <c r="FV14" s="28" t="n"/>
      <c r="FW14" s="28" t="n"/>
      <c r="FX14" s="28" t="n"/>
      <c r="FY14" s="28" t="n"/>
      <c r="FZ14" s="28" t="n"/>
      <c r="GA14" s="28" t="n"/>
      <c r="GB14" s="28" t="n"/>
      <c r="GC14" s="28" t="n"/>
      <c r="GD14" s="28" t="n"/>
      <c r="GE14" s="28" t="n"/>
      <c r="GF14" s="28" t="n"/>
      <c r="GG14" s="28" t="n"/>
      <c r="GH14" s="28" t="n"/>
      <c r="GI14" s="28" t="n"/>
      <c r="GJ14" s="28" t="n"/>
      <c r="GK14" s="28" t="n"/>
      <c r="GL14" s="28" t="n"/>
      <c r="GM14" s="28" t="n"/>
      <c r="GN14" s="28" t="n"/>
      <c r="GO14" s="28" t="n"/>
      <c r="GP14" s="28" t="n"/>
      <c r="GQ14" s="28" t="n"/>
      <c r="GR14" s="28" t="n"/>
      <c r="GS14" s="28" t="n"/>
      <c r="GT14" s="28" t="n"/>
      <c r="GU14" s="28" t="n"/>
      <c r="GV14" s="28" t="n"/>
      <c r="GW14" s="28" t="n"/>
      <c r="GX14" s="28" t="n"/>
      <c r="GY14" s="28" t="n"/>
      <c r="GZ14" s="28" t="n"/>
      <c r="HA14" s="28" t="n"/>
      <c r="HB14" s="28" t="n"/>
      <c r="HC14" s="28" t="n"/>
      <c r="HD14" s="28" t="n"/>
      <c r="HE14" s="28" t="n"/>
      <c r="HF14" s="28" t="n"/>
      <c r="HG14" s="28" t="n"/>
      <c r="HH14" s="28" t="n"/>
      <c r="HI14" s="28" t="n"/>
      <c r="HJ14" s="28" t="n"/>
      <c r="HK14" s="28" t="n"/>
      <c r="HL14" s="28" t="n"/>
      <c r="HM14" s="28" t="n"/>
      <c r="HN14" s="28" t="n"/>
      <c r="HO14" s="28" t="n"/>
      <c r="HP14" s="28" t="n"/>
      <c r="HQ14" s="28" t="n"/>
      <c r="HR14" s="28" t="n"/>
      <c r="HS14" s="28" t="n"/>
      <c r="HT14" s="28" t="n"/>
      <c r="HU14" s="28" t="n"/>
      <c r="HV14" s="28" t="n"/>
      <c r="HW14" s="28" t="n"/>
      <c r="HX14" s="28" t="n"/>
      <c r="HY14" s="28" t="n"/>
      <c r="HZ14" s="28" t="n"/>
      <c r="IA14" s="28" t="n"/>
      <c r="IB14" s="28" t="n"/>
      <c r="IC14" s="28" t="n"/>
      <c r="ID14" s="28" t="n"/>
      <c r="IE14" s="28" t="n"/>
      <c r="IF14" s="28" t="n"/>
      <c r="IG14" s="28" t="n"/>
      <c r="IH14" s="28" t="n"/>
      <c r="II14" s="28" t="n"/>
      <c r="IJ14" s="28" t="n"/>
      <c r="IK14" s="28" t="n"/>
      <c r="IL14" s="28" t="n"/>
      <c r="IM14" s="28" t="n"/>
      <c r="IN14" s="28" t="n"/>
      <c r="IO14" s="28" t="n"/>
      <c r="IP14" s="28" t="n"/>
      <c r="IQ14" s="28" t="n"/>
      <c r="IR14" s="28" t="n"/>
      <c r="IS14" s="28" t="n"/>
      <c r="IT14" s="28" t="n"/>
      <c r="IU14" s="28" t="n"/>
      <c r="IV14" s="28" t="n"/>
    </row>
    <row r="15" ht="30" customHeight="1">
      <c r="A15" s="527" t="inlineStr">
        <is>
          <t>Average</t>
        </is>
      </c>
      <c r="B15" s="526" t="n"/>
      <c r="C15" s="528">
        <f>IFERROR(IF(C13="","",IF(AND(C14="",D14=""),"ND",AVERAGE(C14:D14))),"")</f>
        <v/>
      </c>
      <c r="D15" s="526" t="n"/>
      <c r="E15" s="528">
        <f>IFERROR(IF(E13="","",IF(AND(E14="",F14=""),"ND",AVERAGE(E14:F14))),"")</f>
        <v/>
      </c>
      <c r="F15" s="526" t="n"/>
      <c r="G15" s="528">
        <f>IFERROR(IF(G13="","",IF(AND(G14="",H14=""),"ND",AVERAGE(G14:H14))),"")</f>
        <v/>
      </c>
      <c r="H15" s="526" t="n"/>
      <c r="I15" s="528">
        <f>IFERROR(IF(I13="","",IF(AND(I14="",J14=""),"ND",AVERAGE(I14:J14))),"")</f>
        <v/>
      </c>
      <c r="J15" s="526" t="n"/>
      <c r="K15" s="528">
        <f>IFERROR(IF(K13="","",IF(AND(K14="",L14=""),"ND",AVERAGE(K14:L14))),"")</f>
        <v/>
      </c>
      <c r="L15" s="526" t="n"/>
      <c r="M15" s="528">
        <f>IFERROR(IF(M13="","",IF(AND(M14="",N14=""),"ND",AVERAGE(M14:N14))),"")</f>
        <v/>
      </c>
      <c r="N15" s="526" t="n"/>
      <c r="O15" s="528">
        <f>IFERROR(IF(O13="","",IF(AND(O14="",P14=""),"ND",AVERAGE(O14:P14))),"")</f>
        <v/>
      </c>
      <c r="P15" s="526" t="n"/>
      <c r="Q15" s="528">
        <f>IFERROR(IF(Q13="","",IF(AND(Q14="",R14=""),"ND",AVERAGE(Q14:R14))),"")</f>
        <v/>
      </c>
      <c r="R15" s="526" t="n"/>
      <c r="S15" s="528">
        <f>IFERROR(IF(S13="","",IF(AND(S14="",T14=""),"ND",AVERAGE(S14:T14))),"")</f>
        <v/>
      </c>
      <c r="T15" s="526" t="n"/>
      <c r="U15" s="32" t="n"/>
      <c r="V15" s="33" t="n"/>
      <c r="W15" s="33" t="n"/>
      <c r="X15" s="33" t="n"/>
      <c r="Y15" s="33" t="n"/>
      <c r="Z15" s="33" t="n"/>
      <c r="AA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  <c r="CL15" s="33" t="n"/>
      <c r="CM15" s="33" t="n"/>
      <c r="CN15" s="33" t="n"/>
      <c r="CO15" s="33" t="n"/>
      <c r="CP15" s="33" t="n"/>
      <c r="CQ15" s="33" t="n"/>
      <c r="CR15" s="33" t="n"/>
      <c r="CS15" s="33" t="n"/>
      <c r="CT15" s="33" t="n"/>
      <c r="CU15" s="33" t="n"/>
      <c r="CV15" s="33" t="n"/>
      <c r="CW15" s="33" t="n"/>
      <c r="CX15" s="33" t="n"/>
      <c r="CY15" s="33" t="n"/>
      <c r="CZ15" s="33" t="n"/>
      <c r="DA15" s="33" t="n"/>
      <c r="DB15" s="33" t="n"/>
      <c r="DC15" s="33" t="n"/>
      <c r="DD15" s="33" t="n"/>
      <c r="DE15" s="33" t="n"/>
      <c r="DF15" s="33" t="n"/>
      <c r="DG15" s="33" t="n"/>
      <c r="DH15" s="33" t="n"/>
      <c r="DI15" s="33" t="n"/>
      <c r="DJ15" s="33" t="n"/>
      <c r="DK15" s="33" t="n"/>
      <c r="DL15" s="33" t="n"/>
      <c r="DM15" s="33" t="n"/>
      <c r="DN15" s="33" t="n"/>
      <c r="DO15" s="33" t="n"/>
      <c r="DP15" s="33" t="n"/>
      <c r="DQ15" s="33" t="n"/>
      <c r="DR15" s="33" t="n"/>
      <c r="DS15" s="33" t="n"/>
      <c r="DT15" s="33" t="n"/>
      <c r="DU15" s="33" t="n"/>
      <c r="DV15" s="33" t="n"/>
      <c r="DW15" s="33" t="n"/>
      <c r="DX15" s="33" t="n"/>
      <c r="DY15" s="33" t="n"/>
      <c r="DZ15" s="33" t="n"/>
      <c r="EA15" s="33" t="n"/>
      <c r="EB15" s="33" t="n"/>
      <c r="EC15" s="33" t="n"/>
      <c r="ED15" s="33" t="n"/>
      <c r="EE15" s="33" t="n"/>
      <c r="EF15" s="33" t="n"/>
      <c r="EG15" s="33" t="n"/>
      <c r="EH15" s="33" t="n"/>
      <c r="EI15" s="33" t="n"/>
      <c r="EJ15" s="33" t="n"/>
      <c r="EK15" s="33" t="n"/>
      <c r="EL15" s="33" t="n"/>
      <c r="EM15" s="33" t="n"/>
      <c r="EN15" s="33" t="n"/>
      <c r="EO15" s="33" t="n"/>
      <c r="EP15" s="33" t="n"/>
      <c r="EQ15" s="33" t="n"/>
      <c r="ER15" s="33" t="n"/>
      <c r="ES15" s="33" t="n"/>
      <c r="ET15" s="33" t="n"/>
      <c r="EU15" s="33" t="n"/>
      <c r="EV15" s="33" t="n"/>
      <c r="EW15" s="33" t="n"/>
      <c r="EX15" s="33" t="n"/>
      <c r="EY15" s="33" t="n"/>
      <c r="EZ15" s="33" t="n"/>
      <c r="FA15" s="33" t="n"/>
      <c r="FB15" s="33" t="n"/>
      <c r="FC15" s="33" t="n"/>
      <c r="FD15" s="33" t="n"/>
      <c r="FE15" s="33" t="n"/>
      <c r="FF15" s="33" t="n"/>
      <c r="FG15" s="33" t="n"/>
      <c r="FH15" s="33" t="n"/>
      <c r="FI15" s="33" t="n"/>
      <c r="FJ15" s="33" t="n"/>
      <c r="FK15" s="33" t="n"/>
      <c r="FL15" s="33" t="n"/>
      <c r="FM15" s="33" t="n"/>
      <c r="FN15" s="33" t="n"/>
      <c r="FO15" s="33" t="n"/>
      <c r="FP15" s="33" t="n"/>
      <c r="FQ15" s="33" t="n"/>
      <c r="FR15" s="33" t="n"/>
      <c r="FS15" s="33" t="n"/>
      <c r="FT15" s="33" t="n"/>
      <c r="FU15" s="33" t="n"/>
      <c r="FV15" s="33" t="n"/>
      <c r="FW15" s="33" t="n"/>
      <c r="FX15" s="33" t="n"/>
      <c r="FY15" s="33" t="n"/>
      <c r="FZ15" s="33" t="n"/>
      <c r="GA15" s="33" t="n"/>
      <c r="GB15" s="33" t="n"/>
      <c r="GC15" s="33" t="n"/>
      <c r="GD15" s="33" t="n"/>
      <c r="GE15" s="33" t="n"/>
      <c r="GF15" s="33" t="n"/>
      <c r="GG15" s="33" t="n"/>
      <c r="GH15" s="33" t="n"/>
      <c r="GI15" s="33" t="n"/>
      <c r="GJ15" s="33" t="n"/>
      <c r="GK15" s="33" t="n"/>
      <c r="GL15" s="33" t="n"/>
      <c r="GM15" s="33" t="n"/>
      <c r="GN15" s="33" t="n"/>
      <c r="GO15" s="33" t="n"/>
      <c r="GP15" s="33" t="n"/>
      <c r="GQ15" s="33" t="n"/>
      <c r="GR15" s="33" t="n"/>
      <c r="GS15" s="33" t="n"/>
      <c r="GT15" s="33" t="n"/>
      <c r="GU15" s="33" t="n"/>
      <c r="GV15" s="33" t="n"/>
      <c r="GW15" s="33" t="n"/>
      <c r="GX15" s="33" t="n"/>
      <c r="GY15" s="33" t="n"/>
      <c r="GZ15" s="33" t="n"/>
      <c r="HA15" s="33" t="n"/>
      <c r="HB15" s="33" t="n"/>
      <c r="HC15" s="33" t="n"/>
      <c r="HD15" s="33" t="n"/>
      <c r="HE15" s="33" t="n"/>
      <c r="HF15" s="33" t="n"/>
      <c r="HG15" s="33" t="n"/>
      <c r="HH15" s="33" t="n"/>
      <c r="HI15" s="33" t="n"/>
      <c r="HJ15" s="33" t="n"/>
      <c r="HK15" s="33" t="n"/>
      <c r="HL15" s="33" t="n"/>
      <c r="HM15" s="33" t="n"/>
      <c r="HN15" s="33" t="n"/>
      <c r="HO15" s="33" t="n"/>
      <c r="HP15" s="33" t="n"/>
      <c r="HQ15" s="33" t="n"/>
      <c r="HR15" s="33" t="n"/>
      <c r="HS15" s="33" t="n"/>
      <c r="HT15" s="33" t="n"/>
      <c r="HU15" s="33" t="n"/>
      <c r="HV15" s="33" t="n"/>
      <c r="HW15" s="33" t="n"/>
      <c r="HX15" s="33" t="n"/>
      <c r="HY15" s="33" t="n"/>
      <c r="HZ15" s="33" t="n"/>
      <c r="IA15" s="33" t="n"/>
      <c r="IB15" s="33" t="n"/>
      <c r="IC15" s="33" t="n"/>
      <c r="ID15" s="33" t="n"/>
      <c r="IE15" s="33" t="n"/>
      <c r="IF15" s="33" t="n"/>
      <c r="IG15" s="33" t="n"/>
      <c r="IH15" s="33" t="n"/>
      <c r="II15" s="33" t="n"/>
      <c r="IJ15" s="33" t="n"/>
      <c r="IK15" s="33" t="n"/>
      <c r="IL15" s="33" t="n"/>
      <c r="IM15" s="33" t="n"/>
      <c r="IN15" s="33" t="n"/>
      <c r="IO15" s="33" t="n"/>
      <c r="IP15" s="33" t="n"/>
      <c r="IQ15" s="33" t="n"/>
      <c r="IR15" s="33" t="n"/>
      <c r="IS15" s="33" t="n"/>
      <c r="IT15" s="33" t="n"/>
      <c r="IU15" s="33" t="n"/>
      <c r="IV15" s="33" t="n"/>
    </row>
    <row r="16" ht="30" customHeight="1">
      <c r="A16" s="367" t="inlineStr">
        <is>
          <t>R</t>
        </is>
      </c>
      <c r="B16" s="368" t="n"/>
      <c r="C16" s="529">
        <f>IFERROR(IF(C13="","",IF(AND(C14="",D14=""),"ND",ABS(C13-D13))),"")</f>
        <v/>
      </c>
      <c r="D16" s="526" t="n"/>
      <c r="E16" s="529">
        <f>IFERROR(IF(E13="","",IF(AND(E14="",F14=""),"ND",ABS(E13-F13))),"")</f>
        <v/>
      </c>
      <c r="F16" s="526" t="n"/>
      <c r="G16" s="529">
        <f>IFERROR(IF(G13="","",IF(AND(G14="",H14=""),"ND",ABS(G13-H13))),"")</f>
        <v/>
      </c>
      <c r="H16" s="526" t="n"/>
      <c r="I16" s="529">
        <f>IFERROR(IF(I13="","",IF(AND(I14="",J14=""),"ND",ABS(I13-J13))),"")</f>
        <v/>
      </c>
      <c r="J16" s="526" t="n"/>
      <c r="K16" s="529">
        <f>IFERROR(IF(K13="","",IF(AND(K14="",L14=""),"ND",ABS(K13-L13))),"")</f>
        <v/>
      </c>
      <c r="L16" s="526" t="n"/>
      <c r="M16" s="529">
        <f>IFERROR(IF(M13="","",IF(AND(M14="",N14=""),"ND",ABS(M13-N13))),"")</f>
        <v/>
      </c>
      <c r="N16" s="526" t="n"/>
      <c r="O16" s="529">
        <f>IFERROR(IF(O13="","",IF(AND(O14="",P14=""),"ND",ABS(O13-P13))),"")</f>
        <v/>
      </c>
      <c r="P16" s="526" t="n"/>
      <c r="Q16" s="529">
        <f>IFERROR(IF(Q13="","",IF(AND(Q14="",R14=""),"ND",ABS(Q13-R13))),"")</f>
        <v/>
      </c>
      <c r="R16" s="526" t="n"/>
      <c r="S16" s="529">
        <f>IFERROR(IF(S13="","",IF(AND(S14="",T14=""),"ND",ABS(S13-T13))),"")</f>
        <v/>
      </c>
      <c r="T16" s="526" t="n"/>
      <c r="U16" s="36" t="n"/>
    </row>
    <row r="17" ht="30" customHeight="1">
      <c r="A17" s="367" t="inlineStr">
        <is>
          <t>RPD</t>
        </is>
      </c>
      <c r="B17" s="368" t="n"/>
      <c r="C17" s="530">
        <f>IFERROR(C16/AVERAGE(C13:D13),"")</f>
        <v/>
      </c>
      <c r="D17" s="526" t="n"/>
      <c r="E17" s="530">
        <f>IFERROR(E16/AVERAGE(E13:F13),"")</f>
        <v/>
      </c>
      <c r="F17" s="526" t="n"/>
      <c r="G17" s="530">
        <f>IFERROR(G16/AVERAGE(G13:H13),"")</f>
        <v/>
      </c>
      <c r="H17" s="526" t="n"/>
      <c r="I17" s="530">
        <f>IFERROR(I16/AVERAGE(I13:J13),"")</f>
        <v/>
      </c>
      <c r="J17" s="526" t="n"/>
      <c r="K17" s="530">
        <f>IFERROR(K16/AVERAGE(K13:L13),"")</f>
        <v/>
      </c>
      <c r="L17" s="526" t="n"/>
      <c r="M17" s="530">
        <f>IFERROR(M16/AVERAGE(M13:N13),"")</f>
        <v/>
      </c>
      <c r="N17" s="526" t="n"/>
      <c r="O17" s="530">
        <f>IFERROR(O16/AVERAGE(O13:P13),"")</f>
        <v/>
      </c>
      <c r="P17" s="526" t="n"/>
      <c r="Q17" s="530">
        <f>IFERROR(Q16/AVERAGE(Q13:R13),"")</f>
        <v/>
      </c>
      <c r="R17" s="526" t="n"/>
      <c r="S17" s="530">
        <f>IFERROR(S16/AVERAGE(S13:T13),"")</f>
        <v/>
      </c>
      <c r="T17" s="526" t="n"/>
      <c r="U17" s="37" t="n"/>
    </row>
    <row r="18">
      <c r="K18" s="38" t="inlineStr">
        <is>
          <t>LR</t>
        </is>
      </c>
      <c r="L18" s="38" t="inlineStr">
        <is>
          <t>HR</t>
        </is>
      </c>
    </row>
    <row r="19">
      <c r="K19" s="38">
        <f>IFERROR(IF(E15="",IF(C31="",IF(E31="",C78,E31),C31),E15),"")</f>
        <v/>
      </c>
      <c r="L19" s="38">
        <f>IFERROR(IF(C15="",IF(AND(B31="",D31=""),IF(B78="",D78,AVERAGE(B78,D78)),IF(B31="",D31,AVERAGE(B31,D31))),C15),"")</f>
        <v/>
      </c>
    </row>
    <row r="21">
      <c r="C21" s="39" t="n"/>
    </row>
    <row r="22" ht="28.2" customHeight="1">
      <c r="A22" s="379" t="inlineStr">
        <is>
          <t>تسجيل التجربة</t>
        </is>
      </c>
      <c r="B22" s="379" t="n"/>
      <c r="C22" s="39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</row>
    <row r="23" ht="28.2" customHeight="1">
      <c r="A23" s="379" t="n"/>
      <c r="B23" s="379" t="n"/>
      <c r="C23" s="379" t="n"/>
      <c r="D23" s="41" t="n"/>
      <c r="E23" s="41" t="n"/>
      <c r="F23" s="41" t="n"/>
      <c r="G23" s="41" t="n"/>
      <c r="H23" s="41" t="n"/>
      <c r="I23" s="41" t="n"/>
      <c r="J23" s="41" t="n"/>
      <c r="K23" s="379" t="inlineStr">
        <is>
          <t>التخفيف</t>
        </is>
      </c>
      <c r="L23" s="379" t="n"/>
      <c r="M23" s="379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</row>
    <row r="24" ht="28.2" customHeight="1">
      <c r="A24" s="41" t="n"/>
      <c r="B24" s="41" t="n"/>
      <c r="C24" s="41" t="n"/>
      <c r="D24" s="41" t="n"/>
      <c r="E24" s="42" t="inlineStr">
        <is>
          <t>REAGENT</t>
        </is>
      </c>
      <c r="F24" s="41" t="n"/>
      <c r="G24" s="41" t="n"/>
      <c r="H24" s="41" t="n"/>
      <c r="I24" s="41" t="n"/>
      <c r="J24" s="41" t="n"/>
      <c r="K24" s="379" t="n"/>
      <c r="L24" s="379" t="n"/>
      <c r="M24" s="379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</row>
    <row r="25">
      <c r="A25" s="43" t="n"/>
      <c r="B25" s="44" t="inlineStr">
        <is>
          <t>Influent HR</t>
        </is>
      </c>
      <c r="C25" s="44" t="inlineStr">
        <is>
          <t xml:space="preserve"> Effluent ( 0 - 400 )</t>
        </is>
      </c>
      <c r="D25" s="44" t="inlineStr">
        <is>
          <t>Influent LR</t>
        </is>
      </c>
      <c r="E25" s="44" t="inlineStr">
        <is>
          <t xml:space="preserve"> Effluent ( 0 - 70 )</t>
        </is>
      </c>
      <c r="F25" s="43" t="n"/>
      <c r="G25" s="44" t="inlineStr">
        <is>
          <t>FAS</t>
        </is>
      </c>
      <c r="H25" s="44" t="inlineStr">
        <is>
          <t>Normality</t>
        </is>
      </c>
      <c r="I25" s="45" t="n"/>
      <c r="J25" s="41" t="n"/>
      <c r="K25" s="41" t="n"/>
      <c r="L25" s="41" t="n"/>
      <c r="M25" s="41" t="n"/>
      <c r="N25" s="41" t="n"/>
      <c r="O25" s="41" t="n"/>
      <c r="P25" s="373" t="n"/>
      <c r="Q25" s="373" t="n"/>
      <c r="R25" s="373" t="n"/>
      <c r="S25" s="373" t="n"/>
      <c r="T25" s="373" t="n"/>
      <c r="U25" s="373" t="n"/>
      <c r="V25" s="373" t="n"/>
      <c r="W25" s="41" t="n"/>
      <c r="AB25" s="9" t="inlineStr">
        <is>
          <t>Column1</t>
        </is>
      </c>
      <c r="AC25" s="376" t="inlineStr">
        <is>
          <t>Ag2SO4</t>
        </is>
      </c>
      <c r="AD25" s="376" t="inlineStr">
        <is>
          <t>H2SO4</t>
        </is>
      </c>
      <c r="AE25" s="376" t="inlineStr">
        <is>
          <t>1,10-phenanthroline monohydrate</t>
        </is>
      </c>
      <c r="AF25" s="376" t="inlineStr">
        <is>
          <t>FeSO4 7H2O</t>
        </is>
      </c>
      <c r="AG25" s="376" t="inlineStr">
        <is>
          <t>D.Water</t>
        </is>
      </c>
      <c r="AH25" s="376" t="inlineStr">
        <is>
          <t>Fe(NH4)2(SO4)2.6H2O</t>
        </is>
      </c>
      <c r="AI25" s="376" t="inlineStr">
        <is>
          <t>HgSO4</t>
        </is>
      </c>
      <c r="AJ25" s="376" t="inlineStr">
        <is>
          <t>K2Cr2O7</t>
        </is>
      </c>
    </row>
    <row r="26" ht="21" customHeight="1">
      <c r="A26" s="48" t="inlineStr">
        <is>
          <t>B</t>
        </is>
      </c>
      <c r="B26" s="45" t="n">
        <v>6.67</v>
      </c>
      <c r="C26" s="45" t="n">
        <v>2.65</v>
      </c>
      <c r="D26" s="49">
        <f>C26</f>
        <v/>
      </c>
      <c r="E26" s="45" t="n">
        <v>0.78</v>
      </c>
      <c r="F26" s="43" t="n"/>
      <c r="G26" s="49" t="n"/>
      <c r="H26" s="50">
        <f>(1.5/$C$26)*$X$72</f>
        <v/>
      </c>
      <c r="I26" s="50">
        <f>(1.5/$B$26)*$X$73</f>
        <v/>
      </c>
      <c r="J26" s="50">
        <f>(1.5/$E$26)*$X$76</f>
        <v/>
      </c>
      <c r="K26" s="51" t="inlineStr">
        <is>
          <t>العينة</t>
        </is>
      </c>
      <c r="L26" s="51" t="inlineStr">
        <is>
          <t>ماء مقطر</t>
        </is>
      </c>
      <c r="M26" s="52" t="n"/>
      <c r="N26" s="374" t="n"/>
      <c r="O26" s="41" t="n"/>
      <c r="P26" s="373" t="n"/>
      <c r="Q26" s="373" t="n"/>
      <c r="R26" s="373" t="n"/>
      <c r="S26" s="373" t="n"/>
      <c r="T26" s="373" t="n"/>
      <c r="U26" s="373" t="n"/>
      <c r="V26" s="375" t="n"/>
      <c r="W26" s="7" t="n"/>
      <c r="AB26" s="376" t="inlineStr">
        <is>
          <t>Sulfuric acid reagent</t>
        </is>
      </c>
      <c r="AC26" s="376" t="inlineStr">
        <is>
          <t>5.5  g</t>
        </is>
      </c>
      <c r="AD26" s="376" t="inlineStr">
        <is>
          <t>543.5 ml</t>
        </is>
      </c>
      <c r="AE26" s="376" t="n"/>
      <c r="AF26" s="376" t="n"/>
      <c r="AG26" s="376" t="n"/>
      <c r="AH26" s="376" t="n"/>
      <c r="AI26" s="376" t="n"/>
      <c r="AJ26" s="376" t="n"/>
    </row>
    <row r="27" ht="21" customHeight="1">
      <c r="A27" s="48" t="inlineStr">
        <is>
          <t>S1</t>
        </is>
      </c>
      <c r="B27" s="45" t="n"/>
      <c r="C27" s="45" t="n"/>
      <c r="D27" s="45" t="n"/>
      <c r="E27" s="45" t="n"/>
      <c r="F27" s="43" t="n"/>
      <c r="G27" s="44" t="inlineStr">
        <is>
          <t>V</t>
        </is>
      </c>
      <c r="H27" s="45" t="n">
        <v>2.5</v>
      </c>
      <c r="I27" s="45" t="n"/>
      <c r="J27" s="41" t="n"/>
      <c r="K27" s="52" t="n">
        <v>49</v>
      </c>
      <c r="L27" s="52" t="n"/>
      <c r="M27" s="51" t="inlineStr">
        <is>
          <t>Influent HR</t>
        </is>
      </c>
      <c r="N27" s="374" t="n"/>
      <c r="O27" s="41" t="n"/>
      <c r="P27" s="376" t="n"/>
      <c r="Q27" s="376" t="n"/>
      <c r="R27" s="376" t="n"/>
      <c r="S27" s="376" t="n"/>
      <c r="T27" s="376" t="n"/>
      <c r="U27" s="376" t="n"/>
      <c r="V27" s="373" t="n"/>
      <c r="W27" s="373" t="n"/>
      <c r="AB27" s="376" t="inlineStr">
        <is>
          <t>LR ( 0 - 400 ) 0.5 L</t>
        </is>
      </c>
      <c r="AC27" s="376" t="n"/>
      <c r="AD27" s="376" t="n">
        <v>83.5</v>
      </c>
      <c r="AE27" s="376" t="n"/>
      <c r="AF27" s="376" t="n"/>
      <c r="AG27" s="376" t="inlineStr">
        <is>
          <t>To 500</t>
        </is>
      </c>
      <c r="AH27" s="376" t="n"/>
      <c r="AI27" s="376" t="n">
        <v>16.65</v>
      </c>
      <c r="AJ27" s="376" t="inlineStr">
        <is>
          <t>2.4515 g</t>
        </is>
      </c>
    </row>
    <row r="28" ht="21" customHeight="1">
      <c r="A28" s="48" t="inlineStr">
        <is>
          <t>COD</t>
        </is>
      </c>
      <c r="B28" s="53">
        <f>IF(B27="","",(IFERROR(((B26-B27)*$I$26*8000*$H$29)/$H$27,"")))</f>
        <v/>
      </c>
      <c r="C28" s="53">
        <f>IF(C27="","",(IFERROR(((C26-C27)*$H$26*8000*$I$29)/$H$27,"")))</f>
        <v/>
      </c>
      <c r="D28" s="53">
        <f>IF(D27="","",(IFERROR(((D26-D27)*$H$26*8000*$G$29)/H27,"")))</f>
        <v/>
      </c>
      <c r="E28" s="53">
        <f>IF(E27="","",(IFERROR(((E26-E27)*$J$26*8000*$J$29)/$H$27,"")))</f>
        <v/>
      </c>
      <c r="F28" s="43" t="n"/>
      <c r="G28" s="44" t="inlineStr">
        <is>
          <t>Influent LR</t>
        </is>
      </c>
      <c r="H28" s="44" t="inlineStr">
        <is>
          <t>Influent HR</t>
        </is>
      </c>
      <c r="I28" s="44" t="inlineStr">
        <is>
          <t>effluent</t>
        </is>
      </c>
      <c r="J28" s="44" t="inlineStr">
        <is>
          <t>effluent</t>
        </is>
      </c>
      <c r="K28" s="52" t="n">
        <v>100</v>
      </c>
      <c r="L28" s="52" t="n"/>
      <c r="M28" s="51" t="inlineStr">
        <is>
          <t>Effluent (0-400)</t>
        </is>
      </c>
      <c r="N28" s="374" t="n"/>
      <c r="O28" s="41" t="n"/>
      <c r="P28" s="373" t="n"/>
      <c r="Q28" s="373" t="n"/>
      <c r="R28" s="373" t="n"/>
      <c r="S28" s="373" t="n"/>
      <c r="T28" s="373" t="n"/>
      <c r="U28" s="373" t="n"/>
      <c r="V28" s="373" t="n"/>
      <c r="W28" s="373" t="n"/>
      <c r="AB28" s="376" t="inlineStr">
        <is>
          <t>HR ( 100 - 900 ) 0.5 L</t>
        </is>
      </c>
      <c r="AC28" s="376" t="n"/>
      <c r="AD28" s="376" t="n">
        <v>83.5</v>
      </c>
      <c r="AE28" s="376" t="n"/>
      <c r="AF28" s="376" t="n"/>
      <c r="AG28" s="376" t="inlineStr">
        <is>
          <t>To 500</t>
        </is>
      </c>
      <c r="AH28" s="376" t="n"/>
      <c r="AI28" s="376" t="n">
        <v>16.65</v>
      </c>
      <c r="AJ28" s="376" t="n">
        <v>5.108</v>
      </c>
    </row>
    <row r="29">
      <c r="A29" s="48" t="inlineStr">
        <is>
          <t>S2</t>
        </is>
      </c>
      <c r="B29" s="45" t="n"/>
      <c r="C29" s="45" t="n"/>
      <c r="D29" s="45" t="n"/>
      <c r="E29" s="45" t="n"/>
      <c r="F29" s="43" t="n"/>
      <c r="G29" s="49">
        <f>($L$29+$K$29)/$K$29</f>
        <v/>
      </c>
      <c r="H29" s="49">
        <f>($L$27+$K$27)/$K$27</f>
        <v/>
      </c>
      <c r="I29" s="49">
        <f>($L$28+$K$28)/$K$28</f>
        <v/>
      </c>
      <c r="J29" s="49">
        <f>($L$30+$K$30)/$K$30</f>
        <v/>
      </c>
      <c r="K29" s="52" t="n">
        <v>100</v>
      </c>
      <c r="L29" s="52" t="n"/>
      <c r="M29" s="54" t="inlineStr">
        <is>
          <t>Influent   LR</t>
        </is>
      </c>
      <c r="N29" s="377" t="n">
        <v>88.8879</v>
      </c>
      <c r="O29" s="377" t="n">
        <v>49</v>
      </c>
      <c r="P29" s="56" t="n">
        <v>1</v>
      </c>
      <c r="Q29" s="56">
        <f>N30</f>
        <v/>
      </c>
      <c r="R29" s="56" t="n"/>
      <c r="S29" s="56" t="n"/>
      <c r="T29" s="56" t="n"/>
      <c r="U29" s="56" t="n"/>
      <c r="W29" s="377" t="n"/>
      <c r="AB29" s="376" t="inlineStr">
        <is>
          <t>LR ( 0 - 90 ) 0.5 L</t>
        </is>
      </c>
      <c r="AC29" s="376" t="n"/>
      <c r="AD29" s="376" t="n">
        <v>83.5</v>
      </c>
      <c r="AE29" s="376" t="n"/>
      <c r="AF29" s="376" t="n"/>
      <c r="AG29" s="376" t="inlineStr">
        <is>
          <t>To 500</t>
        </is>
      </c>
      <c r="AH29" s="376" t="n"/>
      <c r="AI29" s="376" t="n">
        <v>16.65</v>
      </c>
      <c r="AJ29" s="376" t="n">
        <v>0.511</v>
      </c>
    </row>
    <row r="30">
      <c r="A30" s="48" t="inlineStr">
        <is>
          <t>COD</t>
        </is>
      </c>
      <c r="B30" s="53">
        <f>IF(B29="","",(IFERROR(((B26-B29)*$I$26*8000*$H$29)/$H$27,"")))</f>
        <v/>
      </c>
      <c r="C30" s="53">
        <f>IF(C29="","",(IFERROR(((C26-C29)*$H$26*8000*$I$29)/$H$27,"")))</f>
        <v/>
      </c>
      <c r="D30" s="53">
        <f>IF(D29="","",(IFERROR(((D26-D29)*$H$26*8000*$G$29)/$H$27,"")))</f>
        <v/>
      </c>
      <c r="E30" s="53">
        <f>IF(E29="","",(IFERROR(((E26-E29)*$J$26*8000*$J$29)/$H$27,"")))</f>
        <v/>
      </c>
      <c r="F30" s="43" t="n"/>
      <c r="G30" s="43" t="n"/>
      <c r="H30" s="43" t="n"/>
      <c r="I30" s="43" t="n"/>
      <c r="J30" s="41" t="n"/>
      <c r="K30" s="52" t="n">
        <v>100</v>
      </c>
      <c r="L30" s="52" t="n"/>
      <c r="M30" s="51" t="inlineStr">
        <is>
          <t>Effluent ( 0 - 70 )</t>
        </is>
      </c>
      <c r="N30" s="56">
        <f>N29/O29</f>
        <v/>
      </c>
      <c r="O30" s="377" t="n"/>
      <c r="P30" s="57">
        <f>P29/Q29*1000</f>
        <v/>
      </c>
      <c r="Q30" s="56" t="n">
        <v>1</v>
      </c>
      <c r="R30" s="57" t="n"/>
      <c r="S30" s="57" t="n"/>
      <c r="T30" s="57" t="n"/>
      <c r="U30" s="57" t="n"/>
      <c r="W30" s="377" t="n"/>
      <c r="AB30" s="376" t="inlineStr">
        <is>
          <t>Ferroin indicator stock 100 ml</t>
        </is>
      </c>
      <c r="AC30" s="376" t="n"/>
      <c r="AD30" s="376" t="n"/>
      <c r="AE30" s="376" t="inlineStr">
        <is>
          <t>1.485  g</t>
        </is>
      </c>
      <c r="AF30" s="376" t="inlineStr">
        <is>
          <t>0.695 g</t>
        </is>
      </c>
      <c r="AG30" s="376" t="inlineStr">
        <is>
          <t>To 100</t>
        </is>
      </c>
      <c r="AH30" s="376" t="n"/>
      <c r="AI30" s="376" t="n"/>
      <c r="AJ30" s="376" t="n"/>
    </row>
    <row r="31">
      <c r="A31" s="48" t="inlineStr">
        <is>
          <t>Average</t>
        </is>
      </c>
      <c r="B31" s="53">
        <f>IF(B26="","",IF(OR(B30="",B30=0),IF(OR(B28="",B28=0),"",B28),AVERAGE(B28,B30)))</f>
        <v/>
      </c>
      <c r="C31" s="53">
        <f>IF(C26="","",IF(OR(C30="",C30=0),IF(OR(C28="",C28=0),"",C28),AVERAGE(C28,C30)))</f>
        <v/>
      </c>
      <c r="D31" s="53">
        <f>IF(D26="","",IF(OR(D30="",D30=0),IF(OR(D28="",D28=0),"",D28),AVERAGE(D28,D30)))</f>
        <v/>
      </c>
      <c r="E31" s="53">
        <f>IF(E26="","",IF(OR(E30="",E30=0),IF(OR(E28="",E28=0),"",E28),AVERAGE(E28,E30)))</f>
        <v/>
      </c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377" t="n"/>
      <c r="Q31" s="41" t="n"/>
      <c r="R31" s="41" t="n"/>
      <c r="S31" s="41" t="n"/>
      <c r="T31" s="41" t="n"/>
      <c r="U31" s="41" t="n"/>
      <c r="V31" s="41" t="n"/>
      <c r="W31" s="41" t="n"/>
      <c r="X31" s="376" t="n"/>
      <c r="Y31" s="7" t="n"/>
      <c r="AB31" s="376" t="inlineStr">
        <is>
          <t>FAS 0.025 N</t>
        </is>
      </c>
      <c r="AC31" s="376" t="n"/>
      <c r="AD31" s="376" t="inlineStr">
        <is>
          <t>2 ml</t>
        </is>
      </c>
      <c r="AE31" s="376" t="n"/>
      <c r="AF31" s="376" t="n"/>
      <c r="AG31" s="376" t="inlineStr">
        <is>
          <t>To 100</t>
        </is>
      </c>
      <c r="AH31" s="376" t="inlineStr">
        <is>
          <t>3.920  g</t>
        </is>
      </c>
      <c r="AI31" s="376" t="n"/>
      <c r="AJ31" s="376" t="n"/>
    </row>
    <row r="32" ht="21" customHeight="1">
      <c r="A32" s="48" t="inlineStr">
        <is>
          <t>STDV</t>
        </is>
      </c>
      <c r="B32" s="53">
        <f>IFERROR(STDEV(B28,B31),"")</f>
        <v/>
      </c>
      <c r="C32" s="53">
        <f>IFERROR(STDEV(C28,C31),"")</f>
        <v/>
      </c>
      <c r="D32" s="53">
        <f>IFERROR(STDEV(D28,D31),"")</f>
        <v/>
      </c>
      <c r="E32" s="53">
        <f>IFERROR(STDEV(E28,E31),"")</f>
        <v/>
      </c>
      <c r="F32" s="41" t="n"/>
      <c r="G32" s="41" t="n"/>
      <c r="H32" s="41" t="n"/>
      <c r="I32" s="41" t="n"/>
      <c r="J32" s="41" t="n"/>
      <c r="K32" s="41" t="n"/>
      <c r="L32" s="41" t="n"/>
      <c r="M32" s="374" t="n"/>
      <c r="N32" s="41" t="n"/>
      <c r="O32" s="41" t="n"/>
      <c r="P32" s="374" t="n"/>
      <c r="Q32" s="41" t="n"/>
      <c r="R32" s="41" t="n"/>
      <c r="S32" s="41" t="n"/>
      <c r="T32" s="41" t="n"/>
      <c r="U32" s="41" t="n"/>
      <c r="V32" s="41" t="n"/>
      <c r="W32" s="41" t="n"/>
      <c r="X32" s="378" t="n"/>
      <c r="Y32" s="7" t="n"/>
      <c r="AB32" s="376" t="inlineStr">
        <is>
          <t>FAS 0.0125 N</t>
        </is>
      </c>
      <c r="AC32" s="376" t="n"/>
      <c r="AD32" s="376" t="inlineStr">
        <is>
          <t>2 ml</t>
        </is>
      </c>
      <c r="AE32" s="376" t="n"/>
      <c r="AF32" s="376" t="n"/>
      <c r="AG32" s="376" t="inlineStr">
        <is>
          <t>To 100</t>
        </is>
      </c>
      <c r="AH32" s="376" t="inlineStr">
        <is>
          <t>1.96  g</t>
        </is>
      </c>
      <c r="AI32" s="376" t="n"/>
      <c r="AJ32" s="376" t="n"/>
    </row>
    <row r="33">
      <c r="A33" s="48" t="inlineStr">
        <is>
          <t>r</t>
        </is>
      </c>
      <c r="B33" s="53">
        <f>IFERROR(2.8*B32,"")</f>
        <v/>
      </c>
      <c r="C33" s="53">
        <f>IFERROR(2.8*C32,"")</f>
        <v/>
      </c>
      <c r="D33" s="53">
        <f>IFERROR(2.8*D32,"")</f>
        <v/>
      </c>
      <c r="E33" s="53">
        <f>IFERROR(2.8*E32,"")</f>
        <v/>
      </c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AB33" s="376" t="inlineStr">
        <is>
          <t>FAS 0.025 N</t>
        </is>
      </c>
      <c r="AC33" s="376" t="n"/>
      <c r="AD33" s="376" t="inlineStr">
        <is>
          <t>10 ml</t>
        </is>
      </c>
      <c r="AE33" s="376" t="n"/>
      <c r="AF33" s="376" t="n"/>
      <c r="AG33" s="376" t="inlineStr">
        <is>
          <t>To 500</t>
        </is>
      </c>
      <c r="AH33" s="376" t="inlineStr">
        <is>
          <t>19.6  g</t>
        </is>
      </c>
      <c r="AI33" s="376" t="n"/>
      <c r="AJ33" s="376" t="n"/>
    </row>
    <row r="34" ht="32.4" customHeight="1">
      <c r="A34" s="48" t="inlineStr">
        <is>
          <t>CV</t>
        </is>
      </c>
      <c r="B34" s="58">
        <f>IFERROR(B32/B31,"")</f>
        <v/>
      </c>
      <c r="C34" s="58">
        <f>IFERROR(C32/C31,"")</f>
        <v/>
      </c>
      <c r="D34" s="58">
        <f>IFERROR(D32/D31,"")</f>
        <v/>
      </c>
      <c r="E34" s="58">
        <f>IFERROR(E32/E31,"")</f>
        <v/>
      </c>
      <c r="F34" s="41" t="n"/>
      <c r="G34" s="41" t="n"/>
      <c r="H34" s="41" t="n"/>
      <c r="I34" s="41" t="n"/>
      <c r="J34" s="41" t="n"/>
      <c r="K34" s="41" t="n"/>
      <c r="L34" s="41" t="n"/>
      <c r="M34" s="438" t="inlineStr">
        <is>
          <t>رجوع</t>
        </is>
      </c>
      <c r="N34" s="60" t="inlineStr">
        <is>
          <t>ورقة1!J16</t>
        </is>
      </c>
      <c r="O34" s="41" t="n"/>
      <c r="P34" s="41" t="n"/>
      <c r="Q34" s="41" t="n"/>
      <c r="R34" s="41" t="n"/>
      <c r="S34" s="41" t="n"/>
      <c r="T34" s="41" t="n"/>
      <c r="U34" s="41" t="n"/>
      <c r="V34" s="41" t="n">
        <v>425</v>
      </c>
      <c r="W34" s="41" t="n">
        <v>250</v>
      </c>
      <c r="AB34" s="376" t="inlineStr">
        <is>
          <t>FAS 0.0125 N</t>
        </is>
      </c>
      <c r="AC34" s="376" t="n"/>
      <c r="AD34" s="376" t="inlineStr">
        <is>
          <t>10 ml</t>
        </is>
      </c>
      <c r="AE34" s="376" t="n"/>
      <c r="AF34" s="376" t="n"/>
      <c r="AG34" s="376" t="inlineStr">
        <is>
          <t>To 500</t>
        </is>
      </c>
      <c r="AH34" s="376" t="inlineStr">
        <is>
          <t>9.8  g</t>
        </is>
      </c>
      <c r="AI34" s="376" t="n"/>
      <c r="AJ34" s="376" t="n"/>
    </row>
    <row r="35" ht="28.2" customHeight="1">
      <c r="A35" s="48" t="inlineStr">
        <is>
          <t>RPD</t>
        </is>
      </c>
      <c r="B35" s="58">
        <f>IFERROR((ABS(B28-B30))/AVERAGE(B28,B30),"")</f>
        <v/>
      </c>
      <c r="C35" s="58">
        <f>IFERROR((ABS(C28-C30))/AVERAGE(C28,C30),"")</f>
        <v/>
      </c>
      <c r="D35" s="58">
        <f>IFERROR((ABS(D28-D30))/AVERAGE(D28,D30),"")</f>
        <v/>
      </c>
      <c r="E35" s="58">
        <f>IFERROR((ABS(E28-E30))/AVERAGE(E28,E30),"")</f>
        <v/>
      </c>
      <c r="F35" s="41" t="n"/>
      <c r="G35" s="41" t="n"/>
      <c r="H35" s="41" t="n"/>
      <c r="I35" s="41" t="n"/>
      <c r="J35" s="41" t="n"/>
      <c r="K35" s="41" t="n"/>
      <c r="L35" s="41" t="n"/>
      <c r="M35" s="60" t="inlineStr">
        <is>
          <t>ورقة1!J16</t>
        </is>
      </c>
      <c r="N35" s="60" t="inlineStr">
        <is>
          <t>ورقة1!J16</t>
        </is>
      </c>
      <c r="O35" s="41" t="n"/>
      <c r="P35" s="41" t="n"/>
      <c r="Q35" s="41" t="n"/>
      <c r="R35" s="41" t="n"/>
      <c r="S35" s="41" t="n"/>
      <c r="T35" s="41" t="n"/>
      <c r="U35" s="41" t="n"/>
      <c r="V35" s="41">
        <f>V34*W35/W34</f>
        <v/>
      </c>
      <c r="W35" s="41" t="n">
        <v>100</v>
      </c>
      <c r="AD35" s="7">
        <f>167/2</f>
        <v/>
      </c>
      <c r="AJ35" s="60" t="inlineStr">
        <is>
          <t>BACK</t>
        </is>
      </c>
    </row>
    <row r="36" ht="28.2" customHeight="1">
      <c r="A36" s="48" t="inlineStr">
        <is>
          <t>RPD</t>
        </is>
      </c>
      <c r="B36" s="58">
        <f>IFERROR((ABS(B27-B29))/AVERAGE(B27,B29),"")</f>
        <v/>
      </c>
      <c r="C36" s="58">
        <f>IFERROR((ABS(C27-C29))/AVERAGE(C27,C29),"")</f>
        <v/>
      </c>
      <c r="D36" s="58">
        <f>IFERROR((ABS(D27-D29))/AVERAGE(D27,D29),"")</f>
        <v/>
      </c>
      <c r="E36" s="58">
        <f>IFERROR((ABS(E27-E29))/AVERAGE(E27,E29),"")</f>
        <v/>
      </c>
      <c r="F36" s="41" t="n"/>
      <c r="G36" s="41" t="n"/>
      <c r="H36" s="41" t="n"/>
      <c r="I36" s="41" t="n"/>
      <c r="J36" s="41" t="n"/>
      <c r="K36" s="41" t="n"/>
      <c r="L36" s="41" t="n"/>
      <c r="M36" s="60" t="inlineStr">
        <is>
          <t>ورقة1!J16</t>
        </is>
      </c>
      <c r="N36" s="60" t="inlineStr">
        <is>
          <t>ورقة1!J16</t>
        </is>
      </c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AF36" s="61" t="n"/>
      <c r="AG36" s="61" t="n"/>
      <c r="AH36" s="61" t="n"/>
    </row>
    <row r="37" ht="28.2" customHeight="1">
      <c r="A37" s="41" t="n"/>
      <c r="B37" s="62" t="inlineStr">
        <is>
          <t>Standard</t>
        </is>
      </c>
      <c r="C37" s="62" t="inlineStr">
        <is>
          <t>S1</t>
        </is>
      </c>
      <c r="D37" s="62" t="inlineStr">
        <is>
          <t>S1R</t>
        </is>
      </c>
      <c r="E37" s="62" t="inlineStr">
        <is>
          <t>S2</t>
        </is>
      </c>
      <c r="F37" s="62" t="inlineStr">
        <is>
          <t>S2R</t>
        </is>
      </c>
      <c r="G37" s="62" t="inlineStr">
        <is>
          <t>Mean</t>
        </is>
      </c>
      <c r="H37" s="62" t="inlineStr">
        <is>
          <t>STD</t>
        </is>
      </c>
      <c r="I37" s="62" t="inlineStr">
        <is>
          <t>r</t>
        </is>
      </c>
      <c r="J37" s="62" t="inlineStr">
        <is>
          <t>Precission</t>
        </is>
      </c>
      <c r="K37" s="41" t="n"/>
      <c r="L37" s="41" t="n"/>
      <c r="M37" s="60" t="inlineStr">
        <is>
          <t>ورقة1!J16</t>
        </is>
      </c>
      <c r="N37" s="60" t="inlineStr">
        <is>
          <t>ورقة1!J16</t>
        </is>
      </c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AF37" s="61" t="n"/>
      <c r="AG37" s="61" t="n"/>
      <c r="AH37" s="61" t="n"/>
    </row>
    <row r="38">
      <c r="A38" s="41" t="n"/>
      <c r="B38" s="63" t="inlineStr">
        <is>
          <t>70 (  0 - 70 )</t>
        </is>
      </c>
      <c r="C38" s="41" t="n"/>
      <c r="D38" s="39">
        <f>IF(C38="","",IFERROR((($E$26-C38)*$J$26*8000)/$H$27,""))</f>
        <v/>
      </c>
      <c r="E38" s="41" t="n"/>
      <c r="F38" s="39">
        <f>IF(E38="","",IFERROR((($E$26-E38)*$J$26*8000)/$H$27,""))</f>
        <v/>
      </c>
      <c r="G38" s="39">
        <f>IFERROR(AVERAGE(D38,F38),"")</f>
        <v/>
      </c>
      <c r="H38" s="39">
        <f>IFERROR(STDEV(D38,F38),"")</f>
        <v/>
      </c>
      <c r="I38" s="39">
        <f>IFERROR(2.8*H38,"")</f>
        <v/>
      </c>
      <c r="J38" s="64">
        <f>IFERROR(H38/G38,"")</f>
        <v/>
      </c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AF38" s="61" t="n"/>
      <c r="AG38" s="61" t="n"/>
      <c r="AH38" s="61" t="n"/>
    </row>
    <row r="39" ht="22.8" customHeight="1">
      <c r="A39" s="380" t="inlineStr">
        <is>
          <t>Standards</t>
        </is>
      </c>
      <c r="B39" s="63" t="inlineStr">
        <is>
          <t>10 (  0 - 70 )</t>
        </is>
      </c>
      <c r="C39" s="41" t="n"/>
      <c r="D39" s="39">
        <f>IF(C39="","",IFERROR((($E$26-C39)*$J$26*8000)/$H$27,""))</f>
        <v/>
      </c>
      <c r="E39" s="41" t="n"/>
      <c r="F39" s="39">
        <f>IF(E39="","",IFERROR((($E$26-E39)*$J$26*8000)/$H$27,""))</f>
        <v/>
      </c>
      <c r="G39" s="39">
        <f>IFERROR(AVERAGE(D39,F39),"")</f>
        <v/>
      </c>
      <c r="H39" s="39">
        <f>IFERROR(STDEV(D39,F39),"")</f>
        <v/>
      </c>
      <c r="I39" s="39">
        <f>IFERROR(2.8*H39,"")</f>
        <v/>
      </c>
      <c r="J39" s="64">
        <f>IFERROR(H39/G39,"")</f>
        <v/>
      </c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AF39" s="61" t="n"/>
      <c r="AG39" s="61" t="n"/>
      <c r="AH39" s="61" t="n"/>
    </row>
    <row r="40">
      <c r="A40" s="41" t="n"/>
      <c r="B40" s="63" t="inlineStr">
        <is>
          <t>50   ( 50 - 400 )</t>
        </is>
      </c>
      <c r="C40" s="41" t="n"/>
      <c r="D40" s="39">
        <f>IF(C40="","",IFERROR((($C$26-C40)*$H$26*8000)/$H$27,""))</f>
        <v/>
      </c>
      <c r="E40" s="41" t="n"/>
      <c r="F40" s="39">
        <f>IF(E40="","",IFERROR((($C$26-E40)*$H$26*8000)/$H$27,""))</f>
        <v/>
      </c>
      <c r="G40" s="39">
        <f>IFERROR(AVERAGE(D40,F40),"")</f>
        <v/>
      </c>
      <c r="H40" s="39">
        <f>IFERROR(STDEV(D40,F40),"")</f>
        <v/>
      </c>
      <c r="I40" s="39">
        <f>IFERROR(2.8*H40,"")</f>
        <v/>
      </c>
      <c r="J40" s="64">
        <f>IFERROR(H40/G40,"")</f>
        <v/>
      </c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AF40" s="61" t="n"/>
      <c r="AG40" s="61" t="n"/>
      <c r="AH40" s="61" t="n"/>
    </row>
    <row r="41">
      <c r="A41" s="41" t="n"/>
      <c r="B41" s="63" t="inlineStr">
        <is>
          <t>90  (  0 - 70 )</t>
        </is>
      </c>
      <c r="C41" s="41" t="n"/>
      <c r="D41" s="39">
        <f>IF(C41="","",IFERROR((($E$26-C41)*$J$26*8000)/$H$27,""))</f>
        <v/>
      </c>
      <c r="E41" s="41" t="n"/>
      <c r="F41" s="39">
        <f>IF(E41="","",IFERROR((($E$26-E41)*$J$26*8000)/$H$27,""))</f>
        <v/>
      </c>
      <c r="G41" s="39">
        <f>IFERROR(AVERAGE(D41,F41),"")</f>
        <v/>
      </c>
      <c r="H41" s="39">
        <f>IFERROR(STDEV(D41,F41),"")</f>
        <v/>
      </c>
      <c r="I41" s="39">
        <f>IFERROR(2.8*H41,"")</f>
        <v/>
      </c>
      <c r="J41" s="64">
        <f>IFERROR(H41/G41,"")</f>
        <v/>
      </c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AF41" s="61" t="n"/>
      <c r="AG41" s="61" t="n"/>
      <c r="AH41" s="61" t="n"/>
    </row>
    <row r="42">
      <c r="A42" s="41" t="n"/>
      <c r="B42" s="63" t="inlineStr">
        <is>
          <t>90  ( 50 - 400 )</t>
        </is>
      </c>
      <c r="C42" s="41" t="n"/>
      <c r="D42" s="39">
        <f>IF(C42="","",IFERROR((($C$26-C42)*$H$26*8000)/$H$27,""))</f>
        <v/>
      </c>
      <c r="E42" s="41" t="n"/>
      <c r="F42" s="39">
        <f>IF(E42="","",IFERROR((($C$26-E42)*$H$26*8000)/$H$27,""))</f>
        <v/>
      </c>
      <c r="G42" s="39">
        <f>IFERROR(AVERAGE(D42,F42),"")</f>
        <v/>
      </c>
      <c r="H42" s="39">
        <f>IFERROR(STDEV(D42,F42),"")</f>
        <v/>
      </c>
      <c r="I42" s="39">
        <f>IFERROR(2.8*H42,"")</f>
        <v/>
      </c>
      <c r="J42" s="64">
        <f>IFERROR(H42/G42,"")</f>
        <v/>
      </c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AF42" s="61" t="n"/>
      <c r="AG42" s="61" t="n"/>
      <c r="AH42" s="61" t="n"/>
    </row>
    <row r="43">
      <c r="A43" s="41" t="n"/>
      <c r="B43" s="63" t="inlineStr">
        <is>
          <t>120  ( 50 - 400 )</t>
        </is>
      </c>
      <c r="C43" s="41" t="n"/>
      <c r="D43" s="39">
        <f>IF(C43="","",IFERROR((($C$26-C43)*$H$26*8000)/$H$27,""))</f>
        <v/>
      </c>
      <c r="E43" s="41" t="n"/>
      <c r="F43" s="39">
        <f>IF(E43="","",IFERROR((($C$26-E43)*$H$26*8000)/$H$27,""))</f>
        <v/>
      </c>
      <c r="G43" s="39">
        <f>IFERROR(AVERAGE(D43,F43),"")</f>
        <v/>
      </c>
      <c r="H43" s="39">
        <f>IFERROR(STDEV(D43,F43),"")</f>
        <v/>
      </c>
      <c r="I43" s="39">
        <f>IFERROR(2.8*H43,"")</f>
        <v/>
      </c>
      <c r="J43" s="64">
        <f>IFERROR(H43/G43,"")</f>
        <v/>
      </c>
      <c r="K43" s="41" t="n"/>
      <c r="L43" s="41" t="n"/>
      <c r="M43" s="66" t="inlineStr">
        <is>
          <t>Spike</t>
        </is>
      </c>
      <c r="N43" s="66" t="inlineStr">
        <is>
          <t>LR</t>
        </is>
      </c>
      <c r="O43" s="66" t="inlineStr">
        <is>
          <t>Spike</t>
        </is>
      </c>
      <c r="P43" s="66" t="inlineStr">
        <is>
          <t>HR</t>
        </is>
      </c>
      <c r="Q43" s="66" t="n"/>
      <c r="R43" s="66" t="n"/>
      <c r="S43" s="66" t="n"/>
      <c r="T43" s="66" t="n"/>
      <c r="U43" s="66" t="n"/>
      <c r="V43" s="67" t="inlineStr">
        <is>
          <t>Spike v</t>
        </is>
      </c>
      <c r="W43" s="68" t="n">
        <v>50</v>
      </c>
      <c r="AF43" s="61" t="n"/>
      <c r="AG43" s="61" t="n"/>
      <c r="AH43" s="61" t="n"/>
    </row>
    <row r="44">
      <c r="A44" s="41" t="n"/>
      <c r="B44" s="63" t="inlineStr">
        <is>
          <t>400  ( 50 - 400 )</t>
        </is>
      </c>
      <c r="C44" s="41" t="n"/>
      <c r="D44" s="39">
        <f>IF(C44="","",IFERROR((($C$26-C44)*$H$26*8000)/$H$27,""))</f>
        <v/>
      </c>
      <c r="E44" s="41" t="n"/>
      <c r="F44" s="39">
        <f>IF(E44="","",IFERROR((($C$26-E44)*$H$26*8000)/$H$27,""))</f>
        <v/>
      </c>
      <c r="G44" s="39">
        <f>IFERROR(AVERAGE(D44,F44),"")</f>
        <v/>
      </c>
      <c r="H44" s="39">
        <f>IFERROR(STDEV(D44,F44),"")</f>
        <v/>
      </c>
      <c r="I44" s="39">
        <f>IFERROR(2.8*H44,"")</f>
        <v/>
      </c>
      <c r="J44" s="64">
        <f>IFERROR(H44/G44,"")</f>
        <v/>
      </c>
      <c r="K44" s="41" t="n"/>
      <c r="L44" s="41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7" t="inlineStr">
        <is>
          <t>STD v</t>
        </is>
      </c>
      <c r="W44" s="68" t="n">
        <v>5</v>
      </c>
      <c r="AF44" s="61" t="n"/>
      <c r="AG44" s="61" t="n"/>
      <c r="AH44" s="61" t="n"/>
    </row>
    <row r="45">
      <c r="A45" s="41" t="n"/>
      <c r="B45" s="41" t="n"/>
      <c r="C45" s="41" t="n"/>
      <c r="D45" s="41" t="n"/>
      <c r="E45" s="41" t="n"/>
      <c r="F45" s="41" t="n"/>
      <c r="G45" s="67" t="inlineStr">
        <is>
          <t>D</t>
        </is>
      </c>
      <c r="H45" s="67" t="inlineStr">
        <is>
          <t>FAS v</t>
        </is>
      </c>
      <c r="I45" s="67" t="inlineStr">
        <is>
          <t>COD LR</t>
        </is>
      </c>
      <c r="J45" s="67" t="inlineStr">
        <is>
          <t>D</t>
        </is>
      </c>
      <c r="K45" s="67" t="inlineStr">
        <is>
          <t>FAS v</t>
        </is>
      </c>
      <c r="L45" s="67" t="inlineStr">
        <is>
          <t>COD HR</t>
        </is>
      </c>
      <c r="M45" s="69" t="inlineStr">
        <is>
          <t>S1</t>
        </is>
      </c>
      <c r="N45" s="70" t="n"/>
      <c r="O45" s="69" t="inlineStr">
        <is>
          <t>S1</t>
        </is>
      </c>
      <c r="P45" s="70" t="n"/>
      <c r="Q45" s="70" t="n"/>
      <c r="R45" s="70" t="n"/>
      <c r="S45" s="70" t="n"/>
      <c r="T45" s="70" t="n"/>
      <c r="U45" s="70" t="n"/>
      <c r="V45" s="67" t="inlineStr">
        <is>
          <t>Sample v</t>
        </is>
      </c>
      <c r="W45" s="68" t="n">
        <v>45</v>
      </c>
    </row>
    <row r="46">
      <c r="A46" s="71" t="inlineStr">
        <is>
          <t>COD Procedure</t>
        </is>
      </c>
      <c r="B46" s="71" t="n"/>
      <c r="C46" s="71" t="inlineStr">
        <is>
          <t>5220 C.</t>
        </is>
      </c>
      <c r="D46" s="71" t="n"/>
      <c r="E46" s="41" t="n"/>
      <c r="F46" s="41" t="n"/>
      <c r="G46" s="72">
        <f>IFERROR(I46-$G$56,"")</f>
        <v/>
      </c>
      <c r="H46" s="73" t="n"/>
      <c r="I46" s="74">
        <f>IF(H46="","",(IFERROR(((C26-H46)*$H$26*8000*$I$29)/$H$27,"")))</f>
        <v/>
      </c>
      <c r="J46" s="72">
        <f>IFERROR(L46-$J$56,"")</f>
        <v/>
      </c>
      <c r="K46" s="73" t="n"/>
      <c r="L46" s="75">
        <f>IF(K46="","",(IFERROR(((B26-K46)*$I$26*8000*$H$29)/$H$27,"")))</f>
        <v/>
      </c>
      <c r="M46" s="69" t="inlineStr">
        <is>
          <t>COD</t>
        </is>
      </c>
      <c r="N46" s="76">
        <f>IF(N45="","",(IFERROR((($C$26-N45)*$H$26*8000*$I$29)/$H$27,"")))</f>
        <v/>
      </c>
      <c r="O46" s="69" t="inlineStr">
        <is>
          <t>COD</t>
        </is>
      </c>
      <c r="P46" s="76">
        <f>IF(P45="","",(IFERROR((($B$26-P45)*$I$26*8000*$H$29)/$H$27,"")))</f>
        <v/>
      </c>
      <c r="Q46" s="53" t="n"/>
      <c r="R46" s="53" t="n"/>
      <c r="S46" s="53" t="n"/>
      <c r="T46" s="53" t="n"/>
      <c r="U46" s="53" t="n"/>
      <c r="V46" s="41" t="n"/>
      <c r="W46" s="41" t="n"/>
    </row>
    <row r="47">
      <c r="A47" s="77" t="inlineStr">
        <is>
          <t>STDV</t>
        </is>
      </c>
      <c r="B47" s="77" t="inlineStr">
        <is>
          <t>±10</t>
        </is>
      </c>
      <c r="C47" s="78" t="n"/>
      <c r="D47" s="78" t="n"/>
      <c r="E47" s="41" t="n"/>
      <c r="F47" s="41" t="n"/>
      <c r="G47" s="72">
        <f>IFERROR(I47-$G$56,"")</f>
        <v/>
      </c>
      <c r="H47" s="73" t="n"/>
      <c r="I47" s="74">
        <f>IF(H47="","",(IFERROR(((C27-H47)*$H$26*8000*$I$29)/$H$27,"")))</f>
        <v/>
      </c>
      <c r="J47" s="72">
        <f>IFERROR(L47-$J$56,"")</f>
        <v/>
      </c>
      <c r="K47" s="73" t="n"/>
      <c r="L47" s="75">
        <f>IF(K47="","",(IFERROR(((B27-K47)*$I$26*8000*$H$29)/$H$27,"")))</f>
        <v/>
      </c>
      <c r="M47" s="69" t="inlineStr">
        <is>
          <t>S2</t>
        </is>
      </c>
      <c r="N47" s="73" t="n"/>
      <c r="O47" s="69" t="inlineStr">
        <is>
          <t>S2</t>
        </is>
      </c>
      <c r="P47" s="73" t="n"/>
      <c r="Q47" s="52" t="n"/>
      <c r="R47" s="52" t="n"/>
      <c r="S47" s="52" t="n"/>
      <c r="T47" s="52" t="n"/>
      <c r="U47" s="52" t="n"/>
      <c r="V47" s="41" t="n"/>
      <c r="W47" s="41" t="n"/>
    </row>
    <row r="48">
      <c r="A48" s="77" t="inlineStr">
        <is>
          <t>CV</t>
        </is>
      </c>
      <c r="B48" s="79" t="n">
        <v>0.048</v>
      </c>
      <c r="C48" s="78" t="n"/>
      <c r="D48" s="78" t="n"/>
      <c r="E48" s="41" t="n"/>
      <c r="F48" s="41" t="n"/>
      <c r="G48" s="72">
        <f>IFERROR(I48-$G$56,"")</f>
        <v/>
      </c>
      <c r="H48" s="73" t="n"/>
      <c r="I48" s="74">
        <f>IF(H48="","",(IFERROR(((C28-H48)*$H$26*8000*$I$29)/$H$27,"")))</f>
        <v/>
      </c>
      <c r="J48" s="72">
        <f>IFERROR(L48-$J$56,"")</f>
        <v/>
      </c>
      <c r="K48" s="73" t="n"/>
      <c r="L48" s="75">
        <f>IF(K48="","",(IFERROR(((B28-K48)*$I$26*8000*$H$29)/$H$27,"")))</f>
        <v/>
      </c>
      <c r="M48" s="69" t="inlineStr">
        <is>
          <t>COD</t>
        </is>
      </c>
      <c r="N48" s="76">
        <f>IF(N47="","",(IFERROR((($C$26-N47)*$H$26*8000*$I$29)/$H$27,"")))</f>
        <v/>
      </c>
      <c r="O48" s="69" t="inlineStr">
        <is>
          <t>COD</t>
        </is>
      </c>
      <c r="P48" s="76">
        <f>IF(P47="","",(IFERROR((($B$26-P47)*$I$26*8000*$H$29)/$H$27,"")))</f>
        <v/>
      </c>
      <c r="Q48" s="53" t="n"/>
      <c r="R48" s="53" t="n"/>
      <c r="S48" s="53" t="n"/>
      <c r="T48" s="53" t="n"/>
      <c r="U48" s="53" t="n"/>
      <c r="V48" s="41" t="n"/>
      <c r="W48" s="41" t="n"/>
    </row>
    <row r="49">
      <c r="A49" s="41" t="n"/>
      <c r="B49" s="41" t="n"/>
      <c r="C49" s="41" t="n"/>
      <c r="D49" s="41" t="n"/>
      <c r="E49" s="41" t="n"/>
      <c r="F49" s="41" t="n"/>
      <c r="G49" s="72">
        <f>IFERROR(I49-$G$56,"")</f>
        <v/>
      </c>
      <c r="H49" s="73" t="n"/>
      <c r="I49" s="74">
        <f>IF(H49="","",(IFERROR(((C29-H49)*$H$26*8000*$I$29)/$H$27,"")))</f>
        <v/>
      </c>
      <c r="J49" s="72">
        <f>IFERROR(L49-$J$56,"")</f>
        <v/>
      </c>
      <c r="K49" s="73" t="n"/>
      <c r="L49" s="75">
        <f>IF(K49="","",(IFERROR(((B29-K49)*$I$26*8000*$H$29)/$H$27,"")))</f>
        <v/>
      </c>
      <c r="M49" s="69" t="inlineStr">
        <is>
          <t>Average</t>
        </is>
      </c>
      <c r="N49" s="80">
        <f>IF(N46="","",IF(OR(N48="",N48=0),IF(OR(N46="",N46=0),"",N46),AVERAGE(N46,N48)))</f>
        <v/>
      </c>
      <c r="O49" s="69" t="inlineStr">
        <is>
          <t>Average</t>
        </is>
      </c>
      <c r="P49" s="80">
        <f>IF(P46="","",IF(OR(P48="",P48=0),IF(OR(P46="",P46=0),"",P46),AVERAGE(P46,P48)))</f>
        <v/>
      </c>
      <c r="Q49" s="81" t="n"/>
      <c r="R49" s="81" t="n"/>
      <c r="S49" s="81" t="n"/>
      <c r="T49" s="81" t="n"/>
      <c r="U49" s="81" t="n"/>
      <c r="V49" s="41" t="n"/>
      <c r="W49" s="41" t="n"/>
    </row>
    <row r="50">
      <c r="A50" s="41" t="n"/>
      <c r="B50" s="41" t="n"/>
      <c r="C50" s="41" t="n"/>
      <c r="D50" s="41" t="n"/>
      <c r="E50" s="41" t="n"/>
      <c r="F50" s="41" t="n"/>
      <c r="G50" s="72">
        <f>IFERROR(I50-$G$56,"")</f>
        <v/>
      </c>
      <c r="H50" s="73" t="n"/>
      <c r="I50" s="74">
        <f>IF(H50="","",(IFERROR(((C30-H50)*$H$26*8000*$I$29)/$H$27,"")))</f>
        <v/>
      </c>
      <c r="J50" s="72">
        <f>IFERROR(L50-$J$56,"")</f>
        <v/>
      </c>
      <c r="K50" s="73" t="n"/>
      <c r="L50" s="75">
        <f>IF(K50="","",(IFERROR(((B30-K50)*$I$26*8000*$H$29)/$H$27,"")))</f>
        <v/>
      </c>
      <c r="M50" s="69" t="inlineStr">
        <is>
          <t>Recovery</t>
        </is>
      </c>
      <c r="N50" s="82">
        <f>IFERROR((N48*H26-(C30*W44))/(I55*W43),"")</f>
        <v/>
      </c>
      <c r="O50" s="69" t="inlineStr">
        <is>
          <t>Recovery</t>
        </is>
      </c>
      <c r="P50" s="82">
        <f>IFERROR((P48*H26-(B30*W44))/(L55*W43),"")</f>
        <v/>
      </c>
      <c r="Q50" s="83" t="n"/>
      <c r="R50" s="83" t="n"/>
      <c r="S50" s="83" t="n"/>
      <c r="T50" s="83" t="n"/>
      <c r="U50" s="83" t="n"/>
      <c r="V50" s="41" t="n"/>
      <c r="W50" s="41" t="n"/>
    </row>
    <row r="51">
      <c r="A51" s="41" t="n"/>
      <c r="B51" s="41" t="n"/>
      <c r="C51" s="41" t="n"/>
      <c r="D51" s="41" t="n"/>
      <c r="E51" s="41" t="n"/>
      <c r="F51" s="41" t="n"/>
      <c r="G51" s="72">
        <f>IFERROR(I51-$G$56,"")</f>
        <v/>
      </c>
      <c r="H51" s="73" t="n"/>
      <c r="I51" s="74">
        <f>IF(H51="","",(IFERROR(((C31-H51)*$H$26*8000*$I$29)/$H$27,"")))</f>
        <v/>
      </c>
      <c r="J51" s="72">
        <f>IFERROR(L51-$J$56,"")</f>
        <v/>
      </c>
      <c r="K51" s="73" t="n"/>
      <c r="L51" s="75">
        <f>IF(K51="","",(IFERROR(((B31-K51)*$I$26*8000*$H$29)/$H$27,"")))</f>
        <v/>
      </c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</row>
    <row r="52">
      <c r="A52" s="41" t="n"/>
      <c r="B52" s="41" t="n"/>
      <c r="C52" s="41" t="n"/>
      <c r="D52" s="41" t="n"/>
      <c r="E52" s="41" t="n"/>
      <c r="F52" s="41" t="n"/>
      <c r="G52" s="72">
        <f>IFERROR(I52-$G$56,"")</f>
        <v/>
      </c>
      <c r="H52" s="73" t="n"/>
      <c r="I52" s="74">
        <f>IF(H52="","",(IFERROR(((C32-H52)*$H$26*8000*$I$29)/$H$27,"")))</f>
        <v/>
      </c>
      <c r="J52" s="72">
        <f>IFERROR(L52-$J$56,"")</f>
        <v/>
      </c>
      <c r="K52" s="73" t="n"/>
      <c r="L52" s="75">
        <f>IF(K52="","",(IFERROR(((B32-K52)*$I$26*8000*$H$29)/$H$27,"")))</f>
        <v/>
      </c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</row>
    <row r="53">
      <c r="A53" s="41" t="n"/>
      <c r="B53" s="41" t="n"/>
      <c r="C53" s="41" t="n"/>
      <c r="D53" s="41" t="n"/>
      <c r="E53" s="41" t="n"/>
      <c r="F53" s="41" t="n"/>
      <c r="G53" s="72">
        <f>IFERROR(I53-$G$56,"")</f>
        <v/>
      </c>
      <c r="H53" s="73" t="n"/>
      <c r="I53" s="74">
        <f>IF(H53="","",(IFERROR(((C33-H53)*$H$26*8000*$I$29)/$H$27,"")))</f>
        <v/>
      </c>
      <c r="J53" s="72">
        <f>IFERROR(L53-$J$56,"")</f>
        <v/>
      </c>
      <c r="K53" s="73" t="n"/>
      <c r="L53" s="75">
        <f>IF(K53="","",(IFERROR(((B33-K53)*$I$26*8000*$H$29)/$H$27,"")))</f>
        <v/>
      </c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</row>
    <row r="54">
      <c r="A54" s="41" t="n"/>
      <c r="B54" s="41" t="n"/>
      <c r="C54" s="41" t="n"/>
      <c r="D54" s="41" t="n"/>
      <c r="E54" s="41" t="n"/>
      <c r="F54" s="41" t="n"/>
      <c r="G54" s="72">
        <f>IFERROR(I54-$G$56,"")</f>
        <v/>
      </c>
      <c r="H54" s="73" t="n"/>
      <c r="I54" s="74">
        <f>IF(H54="","",(IFERROR(((C34-H54)*$H$26*8000*$I$29)/$H$27,"")))</f>
        <v/>
      </c>
      <c r="J54" s="72">
        <f>IFERROR(L54-$J$56,"")</f>
        <v/>
      </c>
      <c r="K54" s="73" t="n"/>
      <c r="L54" s="75">
        <f>IF(K54="","",(IFERROR(((B34-K54)*$I$26*8000*$H$29)/$H$27,"")))</f>
        <v/>
      </c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</row>
    <row r="55">
      <c r="A55" s="41" t="n"/>
      <c r="B55" s="41" t="n"/>
      <c r="C55" s="41" t="n"/>
      <c r="D55" s="41" t="n"/>
      <c r="E55" s="41" t="n"/>
      <c r="F55" s="41" t="n"/>
      <c r="G55" s="72">
        <f>IFERROR(I55-$G$56,"")</f>
        <v/>
      </c>
      <c r="H55" s="73" t="n"/>
      <c r="I55" s="74">
        <f>IF(H55="","",(IFERROR(((C35-H55)*$H$26*8000*$I$29)/$H$27,"")))</f>
        <v/>
      </c>
      <c r="J55" s="72">
        <f>IFERROR(L55-$J$56,"")</f>
        <v/>
      </c>
      <c r="K55" s="73" t="n"/>
      <c r="L55" s="75">
        <f>IF(K55="","",(IFERROR(((B35-K55)*$I$26*8000*$H$29)/$H$27,"")))</f>
        <v/>
      </c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</row>
    <row r="56">
      <c r="A56" s="41" t="n"/>
      <c r="B56" s="41" t="n">
        <v>25</v>
      </c>
      <c r="C56" s="41" t="n">
        <v>50</v>
      </c>
      <c r="D56" s="41" t="n"/>
      <c r="E56" s="41" t="n"/>
      <c r="F56" s="41" t="n"/>
      <c r="G56" s="84" t="n">
        <v>50</v>
      </c>
      <c r="H56" s="84" t="inlineStr">
        <is>
          <t>Average</t>
        </is>
      </c>
      <c r="I56" s="85">
        <f>IFERROR(AVERAGE(I46:I55),"")</f>
        <v/>
      </c>
      <c r="J56" s="84" t="n">
        <v>500</v>
      </c>
      <c r="K56" s="84" t="inlineStr">
        <is>
          <t>Average</t>
        </is>
      </c>
      <c r="L56" s="86">
        <f>IFERROR(AVERAGE(L46:L55),"")</f>
        <v/>
      </c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</row>
    <row r="57">
      <c r="A57" s="41" t="n"/>
      <c r="B57" s="41">
        <f>C56*B56/C57</f>
        <v/>
      </c>
      <c r="C57" s="41" t="n">
        <v>500</v>
      </c>
      <c r="D57" s="41" t="n"/>
      <c r="E57" s="41" t="n"/>
      <c r="F57" s="41" t="n"/>
      <c r="G57" s="87" t="n"/>
      <c r="H57" s="84" t="inlineStr">
        <is>
          <t>STDV</t>
        </is>
      </c>
      <c r="I57" s="74">
        <f>IFERROR(STDEV(I46:I55),"")</f>
        <v/>
      </c>
      <c r="J57" s="87" t="n"/>
      <c r="K57" s="84" t="inlineStr">
        <is>
          <t>STDV</t>
        </is>
      </c>
      <c r="L57" s="75">
        <f>IFERROR(STDEV(L46:L55),"")</f>
        <v/>
      </c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</row>
    <row r="58">
      <c r="A58" s="41" t="n"/>
      <c r="B58" s="41" t="n"/>
      <c r="C58" s="41" t="n"/>
      <c r="D58" s="41" t="n"/>
      <c r="E58" s="41" t="n"/>
      <c r="F58" s="41" t="n"/>
      <c r="G58" s="52" t="n"/>
      <c r="H58" s="84" t="inlineStr">
        <is>
          <t>r</t>
        </is>
      </c>
      <c r="I58" s="74">
        <f>IFERROR(2.8*I57,"")</f>
        <v/>
      </c>
      <c r="J58" s="52" t="n"/>
      <c r="K58" s="84" t="inlineStr">
        <is>
          <t>r</t>
        </is>
      </c>
      <c r="L58" s="75">
        <f>IFERROR(2.8*L57,"")</f>
        <v/>
      </c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</row>
    <row r="59">
      <c r="A59" s="41" t="n"/>
      <c r="B59" s="41" t="n"/>
      <c r="C59" s="41" t="n"/>
      <c r="D59" s="41" t="n"/>
      <c r="E59" s="41" t="n"/>
      <c r="F59" s="41" t="n"/>
      <c r="G59" s="52" t="n"/>
      <c r="H59" s="84" t="inlineStr">
        <is>
          <t>CV</t>
        </is>
      </c>
      <c r="I59" s="75">
        <f>IFERROR(I57/I56,"")</f>
        <v/>
      </c>
      <c r="J59" s="52" t="n"/>
      <c r="K59" s="84" t="inlineStr">
        <is>
          <t>CV</t>
        </is>
      </c>
      <c r="L59" s="75">
        <f>IFERROR(L57/L56,"")</f>
        <v/>
      </c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84" t="inlineStr">
        <is>
          <t>D%</t>
        </is>
      </c>
      <c r="I60" s="75">
        <f>IFERROR((G56-I56)/G56,"")</f>
        <v/>
      </c>
      <c r="J60" s="52" t="n"/>
      <c r="K60" s="84" t="inlineStr">
        <is>
          <t>D%</t>
        </is>
      </c>
      <c r="L60" s="75">
        <f>IFERROR((J56-L56)/J56,"")</f>
        <v/>
      </c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84" t="inlineStr">
        <is>
          <t>Bias</t>
        </is>
      </c>
      <c r="I61" s="74">
        <f>SUM(G46:G55)/10</f>
        <v/>
      </c>
      <c r="J61" s="41" t="n"/>
      <c r="K61" s="84" t="inlineStr">
        <is>
          <t>Bias</t>
        </is>
      </c>
      <c r="L61" s="74">
        <f>SUM(J46:J55)/10</f>
        <v/>
      </c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</row>
    <row r="64">
      <c r="B64" s="62" t="inlineStr">
        <is>
          <t>Standard</t>
        </is>
      </c>
      <c r="C64" s="62" t="inlineStr">
        <is>
          <t>S1</t>
        </is>
      </c>
      <c r="D64" s="62" t="inlineStr">
        <is>
          <t>S1R</t>
        </is>
      </c>
      <c r="E64" s="62" t="inlineStr">
        <is>
          <t>S2</t>
        </is>
      </c>
      <c r="F64" s="62" t="inlineStr">
        <is>
          <t>S2R</t>
        </is>
      </c>
      <c r="G64" s="62" t="inlineStr">
        <is>
          <t>Mean</t>
        </is>
      </c>
      <c r="H64" s="62" t="inlineStr">
        <is>
          <t>STD</t>
        </is>
      </c>
      <c r="I64" s="62" t="inlineStr">
        <is>
          <t>r</t>
        </is>
      </c>
      <c r="J64" s="62" t="inlineStr">
        <is>
          <t>Precission</t>
        </is>
      </c>
    </row>
    <row r="65">
      <c r="B65" s="63" t="inlineStr">
        <is>
          <t>100 ( 200 - 900 )</t>
        </is>
      </c>
      <c r="C65" s="41" t="n"/>
      <c r="D65" s="39">
        <f>IF(C65="","",IFERROR((($B$26-C65)*$I$26*8000)/$H$27,""))</f>
        <v/>
      </c>
      <c r="E65" s="41" t="n"/>
      <c r="F65" s="39">
        <f>IF(E65="","",IFERROR((($B$26-E65)*$I$26*8000)/$H$27,""))</f>
        <v/>
      </c>
      <c r="G65" s="39">
        <f>IFERROR(AVERAGE(D65,F65),"")</f>
        <v/>
      </c>
      <c r="H65" s="39">
        <f>IFERROR(STDEV(D65,F65),"")</f>
        <v/>
      </c>
      <c r="I65" s="39">
        <f>IFERROR(2.8*H65,"")</f>
        <v/>
      </c>
      <c r="J65" s="64">
        <f>IFERROR(H65/G65,"")</f>
        <v/>
      </c>
    </row>
    <row r="66">
      <c r="B66" s="63" t="inlineStr">
        <is>
          <t>200 ( 200 - 900 )</t>
        </is>
      </c>
      <c r="C66" s="41" t="n"/>
      <c r="D66" s="39">
        <f>IF(C66="","",IFERROR((($B$26-C66)*$I$26*8000)/$H$27,""))</f>
        <v/>
      </c>
      <c r="E66" s="41" t="n"/>
      <c r="F66" s="39">
        <f>IF(E66="","",IFERROR((($B$26-E66)*$I$26*8000)/$H$27,""))</f>
        <v/>
      </c>
      <c r="G66" s="39">
        <f>IFERROR(AVERAGE(D66,F66),"")</f>
        <v/>
      </c>
      <c r="H66" s="39">
        <f>IFERROR(STDEV(D66,F66),"")</f>
        <v/>
      </c>
      <c r="I66" s="39">
        <f>IFERROR(2.8*H66,"")</f>
        <v/>
      </c>
      <c r="J66" s="64">
        <f>IFERROR(H66/G66,"")</f>
        <v/>
      </c>
    </row>
    <row r="69" ht="18" customHeight="1">
      <c r="A69" s="379" t="inlineStr">
        <is>
          <t>تسجيل التجربة</t>
        </is>
      </c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</row>
    <row r="70" ht="18" customHeight="1">
      <c r="A70" s="41" t="n"/>
      <c r="B70" s="41" t="n"/>
      <c r="C70" s="41" t="n"/>
      <c r="D70" s="41" t="n"/>
      <c r="E70" s="41" t="n"/>
      <c r="F70" s="41" t="n"/>
      <c r="G70" s="52" t="n"/>
      <c r="H70" s="52" t="n"/>
      <c r="I70" s="52" t="n"/>
      <c r="J70" s="52" t="n"/>
      <c r="K70" s="379" t="inlineStr">
        <is>
          <t>التخفيف</t>
        </is>
      </c>
      <c r="L70" s="41" t="n"/>
      <c r="M70" s="41" t="n"/>
      <c r="N70" s="41" t="n"/>
      <c r="O70" s="41" t="n"/>
      <c r="P70" s="73" t="n"/>
      <c r="Q70" s="73" t="n"/>
      <c r="R70" s="73" t="n"/>
      <c r="S70" s="73" t="n"/>
      <c r="T70" s="73" t="n"/>
      <c r="U70" s="73" t="n"/>
      <c r="V70" s="88" t="inlineStr">
        <is>
          <t>M.Wt.</t>
        </is>
      </c>
      <c r="W70" s="88" t="inlineStr">
        <is>
          <t>Molarity</t>
        </is>
      </c>
      <c r="X70" s="88" t="inlineStr">
        <is>
          <t>Normality</t>
        </is>
      </c>
    </row>
    <row r="71" ht="18" customHeight="1">
      <c r="A71" s="41" t="n"/>
      <c r="B71" s="41" t="n"/>
      <c r="C71" s="41" t="n"/>
      <c r="D71" s="41" t="n"/>
      <c r="E71" s="41" t="n"/>
      <c r="F71" s="41" t="n"/>
      <c r="G71" s="52" t="n"/>
      <c r="H71" s="52" t="n"/>
      <c r="I71" s="52" t="n"/>
      <c r="J71" s="52" t="n"/>
      <c r="K71" s="41" t="n"/>
      <c r="L71" s="41" t="n"/>
      <c r="M71" s="41" t="n"/>
      <c r="N71" s="41" t="n"/>
      <c r="O71" s="41" t="n"/>
      <c r="P71" s="89" t="inlineStr">
        <is>
          <t>Potassium dichromate</t>
        </is>
      </c>
      <c r="Q71" s="89" t="n"/>
      <c r="R71" s="89" t="n"/>
      <c r="S71" s="89" t="n"/>
      <c r="T71" s="89" t="n"/>
      <c r="U71" s="89" t="n"/>
      <c r="V71" s="73" t="n">
        <v>294.185</v>
      </c>
      <c r="W71" s="90">
        <f>IFERROR(V71/$V$71,"")</f>
        <v/>
      </c>
      <c r="X71" s="90">
        <f>IFERROR(W71*6,"")</f>
        <v/>
      </c>
    </row>
    <row r="72">
      <c r="A72" s="43" t="n"/>
      <c r="B72" s="48" t="inlineStr">
        <is>
          <t>Influent HR</t>
        </is>
      </c>
      <c r="C72" s="48" t="inlineStr">
        <is>
          <t xml:space="preserve"> Effluent LR</t>
        </is>
      </c>
      <c r="D72" s="48" t="inlineStr">
        <is>
          <t>Influent LR</t>
        </is>
      </c>
      <c r="E72" s="43" t="n"/>
      <c r="F72" s="43" t="n"/>
      <c r="G72" s="44" t="inlineStr">
        <is>
          <t>FAS</t>
        </is>
      </c>
      <c r="H72" s="44" t="inlineStr">
        <is>
          <t>Normality</t>
        </is>
      </c>
      <c r="I72" s="45" t="n"/>
      <c r="J72" s="52" t="n"/>
      <c r="K72" s="52" t="n"/>
      <c r="L72" s="52" t="n"/>
      <c r="M72" s="52" t="n"/>
      <c r="N72" s="41" t="n"/>
      <c r="O72" s="41" t="n"/>
      <c r="P72" s="91" t="inlineStr">
        <is>
          <t>LR ( 0 - 400)</t>
        </is>
      </c>
      <c r="Q72" s="91" t="n"/>
      <c r="R72" s="91" t="n"/>
      <c r="S72" s="91" t="n"/>
      <c r="T72" s="91" t="n"/>
      <c r="U72" s="91" t="n"/>
      <c r="V72" s="73" t="n">
        <v>4.903</v>
      </c>
      <c r="W72" s="90">
        <f>IFERROR(V72/$V$71,"")</f>
        <v/>
      </c>
      <c r="X72" s="92">
        <f>IFERROR(W72*6,"")</f>
        <v/>
      </c>
    </row>
    <row r="73">
      <c r="A73" s="48" t="inlineStr">
        <is>
          <t>B</t>
        </is>
      </c>
      <c r="B73" s="43" t="n">
        <v>11.89</v>
      </c>
      <c r="C73" s="43" t="n">
        <v>0.5</v>
      </c>
      <c r="D73" s="33">
        <f>C73</f>
        <v/>
      </c>
      <c r="E73" s="43" t="n"/>
      <c r="F73" s="43" t="n"/>
      <c r="G73" s="49" t="n"/>
      <c r="H73" s="50">
        <f>$H$26</f>
        <v/>
      </c>
      <c r="I73" s="45" t="n"/>
      <c r="J73" s="52" t="n"/>
      <c r="K73" s="51" t="inlineStr">
        <is>
          <t>العينة</t>
        </is>
      </c>
      <c r="L73" s="51" t="inlineStr">
        <is>
          <t>ماء مقطر</t>
        </is>
      </c>
      <c r="M73" s="52" t="n"/>
      <c r="N73" s="41" t="n"/>
      <c r="O73" s="41" t="n"/>
      <c r="P73" s="91" t="inlineStr">
        <is>
          <t>HR ( 100 - 900)</t>
        </is>
      </c>
      <c r="Q73" s="91" t="n"/>
      <c r="R73" s="91" t="n"/>
      <c r="S73" s="91" t="n"/>
      <c r="T73" s="91" t="n"/>
      <c r="U73" s="91" t="n"/>
      <c r="V73" s="73" t="n">
        <v>10.1216</v>
      </c>
      <c r="W73" s="90">
        <f>IFERROR(V73/$V$71,"")</f>
        <v/>
      </c>
      <c r="X73" s="92">
        <f>IFERROR(W73*6,"")</f>
        <v/>
      </c>
    </row>
    <row r="74">
      <c r="A74" s="48" t="inlineStr">
        <is>
          <t>S1</t>
        </is>
      </c>
      <c r="B74" s="43" t="n"/>
      <c r="C74" s="43" t="n"/>
      <c r="D74" s="43" t="n"/>
      <c r="E74" s="43" t="n"/>
      <c r="F74" s="43" t="n"/>
      <c r="G74" s="44" t="inlineStr">
        <is>
          <t>V</t>
        </is>
      </c>
      <c r="H74" s="45" t="n">
        <v>2</v>
      </c>
      <c r="I74" s="45" t="n"/>
      <c r="J74" s="52" t="n"/>
      <c r="K74" s="52" t="n">
        <v>100</v>
      </c>
      <c r="L74" s="52" t="n"/>
      <c r="M74" s="51" t="inlineStr">
        <is>
          <t>Influent HR</t>
        </is>
      </c>
      <c r="N74" s="41" t="n"/>
      <c r="O74" s="41" t="n"/>
      <c r="P74" s="91" t="inlineStr">
        <is>
          <t>LR ( Ready)</t>
        </is>
      </c>
      <c r="Q74" s="91" t="n"/>
      <c r="R74" s="91" t="n"/>
      <c r="S74" s="91" t="n"/>
      <c r="T74" s="91" t="n"/>
      <c r="U74" s="91" t="n"/>
      <c r="V74" s="73" t="n"/>
      <c r="W74" s="90">
        <f>IFERROR(V74/$V$71,"")</f>
        <v/>
      </c>
      <c r="X74" s="92">
        <f>IFERROR(W74*6,"")</f>
        <v/>
      </c>
    </row>
    <row r="75">
      <c r="A75" s="48" t="inlineStr">
        <is>
          <t>COD</t>
        </is>
      </c>
      <c r="B75" s="93">
        <f>IF(B74="","",IFERROR(((B73-B74)*$H$73*8000*$H$76)/$H$74,""))</f>
        <v/>
      </c>
      <c r="C75" s="93">
        <f>IF(C74="","",IFERROR(((C73-C74)*$H$73*8000*$H$76)/$H$74,""))</f>
        <v/>
      </c>
      <c r="D75" s="93">
        <f>IF(D74="","",IFERROR(((D73-D74)*$H$73*8000*$G$76)/$H$74,""))</f>
        <v/>
      </c>
      <c r="E75" s="43" t="n"/>
      <c r="F75" s="43" t="n"/>
      <c r="G75" s="44" t="inlineStr">
        <is>
          <t>Influent</t>
        </is>
      </c>
      <c r="H75" s="44" t="inlineStr">
        <is>
          <t>Influent</t>
        </is>
      </c>
      <c r="I75" s="44" t="inlineStr">
        <is>
          <t>effluent</t>
        </is>
      </c>
      <c r="J75" s="52" t="n"/>
      <c r="K75" s="52" t="n">
        <v>100</v>
      </c>
      <c r="L75" s="52" t="n"/>
      <c r="M75" s="51" t="inlineStr">
        <is>
          <t>Effluent</t>
        </is>
      </c>
      <c r="N75" s="41" t="n"/>
      <c r="O75" s="41" t="n"/>
      <c r="P75" s="91" t="inlineStr">
        <is>
          <t>HR ( Ready)</t>
        </is>
      </c>
      <c r="Q75" s="91" t="n"/>
      <c r="R75" s="91" t="n"/>
      <c r="S75" s="91" t="n"/>
      <c r="T75" s="91" t="n"/>
      <c r="U75" s="91" t="n"/>
      <c r="V75" s="73" t="n"/>
      <c r="W75" s="90">
        <f>IFERROR(V75/$V$71,"")</f>
        <v/>
      </c>
      <c r="X75" s="92">
        <f>IFERROR(W75*6,"")</f>
        <v/>
      </c>
    </row>
    <row r="76">
      <c r="A76" s="48" t="inlineStr">
        <is>
          <t>S2</t>
        </is>
      </c>
      <c r="B76" s="43" t="n"/>
      <c r="C76" s="43" t="n"/>
      <c r="D76" s="43" t="n"/>
      <c r="E76" s="43" t="n"/>
      <c r="F76" s="43" t="n"/>
      <c r="G76" s="49">
        <f>($K$76+$L$76)/$K$76</f>
        <v/>
      </c>
      <c r="H76" s="49">
        <f>($K$74+$L$74)/$K$74</f>
        <v/>
      </c>
      <c r="I76" s="49">
        <f>($K$75+$L$75)/$K$75</f>
        <v/>
      </c>
      <c r="J76" s="52" t="n"/>
      <c r="K76" s="52" t="n">
        <v>15</v>
      </c>
      <c r="L76" s="52" t="n"/>
      <c r="M76" s="54" t="inlineStr">
        <is>
          <t>Influent   LR</t>
        </is>
      </c>
      <c r="N76" s="41" t="n"/>
      <c r="O76" s="41" t="n"/>
      <c r="P76" s="91" t="inlineStr">
        <is>
          <t>LR ( 0 - 90)</t>
        </is>
      </c>
      <c r="Q76" s="91" t="n"/>
      <c r="R76" s="91" t="n"/>
      <c r="S76" s="91" t="n"/>
      <c r="T76" s="91" t="n"/>
      <c r="U76" s="91" t="n"/>
      <c r="V76" s="73" t="n">
        <v>1.022</v>
      </c>
      <c r="W76" s="90">
        <f>IFERROR(V76/$V$71,"")</f>
        <v/>
      </c>
      <c r="X76" s="92">
        <f>IFERROR(W76*6,"")</f>
        <v/>
      </c>
    </row>
    <row r="77">
      <c r="A77" s="48" t="inlineStr">
        <is>
          <t>COD</t>
        </is>
      </c>
      <c r="B77" s="93">
        <f>IF(B76="","",IFERROR(((B73-B76)*$H$73*8000*$H$76)/$H$74,""))</f>
        <v/>
      </c>
      <c r="C77" s="93">
        <f>IF(C76="","",IFERROR(((C73-C76)*$H$73*8000*$H$76)/$H$74,""))</f>
        <v/>
      </c>
      <c r="D77" s="93">
        <f>IF(D76="","",IFERROR(((D73-D76)*$H$73*8000*$G$76)/$H$74,""))</f>
        <v/>
      </c>
      <c r="E77" s="43" t="n"/>
      <c r="F77" s="43" t="n"/>
      <c r="G77" s="45" t="n"/>
      <c r="H77" s="45" t="n"/>
      <c r="I77" s="45" t="n"/>
      <c r="J77" s="52" t="n"/>
      <c r="K77" s="52" t="n"/>
      <c r="L77" s="52" t="n"/>
      <c r="M77" s="52" t="n"/>
      <c r="N77" s="41" t="n"/>
      <c r="O77" s="41" t="n"/>
      <c r="P77" s="94" t="n"/>
      <c r="Q77" s="94" t="n"/>
      <c r="R77" s="94" t="n"/>
      <c r="S77" s="94" t="n"/>
      <c r="T77" s="94" t="n"/>
      <c r="U77" s="94" t="n"/>
      <c r="V77" s="73" t="n"/>
      <c r="W77" s="90">
        <f>IFERROR(V77/$V$71,"")</f>
        <v/>
      </c>
      <c r="X77" s="92">
        <f>IFERROR(W77*6,"")</f>
        <v/>
      </c>
    </row>
    <row r="78">
      <c r="A78" s="48" t="inlineStr">
        <is>
          <t>Average</t>
        </is>
      </c>
      <c r="B78" s="93">
        <f>IF(B73="","",IF(OR(B77="",B77=0),IF(OR(B75="",B75=0),"",B75),AVERAGE(B75,B77)))</f>
        <v/>
      </c>
      <c r="C78" s="93">
        <f>IF(C73="","",IF(OR(C77="",C77=0),IF(OR(C75="",C75=0),"",C75),AVERAGE(C75,C77)))</f>
        <v/>
      </c>
      <c r="D78" s="93">
        <f>IF(D73="","",IF(OR(D77="",D77=0),IF(OR(D75="",D75=0),"",D75),AVERAGE(D75,D77)))</f>
        <v/>
      </c>
      <c r="E78" s="41" t="n"/>
      <c r="F78" s="41" t="n"/>
      <c r="G78" s="52" t="n"/>
      <c r="H78" s="52" t="n"/>
      <c r="I78" s="52" t="n"/>
      <c r="J78" s="52" t="n"/>
      <c r="K78" s="52" t="n"/>
      <c r="L78" s="52" t="n"/>
      <c r="M78" s="52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</row>
    <row r="79">
      <c r="A79" s="48" t="inlineStr">
        <is>
          <t>STDV</t>
        </is>
      </c>
      <c r="B79" s="93">
        <f>IFERROR(STDEV(B75,B78),"")</f>
        <v/>
      </c>
      <c r="C79" s="93">
        <f>IFERROR(STDEV(C75,C78),"")</f>
        <v/>
      </c>
      <c r="D79" s="93">
        <f>IFERROR(STDEV(D75,D78),"")</f>
        <v/>
      </c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</row>
    <row r="80">
      <c r="A80" s="48" t="inlineStr">
        <is>
          <t>r</t>
        </is>
      </c>
      <c r="B80" s="93">
        <f>IFERROR(2.8*B79,"")</f>
        <v/>
      </c>
      <c r="C80" s="93">
        <f>IFERROR(2.8*C79,"")</f>
        <v/>
      </c>
      <c r="D80" s="93">
        <f>IFERROR(2.8*D79,"")</f>
        <v/>
      </c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</row>
    <row r="81" ht="18" customHeight="1">
      <c r="A81" s="48" t="inlineStr">
        <is>
          <t>CV</t>
        </is>
      </c>
      <c r="B81" s="95">
        <f>IFERROR(B79/B78,"")</f>
        <v/>
      </c>
      <c r="C81" s="95">
        <f>IFERROR(C79/C78,"")</f>
        <v/>
      </c>
      <c r="D81" s="95">
        <f>IFERROR(D79/D78,"")</f>
        <v/>
      </c>
      <c r="E81" s="380" t="inlineStr">
        <is>
          <t>Standards</t>
        </is>
      </c>
      <c r="F81" s="41" t="n"/>
      <c r="G81" s="41" t="n"/>
      <c r="H81" s="41" t="n"/>
      <c r="I81" s="41" t="n"/>
      <c r="J81" s="41" t="n"/>
      <c r="K81" s="41" t="n"/>
      <c r="L81" s="41" t="n"/>
      <c r="M81" s="381" t="inlineStr">
        <is>
          <t>رجوع</t>
        </is>
      </c>
      <c r="N81" s="7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</row>
    <row r="82" ht="18" customHeight="1">
      <c r="A82" s="48" t="inlineStr">
        <is>
          <t>RPD</t>
        </is>
      </c>
      <c r="B82" s="95">
        <f>IFERROR((ABS(B75-B77))/AVERAGE(B75,B77),"")</f>
        <v/>
      </c>
      <c r="C82" s="95">
        <f>IFERROR((ABS(C75-C77))/AVERAGE(C75,C77),"")</f>
        <v/>
      </c>
      <c r="D82" s="95">
        <f>IFERROR((ABS(D75-D77))/AVERAGE(D75,D77),"")</f>
        <v/>
      </c>
      <c r="E82" s="41" t="n"/>
      <c r="F82" s="41" t="n"/>
      <c r="G82" s="41" t="n"/>
      <c r="H82" s="41" t="n"/>
      <c r="I82" s="41" t="n"/>
      <c r="J82" s="41" t="n"/>
      <c r="K82" s="41" t="n"/>
      <c r="L82" s="41" t="n"/>
      <c r="M82" s="7" t="n"/>
      <c r="N82" s="7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</row>
    <row r="83" ht="18" customHeight="1">
      <c r="A83" s="48" t="inlineStr">
        <is>
          <t>RPD</t>
        </is>
      </c>
      <c r="B83" s="95">
        <f>IFERROR((ABS(B74-B76))/AVERAGE(B74,B76),"")</f>
        <v/>
      </c>
      <c r="C83" s="95">
        <f>IFERROR((ABS(C74-C76))/AVERAGE(C74,C76),"")</f>
        <v/>
      </c>
      <c r="D83" s="95">
        <f>IFERROR((ABS(D74-D76))/AVERAGE(D74,D76),"")</f>
        <v/>
      </c>
      <c r="E83" s="41" t="n"/>
      <c r="F83" s="41" t="n"/>
      <c r="G83" s="41" t="n"/>
      <c r="H83" s="41" t="n"/>
      <c r="I83" s="41" t="n"/>
      <c r="J83" s="41" t="n"/>
      <c r="K83" s="41" t="n"/>
      <c r="L83" s="43" t="n"/>
      <c r="M83" s="7" t="n"/>
      <c r="N83" s="7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</row>
    <row r="84" ht="18" customHeight="1">
      <c r="A84" s="41" t="n"/>
      <c r="B84" s="62" t="inlineStr">
        <is>
          <t>Standard</t>
        </is>
      </c>
      <c r="C84" s="62" t="inlineStr">
        <is>
          <t>S1</t>
        </is>
      </c>
      <c r="D84" s="62" t="inlineStr">
        <is>
          <t>S1R</t>
        </is>
      </c>
      <c r="E84" s="62" t="inlineStr">
        <is>
          <t>S2</t>
        </is>
      </c>
      <c r="F84" s="62" t="inlineStr">
        <is>
          <t>S2R</t>
        </is>
      </c>
      <c r="G84" s="62" t="inlineStr">
        <is>
          <t>Mean</t>
        </is>
      </c>
      <c r="H84" s="62" t="inlineStr">
        <is>
          <t>STD</t>
        </is>
      </c>
      <c r="I84" s="62" t="inlineStr">
        <is>
          <t>r</t>
        </is>
      </c>
      <c r="J84" s="62" t="inlineStr">
        <is>
          <t>Precission</t>
        </is>
      </c>
      <c r="K84" s="41" t="n"/>
      <c r="L84" s="41" t="n"/>
      <c r="M84" s="7" t="n"/>
      <c r="N84" s="7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</row>
    <row r="85">
      <c r="A85" s="41" t="n"/>
      <c r="B85" s="96" t="n">
        <v>50</v>
      </c>
      <c r="C85" s="41" t="n"/>
      <c r="D85" s="39">
        <f>IF(C85="","",IFERROR((($C$73-C85)*$H$73*8000)/IF($I$74="",$H$74,$I$74),""))</f>
        <v/>
      </c>
      <c r="E85" s="41" t="n"/>
      <c r="F85" s="39">
        <f>IF(E85="","",IFERROR((($C$73-E85)*$H$73*8000)/IF($I$74="",$H$74,$I$74),""))</f>
        <v/>
      </c>
      <c r="G85" s="39">
        <f>IFERROR(AVERAGE(D85,F85),"")</f>
        <v/>
      </c>
      <c r="H85" s="39">
        <f>IFERROR(STDEV(D85,F85),"")</f>
        <v/>
      </c>
      <c r="I85" s="39">
        <f>IFERROR(2.8*H85,"")</f>
        <v/>
      </c>
      <c r="J85" s="64">
        <f>IFERROR(H85/G85,"")</f>
        <v/>
      </c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</row>
    <row r="86">
      <c r="A86" s="41" t="n"/>
      <c r="B86" s="96" t="n">
        <v>100</v>
      </c>
      <c r="C86" s="41" t="n"/>
      <c r="D86" s="39">
        <f>IF(C86="","",IFERROR((($C$73-C86)*$H$73*8000)/IF($I$74="",$H$74,$I$74),""))</f>
        <v/>
      </c>
      <c r="E86" s="41" t="n"/>
      <c r="F86" s="39">
        <f>IF(E86="","",IFERROR((($C$73-E86)*$H$73*8000)/IF($I$74="",$H$74,$I$74),""))</f>
        <v/>
      </c>
      <c r="G86" s="39">
        <f>IFERROR(AVERAGE(D86,F86),"")</f>
        <v/>
      </c>
      <c r="H86" s="39">
        <f>IFERROR(STDEV(D86,F86),"")</f>
        <v/>
      </c>
      <c r="I86" s="39">
        <f>IFERROR(2.8*H86,"")</f>
        <v/>
      </c>
      <c r="J86" s="64">
        <f>IFERROR(H86/G86,"")</f>
        <v/>
      </c>
      <c r="K86" s="41" t="n"/>
      <c r="L86" s="39">
        <f>C98*2</f>
        <v/>
      </c>
      <c r="M86" s="41" t="n">
        <v>1</v>
      </c>
      <c r="N86" s="41" t="n">
        <v>4</v>
      </c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</row>
    <row r="87">
      <c r="A87" s="41" t="n"/>
      <c r="B87" s="96" t="n">
        <v>400</v>
      </c>
      <c r="C87" s="41" t="n"/>
      <c r="D87" s="39">
        <f>IF(C87="","",IFERROR((($B$73-C87)*$H$73*8000)/IF($I$74="",$H$74,$I$74),""))</f>
        <v/>
      </c>
      <c r="E87" s="41" t="n"/>
      <c r="F87" s="39">
        <f>IF(E87="","",IFERROR((($B$73-E87)*$H$73*8000)/IF($I$74="",$H$74,$I$74),""))</f>
        <v/>
      </c>
      <c r="G87" s="39">
        <f>IFERROR(AVERAGE(D87,F87),"")</f>
        <v/>
      </c>
      <c r="H87" s="39">
        <f>IFERROR(STDEV(D87,F87),"")</f>
        <v/>
      </c>
      <c r="I87" s="39">
        <f>IFERROR(2.8*H87,"")</f>
        <v/>
      </c>
      <c r="J87" s="64">
        <f>IFERROR(H87/G87,"")</f>
        <v/>
      </c>
      <c r="K87" s="41" t="n"/>
      <c r="L87" s="41" t="n">
        <v>800</v>
      </c>
      <c r="M87" s="41" t="n">
        <v>100</v>
      </c>
      <c r="N87" s="39">
        <f>$M$87*L87/$L$86</f>
        <v/>
      </c>
      <c r="O87" s="41" t="n"/>
      <c r="P87" s="41" t="n">
        <v>2</v>
      </c>
      <c r="Q87" s="41" t="n"/>
      <c r="R87" s="41" t="n"/>
      <c r="S87" s="41" t="n"/>
      <c r="T87" s="41" t="n"/>
      <c r="U87" s="41" t="n"/>
      <c r="V87" s="41" t="n">
        <v>25</v>
      </c>
      <c r="W87" s="41" t="n">
        <v>1000</v>
      </c>
      <c r="X87" s="41" t="n"/>
    </row>
    <row r="88">
      <c r="A88" s="41" t="n"/>
      <c r="B88" s="96" t="n">
        <v>800</v>
      </c>
      <c r="C88" s="41" t="n"/>
      <c r="D88" s="39">
        <f>IF(C88="","",IFERROR((($B$73-C88)*$H$73*8000)/IF($I$74="",$H$74,$I$74),""))</f>
        <v/>
      </c>
      <c r="E88" s="41" t="n"/>
      <c r="F88" s="39">
        <f>IF(E88="","",IFERROR((($B$73-E88)*$H$73*8000)/IF($I$74="",$H$74,$I$74),""))</f>
        <v/>
      </c>
      <c r="G88" s="39">
        <f>IFERROR(AVERAGE(D88,F88),"")</f>
        <v/>
      </c>
      <c r="H88" s="39">
        <f>IFERROR(STDEV(D88,F88),"")</f>
        <v/>
      </c>
      <c r="I88" s="39">
        <f>IFERROR(2.8*H88,"")</f>
        <v/>
      </c>
      <c r="J88" s="64">
        <f>IFERROR(H88/G88,"")</f>
        <v/>
      </c>
      <c r="K88" s="41" t="n"/>
      <c r="L88" s="41" t="n">
        <v>600</v>
      </c>
      <c r="M88" s="41" t="n"/>
      <c r="N88" s="39">
        <f>$M$87*L88/$L$86</f>
        <v/>
      </c>
      <c r="O88" s="41" t="n"/>
      <c r="P88" s="41">
        <f>W88*$P$87/$W$87</f>
        <v/>
      </c>
      <c r="Q88" s="41" t="n"/>
      <c r="R88" s="41" t="n"/>
      <c r="S88" s="41" t="n"/>
      <c r="T88" s="41" t="n"/>
      <c r="U88" s="41" t="n"/>
      <c r="V88" s="41">
        <f>W88*$V$87/$W$87</f>
        <v/>
      </c>
      <c r="W88" s="41" t="n">
        <v>50</v>
      </c>
      <c r="X88" s="41" t="n"/>
    </row>
    <row r="89">
      <c r="A89" s="41" t="n"/>
      <c r="B89" s="96" t="n">
        <v>1000</v>
      </c>
      <c r="C89" s="41" t="n"/>
      <c r="D89" s="39">
        <f>IF(C89="","",IFERROR((($B$73-C89)*$H$73*8000)/IF($I$74="",$H$74,$I$74),""))</f>
        <v/>
      </c>
      <c r="E89" s="41" t="n"/>
      <c r="F89" s="39">
        <f>IF(E89="","",IFERROR((($B$73-E89)*$H$73*8000)/IF($I$74="",$H$74,$I$74),""))</f>
        <v/>
      </c>
      <c r="G89" s="39">
        <f>IFERROR(AVERAGE(D89,F89),"")</f>
        <v/>
      </c>
      <c r="H89" s="39">
        <f>IFERROR(STDEV(D89,F89),"")</f>
        <v/>
      </c>
      <c r="I89" s="39">
        <f>IFERROR(2.8*H89,"")</f>
        <v/>
      </c>
      <c r="J89" s="64">
        <f>IFERROR(H89/G89,"")</f>
        <v/>
      </c>
      <c r="K89" s="41" t="n"/>
      <c r="L89" s="41" t="n">
        <v>400</v>
      </c>
      <c r="M89" s="41" t="n"/>
      <c r="N89" s="39">
        <f>$M$87*L89/$L$86</f>
        <v/>
      </c>
      <c r="O89" s="41" t="n"/>
      <c r="P89" s="41">
        <f>W89*$P$87/$W$87</f>
        <v/>
      </c>
      <c r="Q89" s="41" t="n"/>
      <c r="R89" s="41" t="n"/>
      <c r="S89" s="41" t="n"/>
      <c r="T89" s="41" t="n"/>
      <c r="U89" s="41" t="n"/>
      <c r="V89" s="41">
        <f>W89*$V$87/$W$87</f>
        <v/>
      </c>
      <c r="W89" s="41" t="n">
        <v>100</v>
      </c>
      <c r="X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K90" s="41" t="n"/>
      <c r="L90" s="41" t="n">
        <v>200</v>
      </c>
      <c r="M90" s="41" t="n"/>
      <c r="N90" s="39">
        <f>$M$87*L90/$L$86</f>
        <v/>
      </c>
      <c r="O90" s="41" t="n"/>
      <c r="P90" s="41">
        <f>W90*$P$87/$W$87</f>
        <v/>
      </c>
      <c r="Q90" s="41" t="n"/>
      <c r="R90" s="41" t="n"/>
      <c r="S90" s="41" t="n"/>
      <c r="T90" s="41" t="n"/>
      <c r="U90" s="41" t="n"/>
      <c r="V90" s="41">
        <f>W90*$V$87/$W$87</f>
        <v/>
      </c>
      <c r="W90" s="41" t="n">
        <v>400</v>
      </c>
      <c r="X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>
        <v>140</v>
      </c>
      <c r="M91" s="41" t="n"/>
      <c r="N91" s="39">
        <f>$M$87*L91/$L$86</f>
        <v/>
      </c>
      <c r="O91" s="41" t="n"/>
      <c r="P91" s="41">
        <f>W91*$P$87/$W$87</f>
        <v/>
      </c>
      <c r="Q91" s="41" t="n"/>
      <c r="R91" s="41" t="n"/>
      <c r="S91" s="41" t="n"/>
      <c r="T91" s="41" t="n"/>
      <c r="U91" s="41" t="n"/>
      <c r="V91" s="41">
        <f>W91*$V$87/$W$87</f>
        <v/>
      </c>
      <c r="W91" s="41" t="n">
        <v>800</v>
      </c>
      <c r="X91" s="41" t="n"/>
    </row>
    <row r="92">
      <c r="L92" s="41" t="n">
        <v>120</v>
      </c>
      <c r="M92" s="41" t="n"/>
      <c r="N92" s="39">
        <f>$M$87*L92/$L$86</f>
        <v/>
      </c>
    </row>
    <row r="93">
      <c r="L93" s="41" t="n">
        <v>100</v>
      </c>
      <c r="M93" s="41" t="n"/>
      <c r="N93" s="39">
        <f>$M$87*L93/$L$86</f>
        <v/>
      </c>
    </row>
    <row r="94">
      <c r="L94" s="41" t="n">
        <v>80</v>
      </c>
      <c r="M94" s="41" t="n"/>
      <c r="N94" s="39">
        <f>$M$87*L94/$L$86</f>
        <v/>
      </c>
    </row>
    <row r="95">
      <c r="C95" s="97" t="inlineStr">
        <is>
          <t>COD</t>
        </is>
      </c>
      <c r="D95" s="97" t="inlineStr">
        <is>
          <t>KHP</t>
        </is>
      </c>
      <c r="L95" s="41" t="n">
        <v>60</v>
      </c>
      <c r="M95" s="41" t="n"/>
      <c r="N95" s="39">
        <f>$M$87*L95/$L$86</f>
        <v/>
      </c>
    </row>
    <row r="96">
      <c r="C96" s="98" t="n">
        <v>1.176</v>
      </c>
      <c r="D96" s="98" t="n">
        <v>1</v>
      </c>
      <c r="L96" s="41" t="n">
        <v>50</v>
      </c>
      <c r="M96" s="41" t="n"/>
      <c r="N96" s="39">
        <f>$M$87*L96/$L$86</f>
        <v/>
      </c>
    </row>
    <row r="97">
      <c r="C97" s="98">
        <f>$C$96*D97/$D$96</f>
        <v/>
      </c>
      <c r="D97" s="73" t="n">
        <v>425</v>
      </c>
      <c r="L97" s="41" t="n">
        <v>40</v>
      </c>
      <c r="M97" s="41" t="n"/>
      <c r="N97" s="39">
        <f>$M$87*L97/$L$86</f>
        <v/>
      </c>
    </row>
    <row r="98">
      <c r="C98" s="98">
        <f>$C$96*D98/$D$96</f>
        <v/>
      </c>
      <c r="D98" s="73" t="n">
        <v>426.8</v>
      </c>
      <c r="L98" s="41" t="n">
        <v>20</v>
      </c>
      <c r="M98" s="41" t="n"/>
      <c r="N98" s="39">
        <f>$M$87*L98/$L$86</f>
        <v/>
      </c>
    </row>
    <row r="99">
      <c r="L99" s="41" t="n">
        <v>900</v>
      </c>
      <c r="M99" s="41" t="n"/>
      <c r="N99" s="39">
        <f>$M$87*L99/$L$86</f>
        <v/>
      </c>
    </row>
    <row r="100">
      <c r="L100" s="41" t="n">
        <v>90</v>
      </c>
      <c r="M100" s="41" t="n"/>
      <c r="N100" s="39">
        <f>$M$87*L100/$L$86</f>
        <v/>
      </c>
    </row>
    <row r="101">
      <c r="L101" s="41" t="n">
        <v>70</v>
      </c>
      <c r="M101" s="41" t="n"/>
      <c r="N101" s="39">
        <f>$M$87*L101/$L$86</f>
        <v/>
      </c>
    </row>
    <row r="102">
      <c r="L102" s="41" t="n">
        <v>10</v>
      </c>
      <c r="M102" s="41" t="n"/>
      <c r="N102" s="39">
        <f>$M$87*L102/$L$86</f>
        <v/>
      </c>
    </row>
    <row r="103">
      <c r="L103" s="41" t="n">
        <v>300</v>
      </c>
      <c r="M103" s="41" t="n"/>
      <c r="N103" s="39">
        <f>$M$87*L103/$L$86</f>
        <v/>
      </c>
    </row>
    <row r="104">
      <c r="L104" s="41" t="n">
        <v>500</v>
      </c>
      <c r="M104" s="41" t="n"/>
      <c r="N104" s="39">
        <f>$M$87*L104/$L$86</f>
        <v/>
      </c>
    </row>
    <row r="105">
      <c r="L105" s="41" t="n">
        <v>700</v>
      </c>
      <c r="M105" s="41" t="n"/>
      <c r="N105" s="39">
        <f>$M$87*L105/$L$86</f>
        <v/>
      </c>
    </row>
    <row r="106">
      <c r="L106" s="41" t="n">
        <v>30</v>
      </c>
      <c r="M106" s="41" t="n"/>
      <c r="N106" s="39">
        <f>$M$87*L106/$L$86</f>
        <v/>
      </c>
    </row>
    <row r="107">
      <c r="L107" s="41" t="n">
        <v>110</v>
      </c>
      <c r="M107" s="41" t="n"/>
      <c r="N107" s="39">
        <f>$M$87*L107/$L$86</f>
        <v/>
      </c>
    </row>
    <row r="108">
      <c r="L108" s="41" t="n"/>
      <c r="M108" s="41" t="n"/>
      <c r="N108" s="41" t="n"/>
    </row>
    <row r="109">
      <c r="B109" s="99" t="inlineStr">
        <is>
          <t xml:space="preserve">Std Vol in 25 ml </t>
        </is>
      </c>
      <c r="C109" s="100">
        <f>$M$87*C110/$L$86</f>
        <v/>
      </c>
      <c r="D109" s="100">
        <f>$M$87*D110/$L$86</f>
        <v/>
      </c>
      <c r="E109" s="100">
        <f>$M$87*E110/$L$86</f>
        <v/>
      </c>
      <c r="F109" s="100">
        <f>$M$87*F110/$L$86</f>
        <v/>
      </c>
      <c r="G109" s="100">
        <f>$M$87*G110/$L$86</f>
        <v/>
      </c>
      <c r="H109" s="100">
        <f>$M$87*H110/$L$86</f>
        <v/>
      </c>
      <c r="I109" s="100">
        <f>$M$87*I110/$L$86</f>
        <v/>
      </c>
      <c r="J109" s="100">
        <f>$M$87*J110/$L$86</f>
        <v/>
      </c>
      <c r="K109" s="100">
        <f>$M$87*K110/$L$86</f>
        <v/>
      </c>
      <c r="L109" s="100">
        <f>$M$87*L110/$L$86</f>
        <v/>
      </c>
      <c r="M109" s="41" t="n"/>
      <c r="N109" s="41" t="n"/>
    </row>
    <row r="110">
      <c r="B110" s="99" t="inlineStr">
        <is>
          <t>Standard Conc</t>
        </is>
      </c>
      <c r="C110" s="101" t="n">
        <v>100</v>
      </c>
      <c r="D110" s="101" t="n">
        <v>200</v>
      </c>
      <c r="E110" s="101" t="n">
        <v>300</v>
      </c>
      <c r="F110" s="101" t="n">
        <v>400</v>
      </c>
      <c r="G110" s="101" t="n">
        <v>500</v>
      </c>
      <c r="H110" s="101" t="n">
        <v>600</v>
      </c>
      <c r="I110" s="101" t="n">
        <v>700</v>
      </c>
      <c r="J110" s="101" t="n">
        <v>800</v>
      </c>
      <c r="K110" s="101" t="n">
        <v>900</v>
      </c>
      <c r="L110" s="102">
        <f>L86</f>
        <v/>
      </c>
      <c r="M110" s="103" t="inlineStr">
        <is>
          <t>Average</t>
        </is>
      </c>
      <c r="N110" s="41" t="n"/>
    </row>
    <row r="111">
      <c r="B111" s="99" t="inlineStr">
        <is>
          <t>Titration</t>
        </is>
      </c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5" t="n"/>
      <c r="N111" s="41" t="n"/>
    </row>
    <row r="112">
      <c r="B112" s="99" t="inlineStr">
        <is>
          <t>Recovery</t>
        </is>
      </c>
      <c r="C112" s="106">
        <f>IFERROR(IF(C111="","",(C111-C110)/C110),"")</f>
        <v/>
      </c>
      <c r="D112" s="106">
        <f>IFERROR(IF(D111="","",(D111-D110)/D110),"")</f>
        <v/>
      </c>
      <c r="E112" s="106">
        <f>IFERROR(IF(E111="","",(E111-E110)/E110),"")</f>
        <v/>
      </c>
      <c r="F112" s="106">
        <f>IFERROR(IF(F111="","",(F111-F110)/F110),"")</f>
        <v/>
      </c>
      <c r="G112" s="106">
        <f>IFERROR(IF(G111="","",(G111-G110)/G110),"")</f>
        <v/>
      </c>
      <c r="H112" s="106">
        <f>IFERROR(IF(H111="","",(H111-H110)/H110),"")</f>
        <v/>
      </c>
      <c r="I112" s="106">
        <f>IFERROR(IF(I111="","",(I111-I110)/I110),"")</f>
        <v/>
      </c>
      <c r="J112" s="106">
        <f>IFERROR(IF(J111="","",(J111-J110)/J110),"")</f>
        <v/>
      </c>
      <c r="K112" s="106">
        <f>IFERROR(IF(K111="","",(K111-K110)/K110),"")</f>
        <v/>
      </c>
      <c r="L112" s="106">
        <f>IFERROR(IF(L111="","",(L111-L110)/L110),"")</f>
        <v/>
      </c>
      <c r="M112" s="107">
        <f>IFERROR(AVERAGE(C112:L112),"")</f>
        <v/>
      </c>
      <c r="N112" s="41" t="n"/>
    </row>
    <row r="113">
      <c r="B113" s="99" t="inlineStr">
        <is>
          <t>Colorimetry</t>
        </is>
      </c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8" t="n"/>
      <c r="N113" s="41" t="n"/>
    </row>
    <row r="114">
      <c r="B114" s="99" t="inlineStr">
        <is>
          <t>Recovery</t>
        </is>
      </c>
      <c r="C114" s="106">
        <f>IFERROR(IF(C113="","",(C113-C110)/C110),"")</f>
        <v/>
      </c>
      <c r="D114" s="106">
        <f>IFERROR(IF(D113="","",(D113-D110)/D110),"")</f>
        <v/>
      </c>
      <c r="E114" s="106">
        <f>IFERROR(IF(E113="","",(E113-E110)/E110),"")</f>
        <v/>
      </c>
      <c r="F114" s="106">
        <f>IFERROR(IF(F113="","",(F113-F110)/F110),"")</f>
        <v/>
      </c>
      <c r="G114" s="106">
        <f>IFERROR(IF(G113="","",(G113-G110)/G110),"")</f>
        <v/>
      </c>
      <c r="H114" s="106">
        <f>IFERROR(IF(H113="","",(H113-H110)/H110),"")</f>
        <v/>
      </c>
      <c r="I114" s="106">
        <f>IFERROR(IF(I113="","",(I113-I110)/I110),"")</f>
        <v/>
      </c>
      <c r="J114" s="106">
        <f>IFERROR(IF(J113="","",(J113-J110)/J110),"")</f>
        <v/>
      </c>
      <c r="K114" s="106">
        <f>IFERROR(IF(K113="","",(K113-K110)/K110),"")</f>
        <v/>
      </c>
      <c r="L114" s="106">
        <f>IFERROR(IF(L113="","",(L113-L110)/L110),"")</f>
        <v/>
      </c>
      <c r="M114" s="107">
        <f>IFERROR(AVERAGE(C114:L114),"")</f>
        <v/>
      </c>
      <c r="N114" s="41" t="n"/>
    </row>
    <row r="115">
      <c r="L115" s="41" t="n"/>
      <c r="M115" s="41" t="n"/>
      <c r="N115" s="41" t="n"/>
    </row>
    <row r="116">
      <c r="L116" s="41" t="n"/>
      <c r="M116" s="41" t="n"/>
      <c r="N116" s="41" t="n"/>
    </row>
    <row r="117">
      <c r="L117" s="41" t="n"/>
      <c r="M117" s="41" t="n"/>
      <c r="N117" s="41" t="n"/>
    </row>
    <row r="118">
      <c r="B118" s="109" t="inlineStr">
        <is>
          <t xml:space="preserve">Std Vol in 25 ml </t>
        </is>
      </c>
      <c r="C118" s="110">
        <f>$M$87*C119/$L$86</f>
        <v/>
      </c>
      <c r="D118" s="110">
        <f>$M$87*D119/$L$86</f>
        <v/>
      </c>
      <c r="E118" s="110">
        <f>$M$87*E119/$L$86</f>
        <v/>
      </c>
      <c r="F118" s="110">
        <f>$M$87*F119/$L$86</f>
        <v/>
      </c>
      <c r="G118" s="110">
        <f>$M$87*G119/$L$86</f>
        <v/>
      </c>
      <c r="H118" s="110">
        <f>$M$87*H119/$L$86</f>
        <v/>
      </c>
      <c r="I118" s="110">
        <f>$M$87*I119/$L$86</f>
        <v/>
      </c>
      <c r="J118" s="110">
        <f>$M$87*J119/$L$86</f>
        <v/>
      </c>
      <c r="K118" s="110">
        <f>$M$87*K119/$L$86</f>
        <v/>
      </c>
      <c r="M118" s="41" t="n"/>
      <c r="N118" s="41" t="n"/>
    </row>
    <row r="119">
      <c r="B119" s="109" t="inlineStr">
        <is>
          <t>Standard</t>
        </is>
      </c>
      <c r="C119" s="111" t="n">
        <v>10</v>
      </c>
      <c r="D119" s="111" t="n">
        <v>20</v>
      </c>
      <c r="E119" s="111" t="n">
        <v>30</v>
      </c>
      <c r="F119" s="111" t="n">
        <v>40</v>
      </c>
      <c r="G119" s="111" t="n">
        <v>50</v>
      </c>
      <c r="H119" s="111" t="n">
        <v>60</v>
      </c>
      <c r="I119" s="111" t="n">
        <v>70</v>
      </c>
      <c r="J119" s="111" t="n">
        <v>80</v>
      </c>
      <c r="K119" s="111" t="n">
        <v>90</v>
      </c>
      <c r="L119" s="112" t="inlineStr">
        <is>
          <t>Average</t>
        </is>
      </c>
    </row>
    <row r="120">
      <c r="B120" s="109" t="inlineStr">
        <is>
          <t>Titration</t>
        </is>
      </c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13" t="n"/>
    </row>
    <row r="121">
      <c r="B121" s="109" t="inlineStr">
        <is>
          <t>Recovery</t>
        </is>
      </c>
      <c r="C121" s="114">
        <f>IFERROR(IF(C120="","",(C120-C119)/C119),"")</f>
        <v/>
      </c>
      <c r="D121" s="114">
        <f>IFERROR(IF(D120="","",(D120-D119)/D119),"")</f>
        <v/>
      </c>
      <c r="E121" s="114">
        <f>IFERROR(IF(E120="","",(E120-E119)/E119),"")</f>
        <v/>
      </c>
      <c r="F121" s="114">
        <f>IFERROR(IF(F120="","",(F120-F119)/F119),"")</f>
        <v/>
      </c>
      <c r="G121" s="114">
        <f>IFERROR(IF(G120="","",(G120-G119)/G119),"")</f>
        <v/>
      </c>
      <c r="H121" s="114">
        <f>IFERROR(IF(H120="","",(H120-H119)/H119),"")</f>
        <v/>
      </c>
      <c r="I121" s="114">
        <f>IFERROR(IF(I120="","",(I120-I119)/I119),"")</f>
        <v/>
      </c>
      <c r="J121" s="114">
        <f>IFERROR(IF(J120="","",(J120-J119)/J119),"")</f>
        <v/>
      </c>
      <c r="K121" s="114">
        <f>IFERROR(IF(K120="","",(K120-K119)/K119),"")</f>
        <v/>
      </c>
      <c r="L121" s="115">
        <f>IFERROR(AVERAGE(B121:K121),"")</f>
        <v/>
      </c>
    </row>
    <row r="122">
      <c r="B122" s="109" t="inlineStr">
        <is>
          <t>Colorimetry</t>
        </is>
      </c>
      <c r="C122" s="104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16" t="n"/>
    </row>
    <row r="123">
      <c r="B123" s="109" t="inlineStr">
        <is>
          <t>Recovery</t>
        </is>
      </c>
      <c r="C123" s="114">
        <f>IFERROR(IF(C122="","",(C122-C119)/C119),"")</f>
        <v/>
      </c>
      <c r="D123" s="114">
        <f>IFERROR(IF(D122="","",(D122-D119)/D119),"")</f>
        <v/>
      </c>
      <c r="E123" s="114">
        <f>IFERROR(IF(E122="","",(E122-E119)/E119),"")</f>
        <v/>
      </c>
      <c r="F123" s="114">
        <f>IFERROR(IF(F122="","",(F122-F119)/F119),"")</f>
        <v/>
      </c>
      <c r="G123" s="114">
        <f>IFERROR(IF(G122="","",(G122-G119)/G119),"")</f>
        <v/>
      </c>
      <c r="H123" s="114">
        <f>IFERROR(IF(H122="","",(H122-H119)/H119),"")</f>
        <v/>
      </c>
      <c r="I123" s="114">
        <f>IFERROR(IF(I122="","",(I122-I119)/I119),"")</f>
        <v/>
      </c>
      <c r="J123" s="114">
        <f>IFERROR(IF(J122="","",(J122-J119)/J119),"")</f>
        <v/>
      </c>
      <c r="K123" s="114">
        <f>IFERROR(IF(K122="","",(K122-K119)/K119),"")</f>
        <v/>
      </c>
      <c r="L123" s="115">
        <f>IFERROR(AVERAGE(B123:K123),"")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e4uez9YuqpTGbNN8ny9FQ==" formatRows="1" sort="1" spinCount="100000" hashValue="eXdoXjqIE6QzQxUQ/M/z3vX02i/9tyGo5zWoOCEfJwUE+EEfnxE4PDWn3j2WqWu9bY5dVm9zJGIN0Ab7yoIcRA=="/>
  <mergeCells count="65">
    <mergeCell ref="N26:O26"/>
    <mergeCell ref="K16:L16"/>
    <mergeCell ref="Q16:R16"/>
    <mergeCell ref="S16:T16"/>
    <mergeCell ref="A15:B15"/>
    <mergeCell ref="I6:J6"/>
    <mergeCell ref="C15:D15"/>
    <mergeCell ref="I15:J15"/>
    <mergeCell ref="A11:B11"/>
    <mergeCell ref="K15:L15"/>
    <mergeCell ref="O6:P6"/>
    <mergeCell ref="A9:B9"/>
    <mergeCell ref="M81:N84"/>
    <mergeCell ref="K9:L9"/>
    <mergeCell ref="O15:P15"/>
    <mergeCell ref="M9:N9"/>
    <mergeCell ref="X32:Y32"/>
    <mergeCell ref="O9:P9"/>
    <mergeCell ref="E17:F17"/>
    <mergeCell ref="G17:H17"/>
    <mergeCell ref="A6:H6"/>
    <mergeCell ref="P31:W31"/>
    <mergeCell ref="S17:T17"/>
    <mergeCell ref="C16:D16"/>
    <mergeCell ref="I16:J16"/>
    <mergeCell ref="A7:H7"/>
    <mergeCell ref="I7:P7"/>
    <mergeCell ref="C9:D9"/>
    <mergeCell ref="A69:C70"/>
    <mergeCell ref="E9:F9"/>
    <mergeCell ref="M16:N16"/>
    <mergeCell ref="A12:B12"/>
    <mergeCell ref="E81:F82"/>
    <mergeCell ref="O16:P16"/>
    <mergeCell ref="M32:O32"/>
    <mergeCell ref="M15:N15"/>
    <mergeCell ref="E15:F15"/>
    <mergeCell ref="M6:N6"/>
    <mergeCell ref="Q15:R15"/>
    <mergeCell ref="G15:H15"/>
    <mergeCell ref="S15:T15"/>
    <mergeCell ref="N28:O28"/>
    <mergeCell ref="A14:B14"/>
    <mergeCell ref="Q9:R9"/>
    <mergeCell ref="P32:W32"/>
    <mergeCell ref="S9:T9"/>
    <mergeCell ref="V26:W26"/>
    <mergeCell ref="C17:D17"/>
    <mergeCell ref="I17:J17"/>
    <mergeCell ref="K70:M71"/>
    <mergeCell ref="K17:L17"/>
    <mergeCell ref="M17:N17"/>
    <mergeCell ref="I8:P8"/>
    <mergeCell ref="O17:P17"/>
    <mergeCell ref="Q17:R17"/>
    <mergeCell ref="E16:F16"/>
    <mergeCell ref="G16:H16"/>
    <mergeCell ref="V25:W25"/>
    <mergeCell ref="A10:B10"/>
    <mergeCell ref="A13:B13"/>
    <mergeCell ref="X31:Y31"/>
    <mergeCell ref="N27:O27"/>
    <mergeCell ref="K6:L6"/>
    <mergeCell ref="G9:H9"/>
    <mergeCell ref="I9:J9"/>
  </mergeCells>
  <conditionalFormatting sqref="C17:D17 U17">
    <cfRule type="cellIs" priority="3" operator="lessThanOrEqual" dxfId="1">
      <formula>0.2</formula>
    </cfRule>
    <cfRule type="cellIs" priority="4" operator="greaterThan" dxfId="4">
      <formula>0.2</formula>
    </cfRule>
  </conditionalFormatting>
  <conditionalFormatting sqref="E17:T17">
    <cfRule type="cellIs" priority="1" operator="lessThan" dxfId="1">
      <formula>0.2</formula>
    </cfRule>
    <cfRule type="cellIs" priority="2" operator="greaterThan" dxfId="4">
      <formula>0.2</formula>
    </cfRule>
  </conditionalFormatting>
  <hyperlinks>
    <hyperlink ref="E24" location="COD!AE24" display="REAGENT"/>
    <hyperlink ref="M34" location="Main!A1" display="رجوع"/>
    <hyperlink ref="N34" location="ورقة1!J16" display="رجوع"/>
    <hyperlink ref="M35" location="ورقة1!J16" display="رجوع"/>
    <hyperlink ref="N35" location="ورقة1!J16" display="رجوع"/>
    <hyperlink ref="AJ35" location="COD!A24" display="BACK"/>
    <hyperlink ref="M36" location="ورقة1!J16" display="رجوع"/>
    <hyperlink ref="N36" location="ورقة1!J16" display="رجوع"/>
    <hyperlink ref="M37" location="ورقة1!J16" display="رجوع"/>
    <hyperlink ref="N37" location="ورقة1!J16" display="رجوع"/>
    <hyperlink ref="M81" location="Sheet1!A1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3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0">
    <outlinePr summaryBelow="1" summaryRight="1"/>
    <pageSetUpPr fitToPage="1"/>
  </sheetPr>
  <dimension ref="A1:T28"/>
  <sheetViews>
    <sheetView topLeftCell="A5" zoomScaleNormal="100" workbookViewId="0">
      <selection activeCell="C10" sqref="C10"/>
    </sheetView>
  </sheetViews>
  <sheetFormatPr baseColWidth="8" defaultColWidth="9.109375" defaultRowHeight="13.2"/>
  <cols>
    <col width="52.109375" customWidth="1" style="298" min="1" max="1"/>
    <col width="9.109375" customWidth="1" style="298" min="2" max="2"/>
    <col width="18.33203125" customWidth="1" style="298" min="3" max="4"/>
    <col width="18.109375" customWidth="1" style="298" min="5" max="5"/>
    <col width="18.33203125" customWidth="1" style="298" min="6" max="7"/>
    <col width="18.109375" customWidth="1" style="298" min="8" max="8"/>
    <col width="9.109375" customWidth="1" style="298" min="9" max="9"/>
    <col width="9.109375" customWidth="1" style="298" min="10" max="10"/>
    <col width="9.109375" customWidth="1" style="298" min="11" max="11"/>
    <col width="9.33203125" bestFit="1" customWidth="1" style="298" min="12" max="12"/>
    <col width="39" bestFit="1" customWidth="1" style="298" min="13" max="13"/>
    <col width="23.33203125" bestFit="1" customWidth="1" style="298" min="14" max="14"/>
    <col width="18.44140625" customWidth="1" style="298" min="15" max="15"/>
    <col width="16.5546875" customWidth="1" style="298" min="16" max="16"/>
    <col width="23.6640625" customWidth="1" style="298" min="17" max="17"/>
    <col width="20.44140625" customWidth="1" style="298" min="18" max="18"/>
    <col width="16.33203125" bestFit="1" customWidth="1" style="298" min="19" max="19"/>
    <col width="10.44140625" bestFit="1" customWidth="1" style="298" min="20" max="20"/>
    <col width="9.109375" customWidth="1" style="298" min="21" max="16384"/>
  </cols>
  <sheetData>
    <row r="1" ht="17.4" customHeight="1">
      <c r="A1" s="297" t="n"/>
      <c r="B1" s="297" t="n"/>
      <c r="C1" s="297" t="n"/>
      <c r="D1" s="297" t="n"/>
      <c r="E1" s="297" t="n"/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P1" s="299" t="n"/>
    </row>
    <row r="2" ht="17.4" customHeight="1">
      <c r="A2" s="297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7" t="n"/>
      <c r="N2" s="297" t="n"/>
      <c r="P2" s="299" t="n"/>
    </row>
    <row r="3" ht="17.4" customHeight="1">
      <c r="A3" s="300" t="inlineStr">
        <is>
          <t>Holding Company</t>
        </is>
      </c>
      <c r="B3" s="300" t="n"/>
      <c r="C3" s="300" t="n"/>
      <c r="D3" s="300" t="n"/>
      <c r="E3" s="299" t="n"/>
      <c r="F3" s="299" t="n"/>
      <c r="G3" s="301" t="inlineStr">
        <is>
          <t xml:space="preserve">                        الشركة القابضة</t>
        </is>
      </c>
      <c r="H3" s="302" t="n"/>
      <c r="I3" s="302" t="n"/>
      <c r="J3" s="302" t="n"/>
      <c r="L3" s="303" t="n"/>
      <c r="M3" s="303" t="n"/>
      <c r="N3" s="303" t="n"/>
      <c r="P3" s="299" t="n"/>
    </row>
    <row r="4" ht="17.4" customHeight="1">
      <c r="A4" s="300" t="inlineStr">
        <is>
          <t>Fayoum drinking Water and Sanitation Company</t>
        </is>
      </c>
      <c r="B4" s="299" t="n"/>
      <c r="C4" s="299" t="n"/>
      <c r="D4" s="299" t="n"/>
      <c r="E4" s="299" t="n"/>
      <c r="F4" s="299" t="n"/>
      <c r="G4" s="301" t="inlineStr">
        <is>
          <t>شركة مياه الشرب والصرف الصحى بالفيوم</t>
        </is>
      </c>
      <c r="H4" s="302" t="n"/>
      <c r="J4" s="302" t="n"/>
      <c r="K4" s="302" t="n"/>
      <c r="L4" s="302" t="n"/>
      <c r="M4" s="302" t="n"/>
      <c r="N4" s="302" t="n"/>
    </row>
    <row r="5" ht="24.9" customHeight="1" thickBot="1">
      <c r="A5" s="304" t="n"/>
      <c r="B5" s="304" t="n"/>
      <c r="C5" s="304" t="n"/>
      <c r="D5" s="304" t="n"/>
      <c r="E5" s="304" t="n"/>
      <c r="F5" s="304" t="n"/>
      <c r="G5" s="305" t="inlineStr">
        <is>
          <t>قطاع المعامل - الادارة العامة لمعامل الصرف الصحى</t>
        </is>
      </c>
      <c r="H5" s="306" t="n"/>
      <c r="J5" s="307" t="n"/>
      <c r="K5" s="307" t="n"/>
      <c r="L5" s="307" t="n"/>
      <c r="M5" s="307" t="n"/>
      <c r="N5" s="307" t="n"/>
    </row>
    <row r="6" ht="24.9" customHeight="1">
      <c r="A6" s="382" t="inlineStr">
        <is>
          <t>SULFIDE (S2-) WORK SHEET</t>
        </is>
      </c>
      <c r="B6" s="531" t="n"/>
      <c r="C6" s="531" t="n"/>
      <c r="D6" s="532" t="inlineStr">
        <is>
          <t xml:space="preserve">PLANT:    Kasr Rashwan   </t>
        </is>
      </c>
      <c r="E6" s="533" t="n"/>
      <c r="F6" s="308" t="inlineStr">
        <is>
          <t xml:space="preserve">FORM ID:               </t>
        </is>
      </c>
      <c r="G6" s="389" t="n"/>
      <c r="H6" s="534" t="n"/>
    </row>
    <row r="7" ht="24.9" customHeight="1">
      <c r="A7" s="390" t="inlineStr">
        <is>
          <t>20th EDITION, of The Standard Method for the Examination of Water and Wastewater</t>
        </is>
      </c>
      <c r="B7" s="136" t="n"/>
      <c r="C7" s="136" t="n"/>
      <c r="D7" s="535" t="inlineStr">
        <is>
          <t>LAB ID:   WWL03</t>
        </is>
      </c>
      <c r="E7" s="137" t="n"/>
      <c r="F7" s="309" t="inlineStr">
        <is>
          <t>SAMPLE DATE:</t>
        </is>
      </c>
      <c r="G7" s="395">
        <f>Main!B6</f>
        <v/>
      </c>
      <c r="H7" s="526" t="n"/>
    </row>
    <row r="8" ht="24.9" customHeight="1" thickBot="1">
      <c r="A8" s="384" t="inlineStr">
        <is>
          <t xml:space="preserve"> PROCEDURE NUMBER 4500-S2-</t>
        </is>
      </c>
      <c r="B8" s="140" t="n"/>
      <c r="C8" s="140" t="n"/>
      <c r="D8" s="310" t="inlineStr">
        <is>
          <t>ANALYST:Ch/ Mohammad S. Alawamy</t>
        </is>
      </c>
      <c r="E8" s="311" t="n"/>
      <c r="F8" s="312" t="inlineStr">
        <is>
          <t xml:space="preserve">  ANALYSIS DATE:</t>
        </is>
      </c>
      <c r="G8" s="397">
        <f>Main!G6</f>
        <v/>
      </c>
      <c r="H8" s="536" t="n"/>
      <c r="M8" s="303" t="n"/>
      <c r="N8" s="303" t="n"/>
      <c r="O8" s="303" t="n"/>
      <c r="Q8" s="299" t="n"/>
    </row>
    <row r="9" ht="24.9" customHeight="1">
      <c r="A9" s="398" t="inlineStr">
        <is>
          <t xml:space="preserve"> (1) SAMPLE TYPE/ ID</t>
        </is>
      </c>
      <c r="B9" s="531" t="n"/>
      <c r="C9" s="313" t="inlineStr">
        <is>
          <t>Influent</t>
        </is>
      </c>
      <c r="D9" s="313" t="inlineStr">
        <is>
          <t>Effluent</t>
        </is>
      </c>
      <c r="E9" s="313" t="n"/>
      <c r="F9" s="313" t="n"/>
      <c r="G9" s="313" t="n"/>
      <c r="H9" s="313" t="n"/>
      <c r="M9" s="303" t="n"/>
      <c r="N9" s="303" t="n"/>
      <c r="O9" s="303" t="n"/>
      <c r="Q9" s="299" t="n"/>
    </row>
    <row r="10" ht="24.9" customHeight="1">
      <c r="A10" s="400" t="inlineStr">
        <is>
          <t xml:space="preserve"> (2) Iodine VOLUME, ml</t>
        </is>
      </c>
      <c r="B10" s="124" t="n"/>
      <c r="C10" s="314" t="n">
        <v>10</v>
      </c>
      <c r="D10" s="314" t="n">
        <v>10</v>
      </c>
      <c r="E10" s="314" t="n"/>
      <c r="F10" s="314" t="n"/>
      <c r="G10" s="314" t="n"/>
      <c r="H10" s="314" t="n"/>
      <c r="M10" s="303" t="n"/>
      <c r="N10" s="303" t="n"/>
      <c r="O10" s="303" t="n"/>
      <c r="Q10" s="299" t="n"/>
    </row>
    <row r="11" ht="24.9" customHeight="1">
      <c r="A11" s="402" t="inlineStr">
        <is>
          <t xml:space="preserve"> (3) SAMPLE VOLUME, ml</t>
        </is>
      </c>
      <c r="B11" s="124" t="n"/>
      <c r="C11" s="315" t="n">
        <v>200</v>
      </c>
      <c r="D11" s="315" t="n">
        <v>200</v>
      </c>
      <c r="E11" s="315" t="n"/>
      <c r="F11" s="315" t="n"/>
      <c r="G11" s="315" t="n"/>
      <c r="H11" s="315" t="n"/>
      <c r="M11" s="303" t="n"/>
      <c r="N11" s="303" t="n"/>
      <c r="O11" s="303" t="n"/>
      <c r="Q11" s="299" t="n"/>
    </row>
    <row r="12" ht="24.9" customHeight="1">
      <c r="A12" s="400" t="inlineStr">
        <is>
          <t xml:space="preserve"> (4) Sodium Thiosulphate VOLUME, ml</t>
        </is>
      </c>
      <c r="B12" s="124" t="n"/>
      <c r="C12" s="323" t="n"/>
      <c r="D12" s="323" t="n"/>
      <c r="E12" s="316" t="n"/>
      <c r="F12" s="316" t="n"/>
      <c r="G12" s="316" t="n"/>
      <c r="H12" s="316" t="n"/>
      <c r="M12" s="303" t="n"/>
      <c r="N12" s="303" t="n"/>
      <c r="O12" s="303" t="n"/>
      <c r="Q12" s="299" t="n"/>
    </row>
    <row r="13" ht="24.9" customHeight="1" thickBot="1">
      <c r="A13" s="405" t="inlineStr">
        <is>
          <t xml:space="preserve"> (5) Sodium Thiosulphate VOLUME, ml after correction</t>
        </is>
      </c>
      <c r="B13" s="124" t="n"/>
      <c r="C13" s="317">
        <f>IFERROR(HLOOKUP($C$16,Dispenser8[#Data],MATCH(ROUND(C12,0),Dispenser8[[Column1]:[Column1]],0),FALSE)+C12,"")</f>
        <v/>
      </c>
      <c r="D13" s="317">
        <f>IFERROR(HLOOKUP($C$16,Dispenser8[#Data],MATCH(ROUND(D12,0),Dispenser8[[Column1]:[Column1]],0),FALSE)+D12,"")</f>
        <v/>
      </c>
      <c r="E13" s="317">
        <f>IFERROR(HLOOKUP($C$16,Dispenser8[#Data],MATCH(ROUND(E12,0),Dispenser8[[Column1]:[Column1]],0),FALSE)+E12,"")</f>
        <v/>
      </c>
      <c r="F13" s="317">
        <f>IFERROR(HLOOKUP($C$16,Dispenser8[#Data],MATCH(ROUND(F12,0),Dispenser8[[Column1]:[Column1]],0),FALSE)+F12,"")</f>
        <v/>
      </c>
      <c r="G13" s="317">
        <f>IFERROR(HLOOKUP($C$16,Dispenser8[#Data],MATCH(ROUND(G12,0),Dispenser8[[Column1]:[Column1]],0),FALSE)+G12,"")</f>
        <v/>
      </c>
      <c r="H13" s="317">
        <f>IFERROR(HLOOKUP($C$16,Dispenser8[#Data],MATCH(ROUND(H12,0),Dispenser8[[Column1]:[Column1]],0),FALSE)+H12,"")</f>
        <v/>
      </c>
      <c r="M13" s="303" t="n"/>
      <c r="N13" s="303" t="n"/>
      <c r="O13" s="303" t="n"/>
      <c r="Q13" s="299" t="n"/>
    </row>
    <row r="14" ht="24.9" customHeight="1">
      <c r="A14" s="400" t="inlineStr">
        <is>
          <t xml:space="preserve"> (6) Sulfide S2- concentration</t>
        </is>
      </c>
      <c r="B14" s="124" t="n"/>
      <c r="C14" s="322">
        <f>IFERROR(IF(C10="","",(C10*$C$23-C13*$D$23)*16000/C11),"")</f>
        <v/>
      </c>
      <c r="D14" s="322">
        <f>IFERROR(IF(D10="","",(D10*$C$23-D13*$D$23)*16000/D11),"")</f>
        <v/>
      </c>
      <c r="E14" s="322">
        <f>IFERROR(IF(E10="","",(E10*$C$23-E13*$D$23)*16000/E11),"")</f>
        <v/>
      </c>
      <c r="F14" s="322">
        <f>IFERROR(IF(F10="","",(F10*$C$23-F13*$D$23)*16000/F11),"")</f>
        <v/>
      </c>
      <c r="G14" s="322">
        <f>IFERROR(IF(G10="","",(G10*$C$23-G13*$D$23)*16000/G11),"")</f>
        <v/>
      </c>
      <c r="H14" s="322">
        <f>IFERROR(IF(H10="","",(H10*$C$23-H13*$D$23)*16000/H11),"")</f>
        <v/>
      </c>
      <c r="M14" s="303" t="n"/>
      <c r="N14" s="303" t="n"/>
      <c r="O14" s="303" t="n"/>
      <c r="Q14" s="299" t="n"/>
    </row>
    <row r="15" ht="24.9" customFormat="1" customHeight="1" s="319">
      <c r="A15" s="298" t="n"/>
      <c r="B15" s="298" t="n"/>
      <c r="C15" s="318" t="n"/>
      <c r="D15" s="298" t="n"/>
      <c r="E15" s="298" t="n"/>
      <c r="F15" s="298" t="n"/>
      <c r="G15" s="298" t="n"/>
      <c r="H15" s="298" t="n"/>
      <c r="I15" s="298" t="n"/>
      <c r="J15" s="298" t="n"/>
      <c r="K15" s="298" t="n"/>
      <c r="L15" s="298" t="n"/>
      <c r="M15" s="303" t="n"/>
      <c r="N15" s="303" t="n"/>
      <c r="O15" s="303" t="n"/>
      <c r="P15" s="298" t="n"/>
      <c r="Q15" s="299" t="n"/>
      <c r="R15" s="298" t="n"/>
    </row>
    <row r="16" ht="24.9" customHeight="1">
      <c r="A16" s="406" t="inlineStr">
        <is>
          <t>Digital Burette</t>
        </is>
      </c>
      <c r="B16" s="537" t="n"/>
      <c r="C16" s="320" t="inlineStr">
        <is>
          <t>20G33740</t>
        </is>
      </c>
      <c r="I16" s="404" t="n"/>
      <c r="J16" s="41" t="n"/>
    </row>
    <row r="17" ht="24.9" customHeight="1">
      <c r="A17" s="406" t="inlineStr">
        <is>
          <t>Standardization</t>
        </is>
      </c>
      <c r="B17" s="537" t="n"/>
      <c r="K17" s="298" t="inlineStr">
        <is>
          <t> </t>
        </is>
      </c>
      <c r="M17" s="320" t="inlineStr">
        <is>
          <t>Solution</t>
        </is>
      </c>
      <c r="N17" s="320" t="inlineStr">
        <is>
          <t>Na2S2O3.5H2O</t>
        </is>
      </c>
      <c r="O17" s="320" t="inlineStr">
        <is>
          <t>NaOH</t>
        </is>
      </c>
      <c r="P17" s="320" t="inlineStr">
        <is>
          <t>I2</t>
        </is>
      </c>
      <c r="Q17" s="320" t="inlineStr">
        <is>
          <t>KI</t>
        </is>
      </c>
      <c r="R17" s="320" t="inlineStr">
        <is>
          <t>D.Water</t>
        </is>
      </c>
      <c r="S17" s="320" t="inlineStr">
        <is>
          <t>KH(IO3)2</t>
        </is>
      </c>
      <c r="T17" s="320" t="inlineStr">
        <is>
          <t>HCl</t>
        </is>
      </c>
    </row>
    <row r="18" ht="24.9" customHeight="1">
      <c r="A18" s="491" t="inlineStr">
        <is>
          <t>Trials</t>
        </is>
      </c>
      <c r="B18" s="514" t="n"/>
      <c r="C18" s="490" t="inlineStr">
        <is>
          <t>I2</t>
        </is>
      </c>
      <c r="D18" s="490" t="inlineStr">
        <is>
          <t>Na2S2O3</t>
        </is>
      </c>
      <c r="E18" s="491" t="inlineStr">
        <is>
          <t>Trials</t>
        </is>
      </c>
      <c r="F18" s="514" t="n"/>
      <c r="M18" s="320" t="inlineStr">
        <is>
          <t>Sodium Thiosulfate  0.025 N</t>
        </is>
      </c>
      <c r="N18" s="320" t="inlineStr">
        <is>
          <t>6.205 g</t>
        </is>
      </c>
      <c r="O18" s="320" t="inlineStr">
        <is>
          <t>0.4 g</t>
        </is>
      </c>
      <c r="P18" s="320" t="n"/>
      <c r="Q18" s="320" t="n"/>
      <c r="R18" s="320" t="inlineStr">
        <is>
          <t>1000 ml</t>
        </is>
      </c>
      <c r="S18" s="320" t="n"/>
      <c r="T18" s="320" t="n"/>
    </row>
    <row r="19" ht="24.9" customHeight="1">
      <c r="A19" s="493" t="inlineStr">
        <is>
          <t>Iodine Volume</t>
        </is>
      </c>
      <c r="B19" s="514" t="n"/>
      <c r="C19" s="489" t="inlineStr">
        <is>
          <t>10</t>
        </is>
      </c>
      <c r="D19" s="489" t="inlineStr">
        <is>
          <t>10</t>
        </is>
      </c>
      <c r="E19" s="493" t="inlineStr">
        <is>
          <t>KH(IO3)2</t>
        </is>
      </c>
      <c r="F19" s="514" t="n"/>
      <c r="M19" s="487" t="n"/>
      <c r="N19" s="488" t="n"/>
      <c r="O19" s="488" t="n"/>
      <c r="P19" s="488" t="n"/>
      <c r="Q19" s="488" t="n"/>
      <c r="R19" s="488" t="n"/>
      <c r="S19" s="488" t="n"/>
      <c r="T19" s="488" t="n"/>
    </row>
    <row r="20" ht="24.9" customHeight="1">
      <c r="A20" s="495" t="inlineStr">
        <is>
          <t>1st  trial with standardized Na2S2O3</t>
        </is>
      </c>
      <c r="B20" s="514" t="n"/>
      <c r="C20" s="332" t="inlineStr">
        <is>
          <t>10</t>
        </is>
      </c>
      <c r="D20" s="332" t="inlineStr">
        <is>
          <t>10</t>
        </is>
      </c>
      <c r="E20" s="495" t="inlineStr">
        <is>
          <t>1st  trial with  KH(IO3)2</t>
        </is>
      </c>
      <c r="F20" s="514" t="n"/>
      <c r="M20" s="320" t="inlineStr">
        <is>
          <t>KH(IO3)2  0.0021M</t>
        </is>
      </c>
      <c r="N20" s="320" t="n"/>
      <c r="O20" s="320" t="n"/>
      <c r="P20" s="320" t="n"/>
      <c r="Q20" s="320" t="n"/>
      <c r="R20" s="320" t="inlineStr">
        <is>
          <t>1000 ml</t>
        </is>
      </c>
      <c r="S20" s="320" t="inlineStr">
        <is>
          <t>0.812 g</t>
        </is>
      </c>
      <c r="T20" s="320" t="n"/>
    </row>
    <row r="21" ht="24.9" customHeight="1">
      <c r="A21" s="497" t="inlineStr">
        <is>
          <t>2nd  trial with standardized Na2S2O3</t>
        </is>
      </c>
      <c r="B21" s="514" t="n"/>
      <c r="C21" s="331" t="inlineStr">
        <is>
          <t>10</t>
        </is>
      </c>
      <c r="D21" s="331" t="inlineStr">
        <is>
          <t>10</t>
        </is>
      </c>
      <c r="E21" s="497" t="inlineStr">
        <is>
          <t>2nd  trial with KH(IO3)2</t>
        </is>
      </c>
      <c r="F21" s="514" t="n"/>
      <c r="M21" s="320" t="inlineStr">
        <is>
          <t>Iodine  0.025 N</t>
        </is>
      </c>
      <c r="N21" s="320" t="n"/>
      <c r="O21" s="320" t="n"/>
      <c r="P21" s="320" t="inlineStr">
        <is>
          <t>3.2 g</t>
        </is>
      </c>
      <c r="Q21" s="320" t="inlineStr">
        <is>
          <t>25 g</t>
        </is>
      </c>
      <c r="R21" s="320" t="inlineStr">
        <is>
          <t>1000 ml</t>
        </is>
      </c>
      <c r="S21" s="320" t="n"/>
      <c r="T21" s="320" t="n"/>
    </row>
    <row r="22" ht="24.9" customHeight="1">
      <c r="A22" s="495" t="inlineStr">
        <is>
          <t>3rd  trial with standardized Na2S2O3</t>
        </is>
      </c>
      <c r="B22" s="514" t="n"/>
      <c r="C22" s="332" t="inlineStr">
        <is>
          <t>10</t>
        </is>
      </c>
      <c r="D22" s="332" t="inlineStr">
        <is>
          <t>10</t>
        </is>
      </c>
      <c r="E22" s="495" t="inlineStr">
        <is>
          <t>3rd  trial with KH(IO3)2</t>
        </is>
      </c>
      <c r="F22" s="514" t="n"/>
      <c r="M22" s="320" t="inlineStr">
        <is>
          <t>HCL  6 N</t>
        </is>
      </c>
      <c r="N22" s="320" t="n"/>
      <c r="O22" s="320" t="n"/>
      <c r="P22" s="320" t="n"/>
      <c r="Q22" s="320" t="n"/>
      <c r="R22" s="320" t="inlineStr">
        <is>
          <t>1000 ml</t>
        </is>
      </c>
      <c r="S22" s="320" t="n"/>
      <c r="T22" s="320" t="inlineStr">
        <is>
          <t>500 ml</t>
        </is>
      </c>
    </row>
    <row r="23" ht="24.9" customHeight="1">
      <c r="A23" s="502" t="inlineStr">
        <is>
          <t>Iodine Normality</t>
        </is>
      </c>
      <c r="B23" s="514" t="n"/>
      <c r="C23" s="331">
        <f>IFERROR((AVERAGE(C20:C22)+HLOOKUP($C$17,Dispenser[],MATCH(ROUND(AVERAGE(C20:C22),0),Dispenser[Column1],0),FALSE))*(D23/C19),"")</f>
        <v/>
      </c>
      <c r="D23" s="331">
        <f>IFERROR((AVERAGE(D20:D22)+HLOOKUP($C$17,Dispenser[],MATCH(ROUND(AVERAGE(D20:D22),0),Dispenser[Column1],0),FALSE))*0.00025*D19,"")</f>
        <v/>
      </c>
      <c r="E23" s="499" t="inlineStr">
        <is>
          <t>Na2S2O3 Normality</t>
        </is>
      </c>
      <c r="F23" s="514" t="n"/>
    </row>
    <row r="24" ht="12.75" customHeight="1">
      <c r="H24" s="504" t="inlineStr">
        <is>
          <t>رجوع</t>
        </is>
      </c>
      <c r="I24" s="41" t="n"/>
    </row>
    <row r="25" ht="12.75" customHeight="1">
      <c r="H25" s="41" t="n"/>
      <c r="I25" s="41" t="n"/>
    </row>
    <row r="26" ht="12.75" customHeight="1">
      <c r="H26" s="41" t="n"/>
      <c r="I26" s="41" t="n"/>
    </row>
    <row r="27" ht="12.75" customHeight="1">
      <c r="H27" s="41" t="n"/>
      <c r="I27" s="41" t="n"/>
    </row>
    <row r="28">
      <c r="G28" s="29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A6"/>
  <mergeCells count="30">
    <mergeCell ref="A11:B11"/>
    <mergeCell ref="E23:F23"/>
    <mergeCell ref="G8:H8"/>
    <mergeCell ref="D6:E6"/>
    <mergeCell ref="E20:F20"/>
    <mergeCell ref="A16:B16"/>
    <mergeCell ref="I16:J16"/>
    <mergeCell ref="G7:H7"/>
    <mergeCell ref="A8:C8"/>
    <mergeCell ref="E19:F19"/>
    <mergeCell ref="G6:H6"/>
    <mergeCell ref="A18:B18"/>
    <mergeCell ref="A12:B12"/>
    <mergeCell ref="A21:B21"/>
    <mergeCell ref="H24:I27"/>
    <mergeCell ref="D7:E7"/>
    <mergeCell ref="A14:B14"/>
    <mergeCell ref="A23:B23"/>
    <mergeCell ref="A17:B17"/>
    <mergeCell ref="A22:B22"/>
    <mergeCell ref="A20:B20"/>
    <mergeCell ref="A19:B19"/>
    <mergeCell ref="A10:B10"/>
    <mergeCell ref="A6:C6"/>
    <mergeCell ref="A13:B13"/>
    <mergeCell ref="E22:F22"/>
    <mergeCell ref="A9:B9"/>
    <mergeCell ref="A7:C7"/>
    <mergeCell ref="E18:F18"/>
    <mergeCell ref="E21:F21"/>
  </mergeCells>
  <dataValidations count="2">
    <dataValidation sqref="C9:H9" showDropDown="0" showInputMessage="1" showErrorMessage="1" allowBlank="1" type="list">
      <formula1>"Influent,Effluent,Thickenner,Mix,RAS"</formula1>
    </dataValidation>
    <dataValidation sqref="C16" showDropDown="0" showInputMessage="1" showErrorMessage="1" allowBlank="1" type="list">
      <formula1>"50109103 , 20G33740"</formula1>
    </dataValidation>
  </dataValidations>
  <hyperlinks>
    <hyperlink ref="H24" location="Main!A1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68"/>
  <colBreaks count="1" manualBreakCount="1">
    <brk id="8" min="0" max="1048575" man="1"/>
  </col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J56"/>
  <sheetViews>
    <sheetView topLeftCell="A8" zoomScaleNormal="100" workbookViewId="0">
      <selection activeCell="N30" sqref="N30:O33"/>
    </sheetView>
  </sheetViews>
  <sheetFormatPr baseColWidth="8" defaultColWidth="9.109375" defaultRowHeight="13.2"/>
  <cols>
    <col width="48.109375" customWidth="1" style="41" min="1" max="1"/>
    <col width="9.109375" customWidth="1" style="41" min="2" max="2"/>
    <col width="11.6640625" customWidth="1" style="41" min="3" max="3"/>
    <col width="10.6640625" bestFit="1" customWidth="1" style="41" min="4" max="4"/>
    <col width="9.109375" customWidth="1" style="41" min="5" max="9"/>
    <col width="12.5546875" bestFit="1" customWidth="1" style="41" min="10" max="10"/>
    <col width="9.33203125" bestFit="1" customWidth="1" style="41" min="11" max="11"/>
    <col width="10.109375" customWidth="1" style="41" min="12" max="12"/>
    <col width="9.109375" customWidth="1" style="41" min="13" max="15"/>
    <col width="9.33203125" bestFit="1" customWidth="1" style="41" min="16" max="16"/>
    <col width="9.109375" customWidth="1" style="41" min="17" max="17"/>
    <col width="9.33203125" bestFit="1" customWidth="1" style="41" min="18" max="18"/>
    <col width="9.109375" customWidth="1" style="41" min="19" max="19"/>
    <col width="44.109375" bestFit="1" customWidth="1" style="41" min="20" max="20"/>
    <col width="21.44140625" bestFit="1" customWidth="1" style="41" min="21" max="21"/>
    <col width="16.88671875" bestFit="1" customWidth="1" style="41" min="22" max="23"/>
    <col width="26.5546875" bestFit="1" customWidth="1" style="41" min="24" max="24"/>
    <col width="16.109375" bestFit="1" customWidth="1" style="41" min="25" max="25"/>
    <col width="13.88671875" bestFit="1" customWidth="1" style="41" min="26" max="26"/>
    <col width="23.6640625" bestFit="1" customWidth="1" style="41" min="27" max="27"/>
    <col width="18" bestFit="1" customWidth="1" style="41" min="28" max="28"/>
    <col width="16.44140625" bestFit="1" customWidth="1" style="41" min="29" max="29"/>
    <col width="23.6640625" bestFit="1" customWidth="1" style="41" min="30" max="30"/>
    <col width="18.44140625" bestFit="1" customWidth="1" style="41" min="31" max="32"/>
    <col width="22.44140625" bestFit="1" customWidth="1" style="41" min="33" max="33"/>
    <col width="13.33203125" bestFit="1" customWidth="1" style="41" min="34" max="34"/>
    <col width="18.33203125" bestFit="1" customWidth="1" style="41" min="35" max="35"/>
    <col width="9.109375" customWidth="1" style="41" min="36" max="16384"/>
  </cols>
  <sheetData>
    <row r="1" ht="24.9" customHeight="1">
      <c r="A1" s="41" t="inlineStr">
        <is>
          <t>                                                         </t>
        </is>
      </c>
      <c r="P1" s="117" t="inlineStr">
        <is>
          <t>الشركة القابضة لمياة الشرب و الصرف الصحى</t>
        </is>
      </c>
    </row>
    <row r="2" ht="24.9" customHeight="1">
      <c r="P2" s="117" t="inlineStr">
        <is>
          <t>قطاع المعامل</t>
        </is>
      </c>
    </row>
    <row r="3" ht="24.9" customHeight="1">
      <c r="P3" s="117" t="inlineStr">
        <is>
          <t>الأدارة العامة لمعامل الصرف الصحى</t>
        </is>
      </c>
    </row>
    <row r="4" ht="24.9" customHeight="1" thickBot="1">
      <c r="H4" s="118" t="n"/>
    </row>
    <row r="5" ht="24.9" customFormat="1" customHeight="1" s="120" thickBot="1">
      <c r="A5" s="538" t="inlineStr">
        <is>
          <t>FAYOUM WASTWATER TREATMENT PLANT LABORATORY</t>
        </is>
      </c>
      <c r="B5" s="539" t="n"/>
      <c r="C5" s="539" t="n"/>
      <c r="D5" s="539" t="n"/>
      <c r="E5" s="539" t="n"/>
      <c r="F5" s="539" t="n"/>
      <c r="G5" s="539" t="n"/>
      <c r="H5" s="539" t="n"/>
      <c r="I5" s="539" t="n"/>
      <c r="J5" s="539" t="n"/>
      <c r="K5" s="539" t="n"/>
      <c r="L5" s="539" t="n"/>
      <c r="M5" s="539" t="n"/>
      <c r="N5" s="539" t="n"/>
      <c r="O5" s="539" t="n"/>
      <c r="P5" s="540" t="n"/>
      <c r="Q5" s="119" t="n"/>
    </row>
    <row r="6" ht="24.9" customHeight="1" thickBot="1">
      <c r="A6" s="121" t="inlineStr">
        <is>
          <t>BOD5 WORK SHEET</t>
        </is>
      </c>
      <c r="B6" s="122" t="n"/>
      <c r="C6" s="122" t="n"/>
      <c r="D6" s="122" t="n"/>
      <c r="E6" s="122" t="n"/>
      <c r="F6" s="123" t="n"/>
      <c r="G6" s="122" t="n"/>
      <c r="H6" s="124" t="inlineStr">
        <is>
          <t xml:space="preserve"> SAMPLE DATE:    </t>
        </is>
      </c>
      <c r="I6" s="124" t="n"/>
      <c r="J6" s="413">
        <f>IF(ISBLANK(Main!B6),"",Main!B6)</f>
        <v/>
      </c>
      <c r="K6" s="509" t="n"/>
      <c r="L6" s="124" t="inlineStr">
        <is>
          <t xml:space="preserve"> ANALYSIS DATE:    </t>
        </is>
      </c>
      <c r="M6" s="124" t="n"/>
      <c r="N6" s="415">
        <f>IFERROR(J6+K7,"")</f>
        <v/>
      </c>
      <c r="O6" s="541" t="n"/>
      <c r="P6" s="542" t="n"/>
      <c r="Q6" s="125" t="n"/>
    </row>
    <row r="7" ht="24.9" customHeight="1" thickBot="1">
      <c r="A7" s="126" t="inlineStr">
        <is>
          <t xml:space="preserve">  18th EDITION, of The Standard Method for the Examination of Water and Wastewater</t>
        </is>
      </c>
      <c r="F7" s="127" t="n"/>
      <c r="H7" s="282" t="inlineStr">
        <is>
          <t xml:space="preserve"> TIME:        </t>
        </is>
      </c>
      <c r="I7" s="129" t="n"/>
      <c r="J7" s="130" t="n">
        <v>0.4791666666666667</v>
      </c>
      <c r="K7" s="131" t="n">
        <v>0</v>
      </c>
      <c r="L7" s="129" t="inlineStr">
        <is>
          <t xml:space="preserve"> 0 DAY DO DATE:             </t>
        </is>
      </c>
      <c r="M7" s="129" t="n"/>
      <c r="N7" s="415">
        <f>N6</f>
        <v/>
      </c>
      <c r="O7" s="541" t="n"/>
      <c r="P7" s="542" t="n"/>
      <c r="Q7" s="125" t="n"/>
    </row>
    <row r="8" ht="24.9" customHeight="1" thickBot="1">
      <c r="A8" s="126" t="inlineStr">
        <is>
          <t xml:space="preserve"> PROCEDURE NUMBER  5210 B</t>
        </is>
      </c>
      <c r="C8" s="129" t="n"/>
      <c r="D8" s="129" t="n"/>
      <c r="E8" s="129" t="n"/>
      <c r="F8" s="132" t="n"/>
      <c r="G8" s="129" t="n"/>
      <c r="H8" s="282" t="inlineStr">
        <is>
          <t xml:space="preserve"> TIME:         </t>
        </is>
      </c>
      <c r="I8" s="129" t="n"/>
      <c r="J8" s="130" t="n">
        <v>0.4375</v>
      </c>
      <c r="K8" s="131" t="n"/>
      <c r="L8" s="129" t="inlineStr">
        <is>
          <t xml:space="preserve"> 5 DAY DO DATE:          </t>
        </is>
      </c>
      <c r="M8" s="129" t="n"/>
      <c r="N8" s="415">
        <f>IFERROR(N7+5,"")</f>
        <v/>
      </c>
      <c r="O8" s="541" t="n"/>
      <c r="P8" s="542" t="n"/>
      <c r="Q8" s="125" t="n"/>
    </row>
    <row r="9" ht="24.9" customHeight="1" thickBot="1">
      <c r="A9" s="133">
        <f>IF(ISBLANK(J7),"",CONCATENATE(TEXT($J$7,"H:MM:ss AM/PM")&amp; " INCUBATOR TEMPERATURE, DO1 "))</f>
        <v/>
      </c>
      <c r="B9" s="134" t="n">
        <v>19.6</v>
      </c>
      <c r="D9" s="135" t="inlineStr">
        <is>
          <t>V</t>
        </is>
      </c>
      <c r="F9" s="127" t="n"/>
      <c r="H9" s="41" t="inlineStr">
        <is>
          <t xml:space="preserve"> ANALYST:</t>
        </is>
      </c>
      <c r="J9" s="408" t="inlineStr">
        <is>
          <t xml:space="preserve"> Mohamad S. Alawamy</t>
        </is>
      </c>
      <c r="K9" s="136" t="n"/>
      <c r="L9" s="136" t="n"/>
      <c r="N9" s="136" t="n"/>
      <c r="O9" s="136" t="n"/>
      <c r="P9" s="137" t="n"/>
      <c r="Q9" s="125" t="n"/>
      <c r="R9" s="41" t="inlineStr">
        <is>
          <t>PH</t>
        </is>
      </c>
    </row>
    <row r="10" ht="24.9" customHeight="1" thickBot="1">
      <c r="A10" s="138">
        <f>IF(ISBLANK(J8),"",CONCATENATE(TEXT($J$8,"H:MM:ss AM/PM")&amp; " INCUBATOR TEMPERATURE, DO5 "))</f>
        <v/>
      </c>
      <c r="B10" s="139" t="n">
        <v>20.7</v>
      </c>
      <c r="C10" s="140" t="n"/>
      <c r="D10" s="141" t="n">
        <v>300</v>
      </c>
      <c r="E10" s="140" t="n"/>
      <c r="F10" s="142" t="n"/>
      <c r="G10" s="140" t="n"/>
      <c r="H10" s="416" t="inlineStr">
        <is>
          <t>W    seeding</t>
        </is>
      </c>
      <c r="I10" s="140" t="n"/>
      <c r="J10" s="140" t="n"/>
      <c r="K10" s="140" t="n"/>
      <c r="L10" s="140" t="n"/>
      <c r="M10" s="140" t="n"/>
      <c r="N10" s="140" t="n"/>
      <c r="O10" s="140" t="n"/>
      <c r="P10" s="142" t="n"/>
      <c r="Q10" s="125" t="inlineStr">
        <is>
          <t>Influent</t>
        </is>
      </c>
      <c r="R10" s="143">
        <f>Main!E16</f>
        <v/>
      </c>
    </row>
    <row r="11" ht="24.9" customFormat="1" customHeight="1" s="148">
      <c r="A11" s="144" t="inlineStr">
        <is>
          <t xml:space="preserve"> (1) SAMPLE TYPE</t>
        </is>
      </c>
      <c r="B11" s="417" t="inlineStr">
        <is>
          <t>BLANK</t>
        </is>
      </c>
      <c r="C11" s="509" t="n"/>
      <c r="D11" s="543" t="inlineStr">
        <is>
          <t>Influent</t>
        </is>
      </c>
      <c r="E11" s="179" t="n"/>
      <c r="F11" s="420" t="inlineStr">
        <is>
          <t>Effluent</t>
        </is>
      </c>
      <c r="G11" s="509" t="n"/>
      <c r="H11" s="420">
        <f>IFERROR(IF(P17="","",CONCATENATE($D$11," ","+"," ",$P$17)),"")</f>
        <v/>
      </c>
      <c r="I11" s="509" t="n"/>
      <c r="J11" s="420">
        <f>IFERROR(IF(P17="","",CONCATENATE($F$11," ","+"," ",$P$17)),"")</f>
        <v/>
      </c>
      <c r="K11" s="509" t="n"/>
      <c r="L11" s="420">
        <f>IFERROR(IF(OR($J$13="",$L$13=""),"",IF($J$13=6,"influent+ Spike 6","influent++ Spike 5")),"")</f>
        <v/>
      </c>
      <c r="M11" s="509" t="n"/>
      <c r="N11" s="421">
        <f>IFERROR(IF(OR($J$13="",$N$13=""),"",IF($J$13=6,"Effluent+ Spike 6","Effluent+ Spike 5")),"")</f>
        <v/>
      </c>
      <c r="O11" s="509" t="n"/>
      <c r="P11" s="145" t="inlineStr">
        <is>
          <t>Seeding</t>
        </is>
      </c>
      <c r="Q11" s="146" t="inlineStr">
        <is>
          <t>effluent</t>
        </is>
      </c>
      <c r="R11" s="147">
        <f>Main!E18</f>
        <v/>
      </c>
    </row>
    <row r="12" ht="24.9" customFormat="1" customHeight="1" s="153">
      <c r="A12" s="149" t="inlineStr">
        <is>
          <t xml:space="preserve"> (2) BOTTLE NUMBER</t>
        </is>
      </c>
      <c r="B12" s="150" t="n"/>
      <c r="C12" s="150" t="n"/>
      <c r="D12" s="150" t="n"/>
      <c r="E12" s="151" t="n"/>
      <c r="F12" s="151" t="n"/>
      <c r="G12" s="150" t="n"/>
      <c r="H12" s="150" t="n"/>
      <c r="I12" s="151" t="n"/>
      <c r="J12" s="151" t="n"/>
      <c r="K12" s="151" t="n"/>
      <c r="L12" s="151" t="n"/>
      <c r="M12" s="150" t="n"/>
      <c r="N12" s="151" t="n"/>
      <c r="O12" s="150" t="n"/>
      <c r="P12" s="152" t="n"/>
      <c r="Q12" s="146" t="n"/>
      <c r="R12" s="148" t="n"/>
      <c r="S12" s="148" t="n"/>
      <c r="T12" s="148" t="n"/>
      <c r="U12" s="148" t="n"/>
      <c r="V12" s="148" t="n"/>
      <c r="W12" s="148" t="n"/>
      <c r="X12" s="148" t="n"/>
      <c r="Y12" s="148" t="n"/>
      <c r="Z12" s="148" t="n"/>
      <c r="AA12" s="148" t="n"/>
      <c r="AB12" s="148" t="n"/>
      <c r="AC12" s="148" t="n"/>
      <c r="AD12" s="148" t="n"/>
      <c r="AE12" s="148" t="n"/>
      <c r="AF12" s="148" t="n"/>
      <c r="AG12" s="148" t="n"/>
      <c r="AH12" s="148" t="n"/>
      <c r="AI12" s="148" t="n"/>
      <c r="AJ12" s="148" t="n"/>
    </row>
    <row r="13" ht="24.9" customFormat="1" customHeight="1" s="148">
      <c r="A13" s="154" t="inlineStr">
        <is>
          <t xml:space="preserve"> (3) SAMPLE VOLUME, ml</t>
        </is>
      </c>
      <c r="B13" s="544" t="n"/>
      <c r="C13" s="545" t="n"/>
      <c r="D13" s="155" t="n"/>
      <c r="E13" s="156" t="n"/>
      <c r="F13" s="155" t="n"/>
      <c r="G13" s="156" t="n"/>
      <c r="H13" s="156" t="n"/>
      <c r="I13" s="156" t="n"/>
      <c r="J13" s="156" t="n"/>
      <c r="K13" s="156" t="n"/>
      <c r="L13" s="156" t="n"/>
      <c r="M13" s="73" t="n"/>
      <c r="N13" s="156" t="n"/>
      <c r="O13" s="73" t="n"/>
      <c r="P13" s="157" t="n"/>
      <c r="Q13" s="146">
        <f>Q14*T14/U14</f>
        <v/>
      </c>
      <c r="R13" s="148">
        <f>R14*T14/U14</f>
        <v/>
      </c>
    </row>
    <row r="14" ht="24.9" customFormat="1" customHeight="1" s="153">
      <c r="A14" s="149" t="inlineStr">
        <is>
          <t xml:space="preserve"> (4) DILUTION FACTOR = 300 / (3)</t>
        </is>
      </c>
      <c r="B14" s="546" t="n"/>
      <c r="C14" s="131" t="n"/>
      <c r="D14" s="158">
        <f>IFERROR($D$10/D13,"")</f>
        <v/>
      </c>
      <c r="E14" s="158">
        <f>IFERROR($D$10/E13,"")</f>
        <v/>
      </c>
      <c r="F14" s="158">
        <f>IFERROR($D$10/F13,"")</f>
        <v/>
      </c>
      <c r="G14" s="158">
        <f>IFERROR($D$10/G13,"")</f>
        <v/>
      </c>
      <c r="H14" s="158">
        <f>IFERROR($D$10/H13,"")</f>
        <v/>
      </c>
      <c r="I14" s="158">
        <f>IFERROR($D$10/I13,"")</f>
        <v/>
      </c>
      <c r="J14" s="158">
        <f>IFERROR($D$10/J13,"")</f>
        <v/>
      </c>
      <c r="K14" s="158">
        <f>IFERROR($D$10/K13,"")</f>
        <v/>
      </c>
      <c r="L14" s="159">
        <f>IFERROR($D$10/L13,"")</f>
        <v/>
      </c>
      <c r="M14" s="159">
        <f>IFERROR($D$10/M13,"")</f>
        <v/>
      </c>
      <c r="N14" s="159">
        <f>IFERROR($D$10/N13,"")</f>
        <v/>
      </c>
      <c r="O14" s="159">
        <f>IFERROR($D$10/O13,"")</f>
        <v/>
      </c>
      <c r="P14" s="159">
        <f>IFERROR(300/P13,"")</f>
        <v/>
      </c>
      <c r="Q14" s="146" t="n">
        <v>5</v>
      </c>
      <c r="R14" s="148" t="n">
        <v>10</v>
      </c>
      <c r="S14" s="148" t="inlineStr">
        <is>
          <t>Inf</t>
        </is>
      </c>
      <c r="T14" s="148" t="n">
        <v>8</v>
      </c>
      <c r="U14" s="148" t="n">
        <v>100</v>
      </c>
      <c r="V14" s="148" t="n"/>
      <c r="W14" s="148" t="n"/>
      <c r="X14" s="148" t="n"/>
      <c r="Y14" s="148" t="n"/>
      <c r="Z14" s="148" t="n"/>
      <c r="AA14" s="148" t="n"/>
      <c r="AB14" s="148" t="n"/>
      <c r="AC14" s="148" t="n"/>
      <c r="AD14" s="148" t="n"/>
      <c r="AE14" s="148" t="n"/>
      <c r="AF14" s="148" t="n"/>
      <c r="AG14" s="148" t="n"/>
      <c r="AH14" s="148" t="n"/>
      <c r="AI14" s="148" t="n"/>
      <c r="AJ14" s="148" t="n"/>
    </row>
    <row r="15" ht="24.9" customFormat="1" customHeight="1" s="148">
      <c r="A15" s="144" t="inlineStr">
        <is>
          <t xml:space="preserve"> (5) INITIAL DO, mg/l</t>
        </is>
      </c>
      <c r="B15" s="296" t="n"/>
      <c r="C15" s="156" t="n"/>
      <c r="D15" s="156" t="n"/>
      <c r="E15" s="156" t="n"/>
      <c r="F15" s="73" t="n"/>
      <c r="G15" s="156" t="n"/>
      <c r="H15" s="156" t="n"/>
      <c r="I15" s="73" t="n"/>
      <c r="J15" s="156" t="n"/>
      <c r="K15" s="156" t="n"/>
      <c r="L15" s="156" t="n"/>
      <c r="M15" s="73" t="n"/>
      <c r="N15" s="156" t="n"/>
      <c r="O15" s="73" t="n"/>
      <c r="P15" s="157" t="n"/>
      <c r="Q15" s="146" t="n">
        <v>5</v>
      </c>
      <c r="R15" s="148" t="n">
        <v>10</v>
      </c>
      <c r="S15" s="148" t="inlineStr">
        <is>
          <t>Eff</t>
        </is>
      </c>
      <c r="T15" s="148" t="n">
        <v>6.5</v>
      </c>
      <c r="U15" s="148" t="n">
        <v>25</v>
      </c>
    </row>
    <row r="16" ht="24.9" customFormat="1" customHeight="1" s="153">
      <c r="A16" s="149" t="inlineStr">
        <is>
          <t xml:space="preserve"> (6) 5- DAY DO, mg/l *</t>
        </is>
      </c>
      <c r="B16" s="151" t="n"/>
      <c r="C16" s="151" t="n"/>
      <c r="D16" s="151" t="n"/>
      <c r="E16" s="151" t="n"/>
      <c r="F16" s="151" t="n"/>
      <c r="G16" s="151" t="n"/>
      <c r="H16" s="150" t="n"/>
      <c r="I16" s="151" t="n"/>
      <c r="J16" s="151" t="n"/>
      <c r="K16" s="151" t="n"/>
      <c r="L16" s="151" t="n"/>
      <c r="M16" s="160" t="n"/>
      <c r="N16" s="151" t="n"/>
      <c r="O16" s="160" t="n"/>
      <c r="P16" s="152" t="inlineStr">
        <is>
          <t>V</t>
        </is>
      </c>
      <c r="Q16" s="161">
        <f>Q15*T15/U15</f>
        <v/>
      </c>
      <c r="R16" s="148">
        <f>R15*T15/U15</f>
        <v/>
      </c>
      <c r="S16" s="148" t="n"/>
      <c r="T16" s="148" t="n"/>
      <c r="U16" s="148" t="n"/>
      <c r="V16" s="148" t="n"/>
      <c r="W16" s="148" t="n"/>
      <c r="X16" s="148" t="n"/>
      <c r="Y16" s="148" t="n"/>
      <c r="Z16" s="148" t="n"/>
      <c r="AA16" s="148" t="n"/>
      <c r="AB16" s="148" t="n"/>
      <c r="AC16" s="148" t="n"/>
      <c r="AD16" s="148" t="n"/>
      <c r="AE16" s="148" t="n"/>
      <c r="AF16" s="148" t="n"/>
      <c r="AG16" s="148" t="n"/>
      <c r="AH16" s="148" t="n"/>
      <c r="AI16" s="148" t="n"/>
      <c r="AJ16" s="148" t="n"/>
    </row>
    <row r="17" ht="24.9" customFormat="1" customHeight="1" s="148">
      <c r="A17" s="144" t="inlineStr">
        <is>
          <t xml:space="preserve"> (7) DO DEPLETION, mg/l = (5) - (6) **</t>
        </is>
      </c>
      <c r="B17" s="162">
        <f>IFERROR(IF(B16="","",IF(B15&lt;B16,0,B15-B16)),"")</f>
        <v/>
      </c>
      <c r="C17" s="162">
        <f>IFERROR(IF(C16="","",IF(C15&lt;C16,0,C15-C16)),"")</f>
        <v/>
      </c>
      <c r="D17" s="162">
        <f>IFERROR(IF(D16&gt;=1,D15-D16,""),"")</f>
        <v/>
      </c>
      <c r="E17" s="162">
        <f>IFERROR(IF(E16&gt;=1,E15-E16,""),"")</f>
        <v/>
      </c>
      <c r="F17" s="162">
        <f>IFERROR(IF(F16&gt;=1,F15-F16,""),"")</f>
        <v/>
      </c>
      <c r="G17" s="162">
        <f>IFERROR(IF(G16&gt;=1,G15-G16,""),"")</f>
        <v/>
      </c>
      <c r="H17" s="162">
        <f>IFERROR(IF(H16&gt;=1,H15-H16,""),"")</f>
        <v/>
      </c>
      <c r="I17" s="162">
        <f>IFERROR(IF(I16&gt;=1,I15-I16,""),"")</f>
        <v/>
      </c>
      <c r="J17" s="162">
        <f>IFERROR(IF(J16&gt;=1,J15-J16,""),"")</f>
        <v/>
      </c>
      <c r="K17" s="162">
        <f>IFERROR(IF(K16&gt;=1,K15-K16,""),"")</f>
        <v/>
      </c>
      <c r="L17" s="162">
        <f>IFERROR(IF(L16&gt;=1,L15-L16,""),"")</f>
        <v/>
      </c>
      <c r="M17" s="162">
        <f>IFERROR(IF(M16&gt;=1,M15-M16,""),"")</f>
        <v/>
      </c>
      <c r="N17" s="162">
        <f>IFERROR(IF(N16&gt;=1,N15-N16,""),"")</f>
        <v/>
      </c>
      <c r="O17" s="162">
        <f>IFERROR(IF(O16&gt;=1,O15-O16,""),"")</f>
        <v/>
      </c>
      <c r="P17" s="156" t="n">
        <v>2</v>
      </c>
      <c r="Q17" s="161" t="n"/>
    </row>
    <row r="18" ht="24.9" customFormat="1" customHeight="1" s="153">
      <c r="A18" s="163" t="inlineStr">
        <is>
          <t xml:space="preserve"> (8) BLANK DEPLETION CORRECTION, mg/l      = (11) of Blank, mg/l X DW, ml / 300  </t>
        </is>
      </c>
      <c r="B18" s="544" t="n"/>
      <c r="C18" s="545" t="n"/>
      <c r="D18" s="158">
        <f>IFERROR(IF(D13&gt;0,IF(OR($B$17&gt;0.2,$C$17&gt;0.2),AVERAGE($B$17:$C$17)*($D$10-D13)/$D$10,"0"),""),"")</f>
        <v/>
      </c>
      <c r="E18" s="158">
        <f>IFERROR(IF(E13&gt;0,IF(OR($B$17&gt;0.2,$C$17&gt;0.2),AVERAGE($B$17:$C$17)*($D$10-E13)/$D$10,"0"),""),"")</f>
        <v/>
      </c>
      <c r="F18" s="158">
        <f>IFERROR(IF(F13&gt;0,IF(OR($B$17&gt;0.2,$C$17&gt;0.2),AVERAGE($B$17:$C$17)*($D$10-F13)/$D$10,"0"),""),"")</f>
        <v/>
      </c>
      <c r="G18" s="158">
        <f>IFERROR(IF(G13&gt;0,IF(OR($B$17&gt;0.2,$C$17&gt;0.2),AVERAGE($B$17:$C$17)*($D$10-G13)/$D$10,"0"),""),"")</f>
        <v/>
      </c>
      <c r="H18" s="158">
        <f>IFERROR(IF(H13&gt;0,IF(OR($B$17&gt;0.2,$C$17&gt;0.2),AVERAGE($B$17:$C$17)*($D$10-H13)/$D$10,"0"),""),"")</f>
        <v/>
      </c>
      <c r="I18" s="158">
        <f>IFERROR(IF(I13&gt;0,IF(OR($B$17&gt;0.2,$C$17&gt;0.2),AVERAGE($B$17:$C$17)*($D$10-I13)/$D$10,"0"),""),"")</f>
        <v/>
      </c>
      <c r="J18" s="158">
        <f>IFERROR(IF(J13&gt;0,IF(OR($B$17&gt;0.2,$C$17&gt;0.2),AVERAGE($B$17:$C$17)*($D$10-J13)/$D$10,"0"),""),"")</f>
        <v/>
      </c>
      <c r="K18" s="158">
        <f>IFERROR(IF(K13&gt;0,IF(OR($B$17&gt;0.2,$C$17&gt;0.2),AVERAGE($B$17:$C$17)*($D$10-K13)/$D$10,"0"),""),"")</f>
        <v/>
      </c>
      <c r="L18" s="158">
        <f>IFERROR(IF(L13&gt;0,IF(OR($B$17&gt;0.2,$C$17&gt;0.2),AVERAGE($B$17:$C$17)*($D$10-L13)/$D$10,"0"),""),"")</f>
        <v/>
      </c>
      <c r="M18" s="158">
        <f>IFERROR(IF(M13&gt;0,IF(OR($B$17&gt;0.2,$C$17&gt;0.2),AVERAGE($B$17:$C$17)*($D$10-M13)/$D$10,"0"),""),"")</f>
        <v/>
      </c>
      <c r="N18" s="158">
        <f>IFERROR(IF(N13&gt;0,IF(OR($B$17&gt;0.2,$C$17&gt;0.2),AVERAGE($B$17:$C$17)*($D$10-N13)/$D$10,"0"),""),"")</f>
        <v/>
      </c>
      <c r="O18" s="158">
        <f>IFERROR(IF(O13&gt;0,IF(OR($B$17&gt;0.2,$C$17&gt;0.2),AVERAGE($B$17:$C$17)*($D$10-O13)/$D$10,"0"),""),"")</f>
        <v/>
      </c>
      <c r="P18" s="158">
        <f>$D$10</f>
        <v/>
      </c>
      <c r="Q18" s="161" t="n"/>
      <c r="R18" s="148" t="n"/>
      <c r="S18" s="148" t="n"/>
      <c r="T18" s="148" t="n"/>
      <c r="U18" s="148" t="n"/>
      <c r="V18" s="148" t="n"/>
      <c r="W18" s="148" t="n"/>
      <c r="X18" s="148" t="n"/>
      <c r="Y18" s="148" t="n"/>
      <c r="Z18" s="148" t="n"/>
      <c r="AA18" s="148" t="n"/>
      <c r="AB18" s="148" t="n"/>
      <c r="AC18" s="148" t="n"/>
      <c r="AD18" s="148" t="n"/>
      <c r="AE18" s="148" t="n"/>
      <c r="AF18" s="148" t="n"/>
      <c r="AG18" s="148" t="n"/>
      <c r="AH18" s="148" t="n"/>
      <c r="AI18" s="148" t="n"/>
      <c r="AJ18" s="148" t="n"/>
    </row>
    <row r="19" ht="24.9" customFormat="1" customHeight="1" s="148">
      <c r="A19" s="144" t="inlineStr">
        <is>
          <t xml:space="preserve"> (9) DO CORRECTION = (7) - (8)</t>
        </is>
      </c>
      <c r="B19" s="547" t="n"/>
      <c r="C19" s="548" t="n"/>
      <c r="D19" s="164">
        <f>IFERROR(IF(D12&gt;0,D17-D18,""),"")</f>
        <v/>
      </c>
      <c r="E19" s="164">
        <f>IFERROR(IF(E12&gt;0,E17-E18,""),"")</f>
        <v/>
      </c>
      <c r="F19" s="164">
        <f>IFERROR(IF(F12&gt;0,F17-F18,""),"")</f>
        <v/>
      </c>
      <c r="G19" s="164">
        <f>IFERROR(IF(G12&gt;0,G17-G18,""),"")</f>
        <v/>
      </c>
      <c r="H19" s="165">
        <f>IFERROR(H17-(H18+$P$19),"")</f>
        <v/>
      </c>
      <c r="I19" s="165">
        <f>IFERROR(I17-(I18+$P$19),"")</f>
        <v/>
      </c>
      <c r="J19" s="165">
        <f>IFERROR(J17-(J18+$P$19),"")</f>
        <v/>
      </c>
      <c r="K19" s="165">
        <f>IFERROR(K17-(K18+$P$19),"")</f>
        <v/>
      </c>
      <c r="L19" s="164">
        <f>IFERROR(IF(L12&gt;0,L17-L18,""),"")</f>
        <v/>
      </c>
      <c r="M19" s="164">
        <f>IFERROR(IF(M12&gt;0,M17-M18,""),"")</f>
        <v/>
      </c>
      <c r="N19" s="164">
        <f>IFERROR(IF(N12&gt;0,N17-N18,""),"")</f>
        <v/>
      </c>
      <c r="O19" s="164">
        <f>IFERROR(IF(O12&gt;0,O17-O18,""),"")</f>
        <v/>
      </c>
      <c r="P19" s="164">
        <f>IFERROR((IF(Seeding!D21="",AVERAGE(Seeding!D23:I23)*BOD!P17,Seeding!D21*BOD!P17/BOD!P18)),"")</f>
        <v/>
      </c>
      <c r="Q19" s="161" t="n"/>
    </row>
    <row r="20" ht="24.9" customFormat="1" customHeight="1" s="153">
      <c r="A20" s="166" t="inlineStr">
        <is>
          <t xml:space="preserve"> (10) BOD5, mg/l = (9) X (4)</t>
        </is>
      </c>
      <c r="B20" s="547" t="n"/>
      <c r="C20" s="548" t="n"/>
      <c r="D20" s="167">
        <f>IFERROR(IF(D16&gt;0,IF(D19&gt;1.99,D19*D14,""),""),"")</f>
        <v/>
      </c>
      <c r="E20" s="167">
        <f>IFERROR(IF(E16&gt;0,IF(E19&gt;1.99,E19*E14,""),""),"")</f>
        <v/>
      </c>
      <c r="F20" s="167">
        <f>IFERROR(IF(F16&gt;0,IF(F19&gt;1.99,F19*F14,""),""),"")</f>
        <v/>
      </c>
      <c r="G20" s="167">
        <f>IFERROR(IF(G16&gt;0,IF(G19&gt;1.99,G19*G14,""),""),"")</f>
        <v/>
      </c>
      <c r="H20" s="167">
        <f>IFERROR(IF(H16&gt;0,IF(H19&gt;1.99,H19*H14,""),""),"")</f>
        <v/>
      </c>
      <c r="I20" s="167">
        <f>IFERROR(IF(I16&gt;0,IF(I19&gt;1.99,I19*I14,""),""),"")</f>
        <v/>
      </c>
      <c r="J20" s="167">
        <f>IFERROR(IF(J16&gt;0,IF(J19&gt;1.99,J19*J14,""),""),"")</f>
        <v/>
      </c>
      <c r="K20" s="167">
        <f>IFERROR(IF(K16&gt;0,IF(K19&gt;1.99,K19*K14,""),""),"")</f>
        <v/>
      </c>
      <c r="L20" s="167">
        <f>IFERROR(IF(L16&gt;0,IF(L19&gt;1.99,L19*L14,""),""),"")</f>
        <v/>
      </c>
      <c r="M20" s="167">
        <f>IFERROR(IF(M16&gt;0,IF(M19&gt;1.99,M19*M14,""),""),"")</f>
        <v/>
      </c>
      <c r="N20" s="167">
        <f>IFERROR(IF(N16&gt;0,IF(N19&gt;1.99,N19*N14,""),""),"")</f>
        <v/>
      </c>
      <c r="O20" s="167">
        <f>IFERROR(IF(O16&gt;0,IF(O19&gt;1.99,O19*O14,""),""),"")</f>
        <v/>
      </c>
      <c r="P20" s="168" t="n"/>
      <c r="Q20" s="161" t="n"/>
      <c r="R20" s="148" t="n"/>
      <c r="S20" s="148" t="n"/>
      <c r="T20" s="148" t="n"/>
      <c r="U20" s="148" t="n"/>
      <c r="V20" s="148" t="n"/>
      <c r="W20" s="148" t="n"/>
      <c r="X20" s="148" t="n"/>
      <c r="Y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  <c r="AI20" s="148" t="n"/>
      <c r="AJ20" s="148" t="n"/>
    </row>
    <row r="21" ht="24.9" customFormat="1" customHeight="1" s="148" thickBot="1">
      <c r="A21" s="169" t="inlineStr">
        <is>
          <t xml:space="preserve"> (11) BOD5  AVERAGE</t>
        </is>
      </c>
      <c r="B21" s="547" t="n"/>
      <c r="C21" s="548" t="n"/>
      <c r="D21" s="549">
        <f>IFERROR(AVERAGE(D20:E20),"")</f>
        <v/>
      </c>
      <c r="E21" s="536" t="n"/>
      <c r="F21" s="549">
        <f>IFERROR(AVERAGE(F20:G20),"")</f>
        <v/>
      </c>
      <c r="G21" s="536" t="n"/>
      <c r="H21" s="549">
        <f>IFERROR(AVERAGE(H20:I20),"")</f>
        <v/>
      </c>
      <c r="I21" s="536" t="n"/>
      <c r="J21" s="549">
        <f>IFERROR(AVERAGE(J20:K20),"")</f>
        <v/>
      </c>
      <c r="K21" s="536" t="n"/>
      <c r="L21" s="549">
        <f>IFERROR(AVERAGE(L20:M20),"")</f>
        <v/>
      </c>
      <c r="M21" s="536" t="n"/>
      <c r="N21" s="549">
        <f>IFERROR(AVERAGE(N20:O20),"")</f>
        <v/>
      </c>
      <c r="O21" s="536" t="n"/>
      <c r="P21" s="170" t="n"/>
      <c r="Q21" s="161" t="n"/>
    </row>
    <row r="22" ht="24.9" customFormat="1" customHeight="1" s="153" thickBot="1">
      <c r="A22" s="171" t="inlineStr">
        <is>
          <t xml:space="preserve"> (12) BOD5  Correction</t>
        </is>
      </c>
      <c r="B22" s="547" t="n"/>
      <c r="C22" s="548" t="n"/>
      <c r="D22" s="172">
        <f>IFERROR(IF(OR(D17="",D20=""),(IF(D12&gt;0,(D15-D16),""))*D14,""),"")</f>
        <v/>
      </c>
      <c r="E22" s="172">
        <f>IFERROR(IF(OR(E17="",E20=""),(IF(E12&gt;0,(E15-E16),""))*E14,""),"")</f>
        <v/>
      </c>
      <c r="F22" s="172">
        <f>IFERROR(IF(OR(F17="",F20=""),(IF(F12&gt;0,(F15-F16),""))*F14,""),"")</f>
        <v/>
      </c>
      <c r="G22" s="172">
        <f>IFERROR(IF(OR(G17="",G20=""),(IF(G12&gt;0,(G15-G16),""))*G14,""),"")</f>
        <v/>
      </c>
      <c r="H22" s="172">
        <f>IFERROR(IF(OR(H17="",H20=""),(IF(H12&gt;0,(H15-H16)-P19,""))*H14,""),"")</f>
        <v/>
      </c>
      <c r="I22" s="172">
        <f>IFERROR(IF(OR(I17="",I20=""),(IF(I12&gt;0,(I15-I16)-Q19,""))*I14,""),"")</f>
        <v/>
      </c>
      <c r="J22" s="172">
        <f>IFERROR(J19*J14,"")</f>
        <v/>
      </c>
      <c r="K22" s="172">
        <f>IFERROR(K19*K14,"")</f>
        <v/>
      </c>
      <c r="L22" s="172">
        <f>IFERROR(L19*L14,"")</f>
        <v/>
      </c>
      <c r="M22" s="172">
        <f>IFERROR(M19*M14,"")</f>
        <v/>
      </c>
      <c r="N22" s="172">
        <f>IFERROR(N19*N14,"")</f>
        <v/>
      </c>
      <c r="O22" s="172">
        <f>IFERROR(O19*O14,"")</f>
        <v/>
      </c>
      <c r="P22" s="172">
        <f>IFERROR(IF(P16&gt;0,IF(P19&gt;=2,P19*P14,""),""),"")</f>
        <v/>
      </c>
      <c r="Q22" s="161" t="n"/>
      <c r="R22" s="148" t="n"/>
      <c r="S22" s="148" t="n"/>
      <c r="T22" s="148" t="n"/>
    </row>
    <row r="23" ht="24.9" customFormat="1" customHeight="1" s="153" thickBot="1">
      <c r="A23" s="169" t="inlineStr">
        <is>
          <t>SPIKE recovery</t>
        </is>
      </c>
      <c r="B23" s="547" t="n"/>
      <c r="C23" s="548" t="n"/>
      <c r="D23" s="430" t="n"/>
      <c r="E23" s="545" t="n"/>
      <c r="F23" s="430" t="n"/>
      <c r="G23" s="545" t="n"/>
      <c r="H23" s="430" t="n"/>
      <c r="I23" s="545" t="n"/>
      <c r="J23" s="430" t="n"/>
      <c r="K23" s="545" t="n"/>
      <c r="L23" s="173">
        <f>IFERROR((L20-IF($D$21="","",$D$21))/((6*IF(AND(167.5&lt;=$J$21,$J$21&lt;=228.5),$J$21,198))/L13),"")</f>
        <v/>
      </c>
      <c r="M23" s="173">
        <f>IFERROR((M20-IF($D$21="","",$D$21))/((6*IF(AND(167.5&lt;=$J$21,$J$21&lt;=228.5),$J$21,198))/M13),"")</f>
        <v/>
      </c>
      <c r="N23" s="173">
        <f>IFERROR((N20-IF($F$21="",$H$21,$F$21))/((6*IF(AND(167.5&lt;=$J$21,$J$21&lt;=228.5),$J$21,198))/N13),"")</f>
        <v/>
      </c>
      <c r="O23" s="173">
        <f>IFERROR((O20-IF($F$21="",$H$21,$F$21))/((6*IF(AND(167.5&lt;=J21,J21&lt;=228.5),J21,198))/O13),"")</f>
        <v/>
      </c>
      <c r="P23" s="544" t="n"/>
      <c r="Q23" s="148" t="n"/>
      <c r="R23" s="148" t="n"/>
      <c r="S23" s="148" t="n"/>
      <c r="T23" s="148" t="n"/>
    </row>
    <row r="24" ht="24.9" customFormat="1" customHeight="1" s="153" thickBot="1">
      <c r="A24" s="174" t="inlineStr">
        <is>
          <t>RPD</t>
        </is>
      </c>
      <c r="B24" s="546" t="n"/>
      <c r="C24" s="131" t="n"/>
      <c r="D24" s="550">
        <f>IFERROR(ABS(D20-E20)/D21,"")</f>
        <v/>
      </c>
      <c r="E24" s="536" t="n"/>
      <c r="F24" s="550">
        <f>IFERROR(ABS(F20-G20)/F21,"")</f>
        <v/>
      </c>
      <c r="G24" s="536" t="n"/>
      <c r="H24" s="550">
        <f>IFERROR(ABS(H20-I20)/H21,"")</f>
        <v/>
      </c>
      <c r="I24" s="536" t="n"/>
      <c r="J24" s="550">
        <f>IFERROR(ABS(J20-K20)/J21,"")</f>
        <v/>
      </c>
      <c r="K24" s="536" t="n"/>
      <c r="L24" s="550">
        <f>IFERROR(ABS(L20-M20)/L21,"")</f>
        <v/>
      </c>
      <c r="M24" s="536" t="n"/>
      <c r="N24" s="550">
        <f>IFERROR(ABS(N20-O20)/N21,"")</f>
        <v/>
      </c>
      <c r="O24" s="536" t="n"/>
      <c r="P24" s="551" t="n"/>
      <c r="Q24" s="148" t="n"/>
      <c r="R24" s="148" t="n"/>
      <c r="S24" s="148" t="n"/>
      <c r="T24" s="148" t="n"/>
    </row>
    <row r="25" ht="24.9" customFormat="1" customHeight="1" s="153">
      <c r="A25" s="43" t="inlineStr">
        <is>
          <t>*    The residual 5-day-DO must be at least 1mg/l</t>
        </is>
      </c>
      <c r="B25" s="41" t="inlineStr">
        <is>
          <t xml:space="preserve">If less </t>
        </is>
      </c>
      <c r="C25" s="41" t="inlineStr">
        <is>
          <t xml:space="preserve">The BOD is greater than the higest DO </t>
        </is>
      </c>
      <c r="D25" s="41" t="n"/>
      <c r="E25" s="41" t="n"/>
      <c r="F25" s="41" t="n"/>
      <c r="G25" s="41" t="n"/>
      <c r="H25" s="175" t="n"/>
      <c r="I25" s="175" t="n"/>
      <c r="J25" s="41" t="n"/>
      <c r="K25" s="41" t="n"/>
      <c r="L25" s="41" t="n"/>
      <c r="M25" s="41" t="n"/>
      <c r="N25" s="176" t="n"/>
      <c r="O25" s="41" t="n"/>
      <c r="P25" s="41" t="n"/>
      <c r="Q25" s="41" t="n"/>
      <c r="R25" s="41" t="n"/>
      <c r="S25" s="148" t="n"/>
      <c r="T25" s="148" t="n"/>
    </row>
    <row r="26" ht="24.9" customHeight="1">
      <c r="A26" s="41" t="inlineStr">
        <is>
          <t>**   5-day-DO uptake 2 mg/l or greater</t>
        </is>
      </c>
      <c r="B26" s="41" t="inlineStr">
        <is>
          <t xml:space="preserve">If less </t>
        </is>
      </c>
      <c r="C26" s="41" t="inlineStr">
        <is>
          <t xml:space="preserve">The BOD is less than the lowest Dilution </t>
        </is>
      </c>
      <c r="G26" s="175" t="n"/>
      <c r="H26" s="175" t="n"/>
      <c r="I26" s="175" t="n"/>
      <c r="J26" s="552" t="inlineStr">
        <is>
          <t>Influent</t>
        </is>
      </c>
      <c r="K26" s="553" t="n"/>
      <c r="L26" s="552" t="inlineStr">
        <is>
          <t>effluent</t>
        </is>
      </c>
      <c r="M26" s="553" t="n"/>
    </row>
    <row r="27" ht="24.9" customHeight="1">
      <c r="A27" s="41" t="inlineStr">
        <is>
          <t>*** No depletion correction needed if DO depletion in the blank is less than 0.2 mg/l</t>
        </is>
      </c>
      <c r="J27" s="554">
        <f>IFERROR(IF($D$21="",$H$21,$D$21),"")</f>
        <v/>
      </c>
      <c r="K27" s="526" t="n"/>
      <c r="L27" s="554">
        <f>IFERROR(IF($F$21="",$J$21,$F$21),"")</f>
        <v/>
      </c>
      <c r="M27" s="526" t="n"/>
    </row>
    <row r="28" ht="24.9" customHeight="1">
      <c r="A28" s="41" t="inlineStr">
        <is>
          <t xml:space="preserve">     DW = Dilution Water</t>
        </is>
      </c>
      <c r="I28" s="43" t="inlineStr">
        <is>
          <t>Manometric</t>
        </is>
      </c>
      <c r="J28" s="555" t="n"/>
      <c r="K28" s="553" t="n"/>
      <c r="L28" s="555" t="n"/>
      <c r="M28" s="553" t="n"/>
    </row>
    <row r="29" ht="24.9" customHeight="1">
      <c r="J29" s="556">
        <f>IFERROR(IF(AND(D17&lt;2,E17&lt;2,J28=""),"ND",IF(J28="",J27,J28)),"")</f>
        <v/>
      </c>
      <c r="K29" s="526" t="n"/>
      <c r="L29" s="556">
        <f>IFERROR(IF(AND(F17&lt;2,G17&lt;2,H17&lt;2,I17&lt;2,L28=""),"ND",IF(L28="",L27,L28)),"")</f>
        <v/>
      </c>
      <c r="M29" s="526" t="n"/>
    </row>
    <row r="30" ht="24.9" customHeight="1">
      <c r="N30" s="437" t="inlineStr">
        <is>
          <t>رجوع</t>
        </is>
      </c>
      <c r="O30" s="7" t="n"/>
    </row>
    <row r="31" ht="24.9" customHeight="1">
      <c r="N31" s="7" t="n"/>
      <c r="O31" s="7" t="n"/>
    </row>
    <row r="32" ht="24.9" customHeight="1">
      <c r="N32" s="7" t="n"/>
      <c r="O32" s="7" t="n"/>
    </row>
    <row r="33" ht="24.9" customHeight="1">
      <c r="N33" s="537" t="n"/>
      <c r="O33" s="537" t="n"/>
      <c r="T33" s="43" t="n"/>
    </row>
    <row r="34" ht="24.9" customHeight="1"/>
    <row r="35" ht="20.1" customHeight="1"/>
    <row r="36" ht="20.1" customHeight="1">
      <c r="AA36" s="438" t="inlineStr">
        <is>
          <t>رجوع</t>
        </is>
      </c>
      <c r="AB36" s="7" t="n"/>
    </row>
    <row r="37" ht="20.1" customHeight="1">
      <c r="AA37" s="7" t="n"/>
      <c r="AB37" s="7" t="n"/>
    </row>
    <row r="38" ht="20.1" customHeight="1">
      <c r="AA38" s="7" t="n"/>
      <c r="AB38" s="7" t="n"/>
    </row>
    <row r="39" ht="20.1" customHeight="1">
      <c r="AA39" s="7" t="n"/>
      <c r="AB39" s="7" t="n"/>
    </row>
    <row r="40" ht="20.1" customHeight="1"/>
    <row r="41" ht="20.1" customHeight="1"/>
    <row r="42" ht="20.1" customHeight="1"/>
    <row r="43" ht="20.1" customHeight="1"/>
    <row r="56">
      <c r="J56" s="4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apkUtICOvLoG6W7AD0L2w==" formatRows="1" sort="1" spinCount="100000" hashValue="bopBRr6NwGkRpkQTZNtgJ8Ej9pYylhv+xiC9mtQHtyZ+ncX9J19tMYqaKPwKYGxQcB7n4iBcxVeWMtp9kEQiHA=="/>
  <mergeCells count="43">
    <mergeCell ref="A5:P5"/>
    <mergeCell ref="B13:C14"/>
    <mergeCell ref="F11:G11"/>
    <mergeCell ref="J29:K29"/>
    <mergeCell ref="N11:O11"/>
    <mergeCell ref="AA36:AB39"/>
    <mergeCell ref="N8:P8"/>
    <mergeCell ref="J28:K28"/>
    <mergeCell ref="L28:M28"/>
    <mergeCell ref="D21:E21"/>
    <mergeCell ref="F21:G21"/>
    <mergeCell ref="H21:I21"/>
    <mergeCell ref="F24:G24"/>
    <mergeCell ref="N21:O21"/>
    <mergeCell ref="B11:C11"/>
    <mergeCell ref="J6:K6"/>
    <mergeCell ref="J24:K24"/>
    <mergeCell ref="D11:E11"/>
    <mergeCell ref="P23:P24"/>
    <mergeCell ref="L24:M24"/>
    <mergeCell ref="J27:K27"/>
    <mergeCell ref="B18:C24"/>
    <mergeCell ref="N6:P6"/>
    <mergeCell ref="J26:K26"/>
    <mergeCell ref="L26:M26"/>
    <mergeCell ref="H11:I11"/>
    <mergeCell ref="L29:M29"/>
    <mergeCell ref="J11:K11"/>
    <mergeCell ref="F23:G23"/>
    <mergeCell ref="N30:O33"/>
    <mergeCell ref="N7:P7"/>
    <mergeCell ref="J21:K21"/>
    <mergeCell ref="D24:E24"/>
    <mergeCell ref="L21:M21"/>
    <mergeCell ref="H10:M10"/>
    <mergeCell ref="H24:I24"/>
    <mergeCell ref="N24:O24"/>
    <mergeCell ref="D23:E23"/>
    <mergeCell ref="L11:M11"/>
    <mergeCell ref="L27:M27"/>
    <mergeCell ref="H23:I23"/>
    <mergeCell ref="J23:K23"/>
    <mergeCell ref="J9:L9"/>
  </mergeCells>
  <hyperlinks>
    <hyperlink ref="P11" location="Seeding!A1" display="Seeding"/>
    <hyperlink ref="N30" location="Sheet1!A1" display="رجوع"/>
    <hyperlink ref="AA36" location="'BOD5'!Print_Area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5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P33"/>
  <sheetViews>
    <sheetView topLeftCell="A8" zoomScaleNormal="100" workbookViewId="0">
      <selection activeCell="A30" sqref="A30:B33"/>
    </sheetView>
  </sheetViews>
  <sheetFormatPr baseColWidth="8" defaultColWidth="8.88671875" defaultRowHeight="13.2"/>
  <cols>
    <col width="79" bestFit="1" customWidth="1" style="7" min="1" max="1"/>
    <col width="8.88671875" customWidth="1" style="7" min="2" max="9"/>
    <col width="11.5546875" bestFit="1" customWidth="1" style="7" min="10" max="10"/>
    <col width="8.88671875" customWidth="1" style="7" min="11" max="16384"/>
  </cols>
  <sheetData>
    <row r="1" ht="24.9" customHeight="1">
      <c r="A1" s="41" t="inlineStr">
        <is>
          <t>                                                         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117" t="inlineStr">
        <is>
          <t>الشركة القابضة لمياة الشرب و الصرف الصحى</t>
        </is>
      </c>
    </row>
    <row r="2" ht="24.9" customHeight="1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117" t="inlineStr">
        <is>
          <t>قطاع المعامل</t>
        </is>
      </c>
    </row>
    <row r="3" ht="24.9" customHeight="1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117" t="inlineStr">
        <is>
          <t>الأدارة العامة لمعامل الصرف الصحى</t>
        </is>
      </c>
    </row>
    <row r="4" ht="24.9" customHeight="1" thickBot="1">
      <c r="A4" s="41" t="n"/>
      <c r="B4" s="41" t="n"/>
      <c r="C4" s="41" t="n"/>
      <c r="D4" s="41" t="n"/>
      <c r="E4" s="41" t="n"/>
      <c r="F4" s="41" t="n"/>
      <c r="G4" s="41" t="n"/>
      <c r="H4" s="118" t="n"/>
      <c r="I4" s="41" t="n"/>
      <c r="J4" s="41" t="n"/>
      <c r="K4" s="41" t="n"/>
      <c r="L4" s="41" t="n"/>
      <c r="M4" s="41" t="n"/>
      <c r="N4" s="41" t="n"/>
      <c r="O4" s="41" t="n"/>
      <c r="P4" s="41" t="n"/>
    </row>
    <row r="5" ht="24.9" customHeight="1" thickBot="1">
      <c r="A5" s="538" t="inlineStr">
        <is>
          <t>FAYOUM WASTWATER TREATMENT PLANT LABORATORY</t>
        </is>
      </c>
      <c r="B5" s="539" t="n"/>
      <c r="C5" s="539" t="n"/>
      <c r="D5" s="539" t="n"/>
      <c r="E5" s="539" t="n"/>
      <c r="F5" s="539" t="n"/>
      <c r="G5" s="539" t="n"/>
      <c r="H5" s="539" t="n"/>
      <c r="I5" s="539" t="n"/>
      <c r="J5" s="539" t="n"/>
      <c r="K5" s="539" t="n"/>
      <c r="L5" s="539" t="n"/>
      <c r="M5" s="539" t="n"/>
      <c r="N5" s="539" t="n"/>
      <c r="O5" s="539" t="n"/>
      <c r="P5" s="540" t="n"/>
    </row>
    <row r="6" ht="24.9" customHeight="1" thickBot="1">
      <c r="A6" s="121" t="inlineStr">
        <is>
          <t>BOD5 WORK SHEET</t>
        </is>
      </c>
      <c r="B6" s="122" t="n"/>
      <c r="C6" s="122" t="n"/>
      <c r="D6" s="122" t="n"/>
      <c r="E6" s="122" t="n"/>
      <c r="F6" s="123" t="n"/>
      <c r="G6" s="122" t="n"/>
      <c r="H6" s="124" t="inlineStr">
        <is>
          <t xml:space="preserve"> SAMPLE DATE:    </t>
        </is>
      </c>
      <c r="I6" s="124" t="n"/>
      <c r="J6" s="413">
        <f>IF(ISBLANK(BOD!$J$6:$K$6),"",BOD!$J$6:$K$6)</f>
        <v/>
      </c>
      <c r="K6" s="509" t="n"/>
      <c r="L6" s="124" t="inlineStr">
        <is>
          <t xml:space="preserve"> ANALYSIS DATE:    </t>
        </is>
      </c>
      <c r="M6" s="124" t="n"/>
      <c r="N6" s="412">
        <f>IFERROR(J6+K7,"")</f>
        <v/>
      </c>
      <c r="O6" s="507" t="n"/>
      <c r="P6" s="507" t="n"/>
    </row>
    <row r="7" ht="24.9" customHeight="1" thickBot="1">
      <c r="A7" s="126" t="inlineStr">
        <is>
          <t xml:space="preserve">  18th EDITION, of The Standard Method for the Examination of Water and Wastewater</t>
        </is>
      </c>
      <c r="B7" s="41" t="n"/>
      <c r="C7" s="41" t="n"/>
      <c r="D7" s="41" t="n"/>
      <c r="E7" s="41" t="n"/>
      <c r="F7" s="127" t="n"/>
      <c r="G7" s="41" t="n"/>
      <c r="H7" s="282" t="inlineStr">
        <is>
          <t xml:space="preserve"> TIME:         </t>
        </is>
      </c>
      <c r="I7" s="129" t="n"/>
      <c r="J7" s="178">
        <f>IFERROR(IF(BOD!J7="","",BOD!J7),"")</f>
        <v/>
      </c>
      <c r="K7" s="179">
        <f>BOD!$K$7</f>
        <v/>
      </c>
      <c r="L7" s="129" t="inlineStr">
        <is>
          <t xml:space="preserve"> 0 DAY DO DATE:             </t>
        </is>
      </c>
      <c r="M7" s="129" t="n"/>
      <c r="N7" s="412">
        <f>N6</f>
        <v/>
      </c>
      <c r="O7" s="507" t="n"/>
      <c r="P7" s="507" t="n"/>
    </row>
    <row r="8" ht="24.9" customHeight="1">
      <c r="A8" s="180" t="inlineStr">
        <is>
          <t xml:space="preserve"> PROCEDURE NUMBER  5210 B</t>
        </is>
      </c>
      <c r="B8" s="129" t="n"/>
      <c r="C8" s="129" t="n"/>
      <c r="D8" s="129" t="n"/>
      <c r="E8" s="129" t="n"/>
      <c r="F8" s="132" t="n"/>
      <c r="G8" s="129" t="n"/>
      <c r="H8" s="282" t="inlineStr">
        <is>
          <t xml:space="preserve"> TIME:         </t>
        </is>
      </c>
      <c r="I8" s="129" t="n"/>
      <c r="J8" s="178">
        <f>IFERROR(IF(BOD!J8="","",BOD!J8),"")</f>
        <v/>
      </c>
      <c r="K8" s="179" t="n"/>
      <c r="L8" s="129" t="inlineStr">
        <is>
          <t xml:space="preserve"> 5 DAY DO DATE:          </t>
        </is>
      </c>
      <c r="M8" s="129" t="n"/>
      <c r="N8" s="412">
        <f>IFERROR(N7+5,"")</f>
        <v/>
      </c>
      <c r="O8" s="507" t="n"/>
      <c r="P8" s="507" t="n"/>
    </row>
    <row r="9" ht="24.9" customHeight="1" thickBot="1">
      <c r="A9" s="181">
        <f>IFERROR(BOD!A9,"")</f>
        <v/>
      </c>
      <c r="B9" s="182">
        <f>IFERROR(IF(ISBLANK(BOD!B9),"",BOD!B9),"")</f>
        <v/>
      </c>
      <c r="C9" s="41" t="n"/>
      <c r="D9" s="135" t="inlineStr">
        <is>
          <t>V</t>
        </is>
      </c>
      <c r="E9" s="43" t="n"/>
      <c r="F9" s="127" t="n"/>
      <c r="G9" s="41" t="n"/>
      <c r="H9" s="41" t="inlineStr">
        <is>
          <t xml:space="preserve"> ANALYST:</t>
        </is>
      </c>
      <c r="I9" s="41" t="n"/>
      <c r="J9" s="408" t="inlineStr">
        <is>
          <t xml:space="preserve"> Mohamad S. Alawamy</t>
        </is>
      </c>
      <c r="K9" s="136" t="n"/>
      <c r="L9" s="136" t="n"/>
      <c r="M9" s="41" t="n"/>
      <c r="N9" s="136" t="n"/>
      <c r="O9" s="136" t="n"/>
      <c r="P9" s="137" t="n"/>
    </row>
    <row r="10" ht="24.9" customHeight="1" thickBot="1">
      <c r="A10" s="181">
        <f>IFERROR(BOD!A10,"")</f>
        <v/>
      </c>
      <c r="B10" s="182">
        <f>IFERROR(IF(ISBLANK(BOD!B10),"",BOD!B10),"")</f>
        <v/>
      </c>
      <c r="C10" s="140" t="n"/>
      <c r="D10" s="183">
        <f>BOD!D10</f>
        <v/>
      </c>
      <c r="E10" s="140" t="n"/>
      <c r="F10" s="142" t="n"/>
      <c r="G10" s="140" t="n"/>
      <c r="H10" s="416" t="inlineStr">
        <is>
          <t>W    seeding</t>
        </is>
      </c>
      <c r="I10" s="140" t="n"/>
      <c r="J10" s="140" t="n"/>
      <c r="K10" s="140" t="n"/>
      <c r="L10" s="140" t="n"/>
      <c r="M10" s="140" t="n"/>
      <c r="N10" s="140" t="n"/>
      <c r="O10" s="140" t="n"/>
      <c r="P10" s="142" t="n"/>
    </row>
    <row r="11" ht="24.9" customHeight="1">
      <c r="A11" s="184" t="inlineStr">
        <is>
          <t xml:space="preserve"> (1) SAMPLE TYPE</t>
        </is>
      </c>
      <c r="B11" s="445" t="inlineStr">
        <is>
          <t>BLANK</t>
        </is>
      </c>
      <c r="C11" s="534" t="n"/>
      <c r="D11" s="155" t="inlineStr">
        <is>
          <t>Seeding</t>
        </is>
      </c>
      <c r="E11" s="129" t="n"/>
      <c r="F11" s="129" t="n"/>
      <c r="G11" s="129" t="n"/>
      <c r="H11" s="129" t="n"/>
      <c r="I11" s="131" t="n"/>
      <c r="J11" s="557" t="inlineStr">
        <is>
          <t>Kafr Mahfooz</t>
        </is>
      </c>
      <c r="K11" s="531" t="n"/>
      <c r="L11" s="531" t="n"/>
      <c r="M11" s="534" t="n"/>
      <c r="N11" s="453" t="inlineStr">
        <is>
          <t>Effluent spike</t>
        </is>
      </c>
      <c r="O11" s="534" t="n"/>
      <c r="P11" s="185" t="inlineStr">
        <is>
          <t>Seeding</t>
        </is>
      </c>
    </row>
    <row r="12" ht="24.9" customHeight="1">
      <c r="A12" s="149" t="inlineStr">
        <is>
          <t xml:space="preserve"> (2) BOTTLE NUMBER</t>
        </is>
      </c>
      <c r="B12" s="186">
        <f>IFERROR(IF(BOD!B12="","",BOD!B12),"")</f>
        <v/>
      </c>
      <c r="C12" s="186">
        <f>IFERROR(IF(BOD!C12="","",BOD!C12),"")</f>
        <v/>
      </c>
      <c r="D12" s="150" t="n"/>
      <c r="E12" s="151" t="n"/>
      <c r="F12" s="151" t="n"/>
      <c r="G12" s="150" t="n"/>
      <c r="H12" s="151" t="n"/>
      <c r="I12" s="150" t="n"/>
      <c r="J12" s="151" t="n"/>
      <c r="K12" s="151" t="n"/>
      <c r="L12" s="151" t="n"/>
      <c r="M12" s="151" t="n"/>
      <c r="N12" s="151" t="n"/>
      <c r="O12" s="150" t="n"/>
      <c r="P12" s="187" t="n"/>
    </row>
    <row r="13" ht="24.9" customHeight="1">
      <c r="A13" s="154" t="inlineStr">
        <is>
          <t xml:space="preserve"> (3) SAMPLE VOLUME, ml</t>
        </is>
      </c>
      <c r="B13" s="544" t="n"/>
      <c r="C13" s="545" t="n"/>
      <c r="D13" s="156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73" t="n"/>
      <c r="P13" s="188" t="n"/>
    </row>
    <row r="14" ht="24.9" customHeight="1">
      <c r="A14" s="149" t="inlineStr">
        <is>
          <t xml:space="preserve"> (4) DILUTION FACTOR = 300 / (3)</t>
        </is>
      </c>
      <c r="B14" s="546" t="n"/>
      <c r="C14" s="131" t="n"/>
      <c r="D14" s="158">
        <f>IFERROR($D$10/D13,"")</f>
        <v/>
      </c>
      <c r="E14" s="158">
        <f>IFERROR($D$10/E13,"")</f>
        <v/>
      </c>
      <c r="F14" s="158">
        <f>IFERROR($D$10/F13,"")</f>
        <v/>
      </c>
      <c r="G14" s="158">
        <f>IFERROR($D$10/G13,"")</f>
        <v/>
      </c>
      <c r="H14" s="158">
        <f>IFERROR($D$10/H13,"")</f>
        <v/>
      </c>
      <c r="I14" s="158">
        <f>IFERROR($D$10/I13,"")</f>
        <v/>
      </c>
      <c r="J14" s="158">
        <f>IFERROR($D$10/J13,"")</f>
        <v/>
      </c>
      <c r="K14" s="158">
        <f>IFERROR($D$10/K13,"")</f>
        <v/>
      </c>
      <c r="L14" s="159">
        <f>IFERROR($D$10/L13,"")</f>
        <v/>
      </c>
      <c r="M14" s="159">
        <f>IFERROR($D$10/M13,"")</f>
        <v/>
      </c>
      <c r="N14" s="159">
        <f>IFERROR($D$10/N13,"")</f>
        <v/>
      </c>
      <c r="O14" s="159">
        <f>IFERROR($D$10/O13,"")</f>
        <v/>
      </c>
      <c r="P14" s="189">
        <f>IFERROR(IF($D$21="",($E$22*$K$23/$P$18),($D$21*$K$23/$P$18)),"")</f>
        <v/>
      </c>
    </row>
    <row r="15" ht="24.9" customHeight="1">
      <c r="A15" s="144" t="inlineStr">
        <is>
          <t xml:space="preserve"> (5) INITIAL DO, mg/l</t>
        </is>
      </c>
      <c r="B15" s="162">
        <f>IFERROR(IF(BOD!B15="","",BOD!B15),"")</f>
        <v/>
      </c>
      <c r="C15" s="162">
        <f>IFERROR(IF(BOD!C15="","",BOD!C15),"")</f>
        <v/>
      </c>
      <c r="D15" s="156" t="n"/>
      <c r="E15" s="156" t="n"/>
      <c r="F15" s="73" t="n"/>
      <c r="G15" s="156" t="n"/>
      <c r="H15" s="73" t="n"/>
      <c r="I15" s="156" t="n"/>
      <c r="J15" s="156" t="n"/>
      <c r="K15" s="156" t="n"/>
      <c r="L15" s="156" t="n"/>
      <c r="M15" s="156" t="n"/>
      <c r="N15" s="156" t="n"/>
      <c r="O15" s="73" t="n"/>
      <c r="P15" s="190">
        <f>IFERROR(IF($D$21="",($E$22*$L$23/$P$18),($D$21*$L$23/$P$18)),"")</f>
        <v/>
      </c>
    </row>
    <row r="16" ht="24.9" customHeight="1">
      <c r="A16" s="149" t="inlineStr">
        <is>
          <t xml:space="preserve"> (6) 5- DAY DO, mg/l *</t>
        </is>
      </c>
      <c r="B16" s="162">
        <f>IFERROR(IF(BOD!B16="","",BOD!B16),"")</f>
        <v/>
      </c>
      <c r="C16" s="162">
        <f>IFERROR(IF(BOD!C16="","",BOD!C16),"")</f>
        <v/>
      </c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60" t="n"/>
      <c r="P16" s="152" t="inlineStr">
        <is>
          <t>V</t>
        </is>
      </c>
    </row>
    <row r="17" ht="24.9" customHeight="1">
      <c r="A17" s="144" t="inlineStr">
        <is>
          <t xml:space="preserve"> (7) DO DEPLETION, mg/l = (5) - (6) **</t>
        </is>
      </c>
      <c r="B17" s="162">
        <f>IFERROR(IF(BOD!B17="","",BOD!B17),"")</f>
        <v/>
      </c>
      <c r="C17" s="162">
        <f>IFERROR(IF(BOD!C17="","",BOD!C17),"")</f>
        <v/>
      </c>
      <c r="D17" s="162">
        <f>IFERROR(IF(D16&gt;=1,D15-D16,""),"")</f>
        <v/>
      </c>
      <c r="E17" s="162">
        <f>IFERROR(IF(E16&gt;=1,E15-E16,""),"")</f>
        <v/>
      </c>
      <c r="F17" s="162">
        <f>IFERROR(IF(F16&gt;=1,F15-F16,""),"")</f>
        <v/>
      </c>
      <c r="G17" s="162">
        <f>IFERROR(IF(G16&gt;=1,G15-G16,""),"")</f>
        <v/>
      </c>
      <c r="H17" s="162">
        <f>IFERROR(IF(H16&gt;=1,H15-H16,""),"")</f>
        <v/>
      </c>
      <c r="I17" s="162">
        <f>IFERROR(IF(I16&gt;=1,I15-I16,""),"")</f>
        <v/>
      </c>
      <c r="J17" s="162">
        <f>IFERROR(IF(J16&gt;=1,J15-J16,""),"")</f>
        <v/>
      </c>
      <c r="K17" s="162">
        <f>IFERROR(IF(K16&gt;=1,K15-K16,""),"")</f>
        <v/>
      </c>
      <c r="L17" s="162">
        <f>IFERROR(IF(L16&gt;=1,L15-L16,""),"")</f>
        <v/>
      </c>
      <c r="M17" s="162">
        <f>IFERROR(IF(M16&gt;=1,M15-M16,""),"")</f>
        <v/>
      </c>
      <c r="N17" s="162">
        <f>IFERROR(IF(N16&gt;=1,N15-N16,""),"")</f>
        <v/>
      </c>
      <c r="O17" s="162">
        <f>IFERROR(IF(O16&gt;=1,O15-O16,""),"")</f>
        <v/>
      </c>
      <c r="P17" s="156" t="n">
        <v>2</v>
      </c>
    </row>
    <row r="18" ht="24.9" customHeight="1">
      <c r="A18" s="163" t="inlineStr">
        <is>
          <t xml:space="preserve"> (8) BLANK DEPLETION CORRECTION, mg/l      = (11) of Blank, mg/l X DW, ml / 300  </t>
        </is>
      </c>
      <c r="B18" s="422" t="n"/>
      <c r="C18" s="423" t="n"/>
      <c r="D18" s="158">
        <f>IFERROR(IF(D13&gt;0,IF($B$17&gt;0.2,AVERAGE($B$17:$C$17)*($D$10-D13)/$D$10,"0"),""),"")</f>
        <v/>
      </c>
      <c r="E18" s="158">
        <f>IFERROR(IF(E13&gt;0,IF($B$17&gt;0.2,AVERAGE($B$17:$C$17)*($D$10-E13)/$D$10,"0"),""),"")</f>
        <v/>
      </c>
      <c r="F18" s="158">
        <f>IFERROR(IF(F13&gt;0,IF($B$17&gt;0.2,AVERAGE($B$17:$C$17)*($D$10-F13)/$D$10,"0"),""),"")</f>
        <v/>
      </c>
      <c r="G18" s="158">
        <f>IFERROR(IF(G13&gt;0,IF($B$17&gt;0.2,AVERAGE($B$17:$C$17)*($D$10-G13)/$D$10,"0"),""),"")</f>
        <v/>
      </c>
      <c r="H18" s="158">
        <f>IFERROR(IF(H13&gt;0,IF($B$17&gt;0.2,AVERAGE($B$17:$C$17)*($D$10-H13)/$D$10,"0"),""),"")</f>
        <v/>
      </c>
      <c r="I18" s="158">
        <f>IFERROR(IF(I13&gt;0,IF($B$17&gt;0.2,AVERAGE($B$17:$C$17)*($D$10-I13)/$D$10,"0"),""),"")</f>
        <v/>
      </c>
      <c r="J18" s="158">
        <f>IFERROR(IF(J13&gt;0,IF($B$17&gt;0.2,AVERAGE($B$17:$C$17)*($D$10-J13)/$D$10,"0"),""),"")</f>
        <v/>
      </c>
      <c r="K18" s="158">
        <f>IFERROR(IF(K13&gt;0,IF($B$17&gt;0.2,AVERAGE($B$17:$C$17)*($D$10-K13)/$D$10,"0"),""),"")</f>
        <v/>
      </c>
      <c r="L18" s="158">
        <f>IFERROR(IF(L13&gt;0,IF($B$17&gt;0.2,AVERAGE($B$17:$C$17)*($D$10-L13)/$D$10,"0"),""),"")</f>
        <v/>
      </c>
      <c r="M18" s="158">
        <f>IFERROR(IF(M13&gt;0,IF($B$17&gt;0.2,AVERAGE($B$17:$C$17)*($D$10-M13)/$D$10,"0"),""),"")</f>
        <v/>
      </c>
      <c r="N18" s="158">
        <f>IFERROR(IF(N13&gt;0,IF($B$17&gt;0.2,AVERAGE($B$17:$C$17)*($D$10-N13)/$D$10,"0"),""),"")</f>
        <v/>
      </c>
      <c r="O18" s="158">
        <f>IFERROR(IF(O13&gt;0,IF($B$17&gt;0.2,AVERAGE($B$17:$C$17)*($D$10-O13)/$D$10,"0"),""),"")</f>
        <v/>
      </c>
      <c r="P18" s="158">
        <f>$D$10</f>
        <v/>
      </c>
    </row>
    <row r="19" ht="24.9" customHeight="1">
      <c r="A19" s="144" t="inlineStr">
        <is>
          <t xml:space="preserve"> (9) DO CORRECTION = (7) - (8)</t>
        </is>
      </c>
      <c r="B19" s="426" t="n"/>
      <c r="C19" s="427" t="n"/>
      <c r="D19" s="164">
        <f>IFERROR(IF(D12&gt;0,D17-D18,""),"")</f>
        <v/>
      </c>
      <c r="E19" s="164">
        <f>IFERROR(IF(E12&gt;0,E17-E18,""),"")</f>
        <v/>
      </c>
      <c r="F19" s="164">
        <f>IFERROR(IF(F12&gt;0,F17-F18,""),"")</f>
        <v/>
      </c>
      <c r="G19" s="164">
        <f>IFERROR(IF(G12&gt;0,G17-G18,""),"")</f>
        <v/>
      </c>
      <c r="H19" s="164">
        <f>IFERROR(IF(H12&gt;0,H17-H18,""),"")</f>
        <v/>
      </c>
      <c r="I19" s="164">
        <f>IFERROR(IF(I12&gt;0,I17-I18,""),"")</f>
        <v/>
      </c>
      <c r="J19" s="164">
        <f>IFERROR(IF(J12&gt;0,J17-J18,""),"")</f>
        <v/>
      </c>
      <c r="K19" s="164">
        <f>IFERROR(IF(K12&gt;0,K17-K18,""),"")</f>
        <v/>
      </c>
      <c r="L19" s="164">
        <f>IFERROR(IF(L12&gt;0,L17-L18,""),"")</f>
        <v/>
      </c>
      <c r="M19" s="164">
        <f>IFERROR(IF(M12&gt;0,M17-M18,""),"")</f>
        <v/>
      </c>
      <c r="N19" s="165">
        <f>IFERROR(N17-(N18+$P$21),"")</f>
        <v/>
      </c>
      <c r="O19" s="165">
        <f>IFERROR(O17-(O18+$P$23),"")</f>
        <v/>
      </c>
      <c r="P19" s="195">
        <f>IFERROR(IF($D$21="",($E$22*$P$17/$P$18),($D$21*$P$17/$P$18)),"")</f>
        <v/>
      </c>
    </row>
    <row r="20" ht="24.9" customHeight="1">
      <c r="A20" s="166" t="inlineStr">
        <is>
          <t xml:space="preserve"> (10) BOD5, mg/l = (9) X (4)</t>
        </is>
      </c>
      <c r="B20" s="426" t="n"/>
      <c r="C20" s="427" t="n"/>
      <c r="D20" s="167">
        <f>IFERROR(IF(D16&gt;0,IF(D19&gt;1.99,D19*D14,""),""),"")</f>
        <v/>
      </c>
      <c r="E20" s="167">
        <f>IFERROR(IF(E16&gt;0,IF(E19&gt;1.99,E19*E14,""),""),"")</f>
        <v/>
      </c>
      <c r="F20" s="167">
        <f>IFERROR(IF(F16&gt;0,IF(F19&gt;1.99,F19*F14,""),""),"")</f>
        <v/>
      </c>
      <c r="G20" s="167">
        <f>IFERROR(IF(G16&gt;0,IF(G19&gt;1.99,G19*G14,""),""),"")</f>
        <v/>
      </c>
      <c r="H20" s="167">
        <f>IFERROR(IF(H16&gt;0,IF(H19&gt;1.99,H19*H14,""),""),"")</f>
        <v/>
      </c>
      <c r="I20" s="167">
        <f>IFERROR(IF(I16&gt;0,IF(I19&gt;1.99,I19*I14,""),""),"")</f>
        <v/>
      </c>
      <c r="J20" s="167">
        <f>IFERROR(IF(J16&gt;0,IF(J19&gt;1.99,J19*J14,""),""),"")</f>
        <v/>
      </c>
      <c r="K20" s="167">
        <f>IFERROR(IF(K16&gt;0,IF(K19&gt;1.99,K19*K14,""),""),"")</f>
        <v/>
      </c>
      <c r="L20" s="167">
        <f>IFERROR(IF(L16&gt;0,IF(L19&gt;1.99,L19*L14,""),""),"")</f>
        <v/>
      </c>
      <c r="M20" s="167">
        <f>IFERROR(IF(M16&gt;0,IF(M19&gt;1.99,M19*M14,""),""),"")</f>
        <v/>
      </c>
      <c r="N20" s="167">
        <f>IFERROR(IF(N16&gt;0,IF(N19&gt;1.99,N19*N14,""),""),"")</f>
        <v/>
      </c>
      <c r="O20" s="167">
        <f>IFERROR(IF(O16&gt;0,IF(O19&gt;1.99,O19*O14,""),""),"")</f>
        <v/>
      </c>
      <c r="P20" s="196">
        <f>IFERROR(IF($D$21="",($E$22*$M$23/$P$18),($D$21*$M$23/$P$18)),"")</f>
        <v/>
      </c>
    </row>
    <row r="21" ht="24.9" customHeight="1" thickBot="1">
      <c r="A21" s="169" t="inlineStr">
        <is>
          <t xml:space="preserve"> (11) BOD5  AVERAGE</t>
        </is>
      </c>
      <c r="B21" s="544" t="n"/>
      <c r="C21" s="545" t="n"/>
      <c r="D21" s="549">
        <f>IFERROR(AVERAGE(D20:I20),"")</f>
        <v/>
      </c>
      <c r="E21" s="558" t="n"/>
      <c r="F21" s="558" t="n"/>
      <c r="G21" s="558" t="n"/>
      <c r="H21" s="558" t="n"/>
      <c r="I21" s="536" t="n"/>
      <c r="J21" s="549">
        <f>IFERROR(AVERAGE(J20:K20),"")</f>
        <v/>
      </c>
      <c r="K21" s="536" t="n"/>
      <c r="L21" s="549">
        <f>IFERROR(AVERAGE(L20:M20),"")</f>
        <v/>
      </c>
      <c r="M21" s="536" t="n"/>
      <c r="N21" s="549">
        <f>IFERROR(AVERAGE(N20:O20),"")</f>
        <v/>
      </c>
      <c r="O21" s="536" t="n"/>
      <c r="P21" s="197">
        <f>IFERROR(IF($D$21="",($E$22*$N$23/$P$18),($D$21*$N$23/$P$18)),"")</f>
        <v/>
      </c>
    </row>
    <row r="22" ht="24.9" customHeight="1">
      <c r="A22" s="171" t="inlineStr">
        <is>
          <t xml:space="preserve"> (12) BOD5  Correction</t>
        </is>
      </c>
      <c r="B22" s="547" t="n"/>
      <c r="C22" s="548" t="n"/>
      <c r="D22" s="172">
        <f>IFERROR(IF($D$16="","",IF(OR(D17="",D20=""),(IF(D12&gt;0,(D15-D16),""))*D14,"")),"")</f>
        <v/>
      </c>
      <c r="E22" s="172">
        <f>IFERROR(IF($D$16="","",IF(OR(E17="",E20=""),(IF(E12&gt;0,(E15-E16),""))*E14,"")),"")</f>
        <v/>
      </c>
      <c r="F22" s="172">
        <f>IFERROR(IF($D$16="","",IF(OR(F17="",F20=""),(IF(F12&gt;0,(F15-F16),""))*F14,"")),"")</f>
        <v/>
      </c>
      <c r="G22" s="172">
        <f>IFERROR(IF($D$16="","",IF(OR(G17="",G20=""),(IF(G12&gt;0,(G15-G16),""))*G14,"")),"")</f>
        <v/>
      </c>
      <c r="H22" s="172">
        <f>IFERROR(IF($D$16="","",IF(OR(H17="",H20=""),(IF(H12&gt;0,(H15-H16),""))*H14,"")),"")</f>
        <v/>
      </c>
      <c r="I22" s="172">
        <f>IFERROR(IF($D$16="","",IF(OR(I17="",I20=""),(IF(I12&gt;0,(I15-I16),""))*I14,"")),"")</f>
        <v/>
      </c>
      <c r="J22" s="172">
        <f>IFERROR(IF(H16="","",IF(OR(J17="",J20=""),(IF(J12&gt;0,(J15-J16),""))*J14,"")),"")</f>
        <v/>
      </c>
      <c r="K22" s="172">
        <f>IFERROR(IF(I16="","",IF(OR(K17="",K20=""),(IF(K12&gt;0,(K15-K16),""))*K14,"")),"")</f>
        <v/>
      </c>
      <c r="L22" s="172">
        <f>IFERROR(IF(J16="","",IF(OR(L17="",L20=""),(IF(L12&gt;0,(L15-L16),""))*L14,"")),"")</f>
        <v/>
      </c>
      <c r="M22" s="172">
        <f>IFERROR(IF(K16="","",IF(OR(M17="",M20=""),(IF(M12&gt;0,(M15-M16),""))*M14,"")),"")</f>
        <v/>
      </c>
      <c r="N22" s="172">
        <f>IFERROR(IF(L16="","",IF(OR(N17="",N20=""),(IF(N12&gt;0,(N15-N16),""))*N14,"")),"")</f>
        <v/>
      </c>
      <c r="O22" s="172">
        <f>IFERROR(IF(M16="","",IF(OR(O17="",O20=""),(IF(O12&gt;0,(O15-O16),""))*O14,"")),"")</f>
        <v/>
      </c>
      <c r="P22" s="172">
        <f>IFERROR(IF(P16&gt;0,IF(P19&gt;=2,P19*P14,""),""),"")</f>
        <v/>
      </c>
    </row>
    <row r="23" ht="24.9" customHeight="1" thickBot="1">
      <c r="A23" s="198" t="inlineStr">
        <is>
          <t>( 13 ) Seeding DO depletion/ml</t>
        </is>
      </c>
      <c r="B23" s="547" t="n"/>
      <c r="C23" s="548" t="n"/>
      <c r="D23" s="199">
        <f>IFERROR(IF(D19="","",D19/D13),"")</f>
        <v/>
      </c>
      <c r="E23" s="199">
        <f>IFERROR(IF(E19="","",E19/E13),"")</f>
        <v/>
      </c>
      <c r="F23" s="199">
        <f>IFERROR(IF(F19="","",F19/F13),"")</f>
        <v/>
      </c>
      <c r="G23" s="199">
        <f>IFERROR(IF(G19="","",G19/G13),"")</f>
        <v/>
      </c>
      <c r="H23" s="199">
        <f>IFERROR(IF(H19="","",H19/H13),"")</f>
        <v/>
      </c>
      <c r="I23" s="199">
        <f>IFERROR(IF(I19="","",I19/I13),"")</f>
        <v/>
      </c>
      <c r="J23" s="200" t="n">
        <v>2</v>
      </c>
      <c r="K23" s="200" t="n">
        <v>3</v>
      </c>
      <c r="L23" s="200" t="n">
        <v>4</v>
      </c>
      <c r="M23" s="200" t="n">
        <v>6</v>
      </c>
      <c r="N23" s="201" t="n"/>
      <c r="O23" s="201" t="n"/>
      <c r="P23" s="197">
        <f>IFERROR(IF($D$21="",($E$22*$O$23/$P$18),($D$21*$O$23/$P$18)),"")</f>
        <v/>
      </c>
    </row>
    <row r="24" ht="24.9" customHeight="1">
      <c r="A24" s="174" t="inlineStr">
        <is>
          <t xml:space="preserve"> (14) LOD ( Limit of Detection ) = 2 mg DO/L X ( 4 )</t>
        </is>
      </c>
      <c r="B24" s="547" t="n"/>
      <c r="C24" s="548" t="n"/>
      <c r="D24" s="189">
        <f>IFERROR(2*D14,"")</f>
        <v/>
      </c>
      <c r="E24" s="189">
        <f>IFERROR(2*E14,"")</f>
        <v/>
      </c>
      <c r="F24" s="189">
        <f>IFERROR(2*F14,"")</f>
        <v/>
      </c>
      <c r="G24" s="189">
        <f>IFERROR(2*G14,"")</f>
        <v/>
      </c>
      <c r="H24" s="189">
        <f>IFERROR(2*H14,"")</f>
        <v/>
      </c>
      <c r="I24" s="189">
        <f>IFERROR(2*I14,"")</f>
        <v/>
      </c>
      <c r="J24" s="189">
        <f>IFERROR(2*J14,"")</f>
        <v/>
      </c>
      <c r="K24" s="189">
        <f>IFERROR(2*K14,"")</f>
        <v/>
      </c>
      <c r="L24" s="189">
        <f>IFERROR(2*L14,"")</f>
        <v/>
      </c>
      <c r="M24" s="189">
        <f>IFERROR(2*M14,"")</f>
        <v/>
      </c>
      <c r="N24" s="189">
        <f>IFERROR(2*N14,"")</f>
        <v/>
      </c>
      <c r="O24" s="189">
        <f>IFERROR(2*O14,"")</f>
        <v/>
      </c>
      <c r="P24" s="172">
        <f>IFERROR(IF(P18&gt;0,IF(P21&gt;=2,P21*P16,""),""),"")</f>
        <v/>
      </c>
    </row>
    <row r="25" ht="24" customHeight="1" thickBot="1">
      <c r="A25" s="198" t="inlineStr">
        <is>
          <t>RPD</t>
        </is>
      </c>
      <c r="B25" s="546" t="n"/>
      <c r="C25" s="131" t="n"/>
      <c r="D25" s="559">
        <f>IFERROR((MAX(D20:I20)-MIN(D20:I20))/D21,"")</f>
        <v/>
      </c>
      <c r="E25" s="514" t="n"/>
      <c r="F25" s="514" t="n"/>
      <c r="G25" s="514" t="n"/>
      <c r="H25" s="514" t="n"/>
      <c r="I25" s="526" t="n"/>
      <c r="J25" s="202" t="n"/>
      <c r="K25" s="202" t="n"/>
      <c r="L25" s="202" t="n"/>
      <c r="M25" s="202" t="n"/>
      <c r="N25" s="202" t="n"/>
      <c r="O25" s="202" t="n"/>
      <c r="P25" s="156" t="n"/>
    </row>
    <row r="28">
      <c r="E28" s="39" t="n"/>
    </row>
    <row r="30">
      <c r="A30" s="438" t="inlineStr">
        <is>
          <t>رجوع الى BOD</t>
        </is>
      </c>
      <c r="B30" s="7" t="n"/>
      <c r="M30" s="438" t="inlineStr">
        <is>
          <t>رجوع</t>
        </is>
      </c>
      <c r="N30" s="7" t="n"/>
    </row>
    <row r="31">
      <c r="A31" s="7" t="n"/>
      <c r="B31" s="7" t="n"/>
      <c r="M31" s="7" t="n"/>
      <c r="N31" s="7" t="n"/>
    </row>
    <row r="32">
      <c r="A32" s="7" t="n"/>
      <c r="B32" s="7" t="n"/>
      <c r="M32" s="7" t="n"/>
      <c r="N32" s="7" t="n"/>
    </row>
    <row r="33">
      <c r="A33" s="7" t="n"/>
      <c r="B33" s="7" t="n"/>
      <c r="M33" s="7" t="n"/>
      <c r="N33" s="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3I5OP8BLNUbJdwtQs+RWDQ==" formatRows="1" sort="1" spinCount="100000" hashValue="waVY7vuYgWgfif41f8dyBA3Qw7Xu8al2Bm0NdG6oAstjkKFbqJDy5e8WkioxTUBi2VqZo/2qy6qSyoyNIJ1hAw=="/>
  <mergeCells count="20">
    <mergeCell ref="D11:I11"/>
    <mergeCell ref="A5:P5"/>
    <mergeCell ref="B13:C14"/>
    <mergeCell ref="N11:O11"/>
    <mergeCell ref="H10:O10"/>
    <mergeCell ref="N8:P8"/>
    <mergeCell ref="M30:N33"/>
    <mergeCell ref="N21:O21"/>
    <mergeCell ref="B11:C11"/>
    <mergeCell ref="J6:K6"/>
    <mergeCell ref="D25:I25"/>
    <mergeCell ref="N6:P6"/>
    <mergeCell ref="B21:C25"/>
    <mergeCell ref="N7:P7"/>
    <mergeCell ref="J21:K21"/>
    <mergeCell ref="L21:M21"/>
    <mergeCell ref="A30:B33"/>
    <mergeCell ref="J11:M11"/>
    <mergeCell ref="J9:L9"/>
    <mergeCell ref="D21:I21"/>
  </mergeCells>
  <hyperlinks>
    <hyperlink ref="A30" location="BOD!A1" display="رجوع الى BOD"/>
    <hyperlink ref="M30" location="Sheet1!A1" display="رجوع"/>
  </hyperlink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58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R28"/>
  <sheetViews>
    <sheetView zoomScaleNormal="100" workbookViewId="0">
      <selection activeCell="C11" sqref="C11:D11"/>
    </sheetView>
  </sheetViews>
  <sheetFormatPr baseColWidth="8" defaultColWidth="9.109375" defaultRowHeight="13.2"/>
  <cols>
    <col width="52.109375" customWidth="1" style="41" min="1" max="1"/>
    <col width="9.109375" customWidth="1" style="41" min="2" max="2"/>
    <col width="18.33203125" customWidth="1" style="41" min="3" max="4"/>
    <col width="18.109375" customWidth="1" style="41" min="5" max="5"/>
    <col width="18.33203125" customWidth="1" style="41" min="6" max="7"/>
    <col width="18.109375" customWidth="1" style="41" min="8" max="8"/>
    <col width="9.109375" customWidth="1" style="41" min="9" max="9"/>
    <col width="9.109375" customWidth="1" style="41" min="10" max="10"/>
    <col width="9.109375" customWidth="1" style="41" min="11" max="11"/>
    <col width="10.109375" bestFit="1" customWidth="1" style="41" min="12" max="12"/>
    <col width="16.5546875" customWidth="1" style="41" min="13" max="13"/>
    <col width="17.5546875" customWidth="1" style="41" min="14" max="14"/>
    <col width="18.44140625" customWidth="1" style="41" min="15" max="15"/>
    <col width="16.5546875" customWidth="1" style="41" min="16" max="16"/>
    <col width="23.6640625" customWidth="1" style="41" min="17" max="17"/>
    <col width="20.44140625" customWidth="1" style="41" min="18" max="18"/>
    <col width="9.109375" customWidth="1" style="41" min="19" max="16384"/>
  </cols>
  <sheetData>
    <row r="1" ht="17.4" customHeight="1">
      <c r="A1" s="43" t="n"/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P1" s="117" t="n"/>
    </row>
    <row r="2" ht="17.4" customHeight="1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P2" s="117" t="n"/>
    </row>
    <row r="3" ht="17.4" customHeight="1">
      <c r="A3" s="203" t="inlineStr">
        <is>
          <t>Holding Company</t>
        </is>
      </c>
      <c r="B3" s="203" t="n"/>
      <c r="C3" s="203" t="n"/>
      <c r="D3" s="203" t="n"/>
      <c r="E3" s="117" t="n"/>
      <c r="F3" s="117" t="n"/>
      <c r="G3" s="118" t="inlineStr">
        <is>
          <t xml:space="preserve">                        الشركة القابضة</t>
        </is>
      </c>
      <c r="H3" s="204" t="n"/>
      <c r="I3" s="204" t="n"/>
      <c r="J3" s="204" t="n"/>
      <c r="L3" s="205" t="n"/>
      <c r="M3" s="205" t="n"/>
      <c r="N3" s="205" t="n"/>
      <c r="P3" s="117" t="n"/>
    </row>
    <row r="4" ht="17.4" customHeight="1">
      <c r="A4" s="203" t="inlineStr">
        <is>
          <t>Fayoum drinking Water and Sanitation Company</t>
        </is>
      </c>
      <c r="B4" s="117" t="n"/>
      <c r="C4" s="117" t="n"/>
      <c r="D4" s="117" t="n"/>
      <c r="E4" s="117" t="n"/>
      <c r="F4" s="117" t="n"/>
      <c r="G4" s="118" t="inlineStr">
        <is>
          <t>شركة مياه الشرب والصرف الصحى بالفيوم</t>
        </is>
      </c>
      <c r="H4" s="204" t="n"/>
      <c r="J4" s="204" t="n"/>
      <c r="K4" s="204" t="n"/>
      <c r="L4" s="204" t="n"/>
      <c r="M4" s="204" t="n"/>
      <c r="N4" s="204" t="n"/>
    </row>
    <row r="5" ht="24.9" customHeight="1" thickBot="1">
      <c r="A5" s="206" t="n"/>
      <c r="B5" s="206" t="n"/>
      <c r="C5" s="206" t="n"/>
      <c r="D5" s="206" t="n"/>
      <c r="E5" s="206" t="n"/>
      <c r="F5" s="206" t="n"/>
      <c r="G5" s="207" t="inlineStr">
        <is>
          <t>قطاع المعامل - الادارة العامة لمعامل الصرف الصحى</t>
        </is>
      </c>
      <c r="H5" s="208" t="n"/>
      <c r="J5" s="321" t="n"/>
      <c r="K5" s="321" t="n"/>
      <c r="L5" s="321" t="n"/>
      <c r="M5" s="321" t="n"/>
      <c r="N5" s="321" t="n"/>
    </row>
    <row r="6" ht="24.9" customHeight="1">
      <c r="A6" s="458" t="inlineStr">
        <is>
          <t>TOTAL SUSPENDED SOLIDS ( TS &amp; VS  ) WORK SHEET</t>
        </is>
      </c>
      <c r="B6" s="531" t="n"/>
      <c r="C6" s="531" t="n"/>
      <c r="D6" s="560" t="inlineStr">
        <is>
          <t xml:space="preserve">PLANT:    Kasr Rashwan   </t>
        </is>
      </c>
      <c r="E6" s="533" t="n"/>
      <c r="F6" s="210" t="inlineStr">
        <is>
          <t xml:space="preserve">FORM ID:               </t>
        </is>
      </c>
      <c r="G6" s="463" t="n"/>
      <c r="H6" s="534" t="n"/>
    </row>
    <row r="7" ht="24.9" customHeight="1">
      <c r="A7" s="464" t="inlineStr">
        <is>
          <t>20th EDITION, of The Standard Method for the Examination of Water and Wastewater</t>
        </is>
      </c>
      <c r="B7" s="136" t="n"/>
      <c r="C7" s="136" t="n"/>
      <c r="D7" s="561" t="inlineStr">
        <is>
          <t>LAB ID:   WWL03</t>
        </is>
      </c>
      <c r="E7" s="137" t="n"/>
      <c r="F7" s="211" t="inlineStr">
        <is>
          <t>SAMPLE DATE:</t>
        </is>
      </c>
      <c r="G7" s="469">
        <f>Main!$B$6</f>
        <v/>
      </c>
      <c r="H7" s="526" t="n"/>
    </row>
    <row r="8" ht="24.9" customHeight="1" thickBot="1">
      <c r="A8" s="470" t="inlineStr">
        <is>
          <t xml:space="preserve"> PROCEDURE NUMBER 2450 B &amp; 2540 G</t>
        </is>
      </c>
      <c r="B8" s="140" t="n"/>
      <c r="C8" s="140" t="n"/>
      <c r="D8" s="212" t="inlineStr">
        <is>
          <t>ANALYST:Ch/ Mohammad S. Alawamy</t>
        </is>
      </c>
      <c r="E8" s="213" t="n"/>
      <c r="F8" s="214" t="inlineStr">
        <is>
          <t xml:space="preserve">  ANALYSIS DATE:</t>
        </is>
      </c>
      <c r="G8" s="473">
        <f>Main!G6</f>
        <v/>
      </c>
      <c r="H8" s="536" t="n"/>
      <c r="L8" s="215" t="inlineStr">
        <is>
          <t>S.N.</t>
        </is>
      </c>
      <c r="M8" s="216" t="inlineStr">
        <is>
          <t>WEIGHT 1</t>
        </is>
      </c>
      <c r="N8" s="216" t="inlineStr">
        <is>
          <t>Correcttion 1</t>
        </is>
      </c>
      <c r="O8" s="217" t="inlineStr">
        <is>
          <t>Net weight 1</t>
        </is>
      </c>
      <c r="P8" s="216" t="inlineStr">
        <is>
          <t>WEIGHT2</t>
        </is>
      </c>
      <c r="Q8" s="216" t="inlineStr">
        <is>
          <t>Correcttion2</t>
        </is>
      </c>
      <c r="R8" s="216" t="inlineStr">
        <is>
          <t>Net weight2</t>
        </is>
      </c>
    </row>
    <row r="9" ht="24.9" customHeight="1">
      <c r="A9" s="474" t="inlineStr">
        <is>
          <t xml:space="preserve"> (1) SAMPLE TYPE/ ID</t>
        </is>
      </c>
      <c r="B9" s="531" t="n"/>
      <c r="C9" s="218" t="inlineStr">
        <is>
          <t>Influent</t>
        </is>
      </c>
      <c r="D9" s="218" t="inlineStr">
        <is>
          <t>Effluent</t>
        </is>
      </c>
      <c r="E9" s="218" t="inlineStr">
        <is>
          <t>Thickenner</t>
        </is>
      </c>
      <c r="F9" s="218" t="inlineStr">
        <is>
          <t>Influent</t>
        </is>
      </c>
      <c r="G9" s="218" t="inlineStr">
        <is>
          <t>Mix</t>
        </is>
      </c>
      <c r="H9" s="218" t="inlineStr">
        <is>
          <t>Mix</t>
        </is>
      </c>
      <c r="L9" s="219" t="n"/>
      <c r="M9" s="220" t="n"/>
      <c r="N9" s="221">
        <f>IFERROR(IF(ISBLANK(Table11[[#This Row],[S.N.]]),"",VLOOKUP(ROUND(Table11[[#This Row],[WEIGHT 1]],0),Radwag7[],3,Radwag7[[#This Row],[Weigh]])),"")</f>
        <v/>
      </c>
      <c r="O9" s="222">
        <f>IFERROR(Table11[[#This Row],[WEIGHT 1]]+Table11[[#This Row],[Correcttion 1]],"")</f>
        <v/>
      </c>
      <c r="P9" s="220" t="n"/>
      <c r="Q9" s="221">
        <f>IFERROR(IF(ISBLANK(Table11[[#This Row],[WEIGHT2]]),"",VLOOKUP(ROUND(Table11[[#This Row],[WEIGHT2]],0),Radwag7[],3,Radwag7[[#This Row],[Weigh]])),"")</f>
        <v/>
      </c>
      <c r="R9" s="222">
        <f>IFERROR(Table11[[#This Row],[WEIGHT2]]+Table11[[#This Row],[Correcttion2]],"")</f>
        <v/>
      </c>
    </row>
    <row r="10" ht="24.9" customHeight="1">
      <c r="A10" s="476" t="inlineStr">
        <is>
          <t xml:space="preserve"> (2) CRUCIBLE NUMBER</t>
        </is>
      </c>
      <c r="B10" s="124" t="n"/>
      <c r="C10" s="90">
        <f>IF(ISBLANK($L$9),"",$L$9)</f>
        <v/>
      </c>
      <c r="D10" s="90">
        <f>IF(ISBLANK($L$10),"",$L$10)</f>
        <v/>
      </c>
      <c r="E10" s="90">
        <f>IF(ISBLANK($L$11),"",$L$11)</f>
        <v/>
      </c>
      <c r="F10" s="90">
        <f>IF(ISBLANK($L$12),"",$L$12)</f>
        <v/>
      </c>
      <c r="G10" s="90">
        <f>IF(ISBLANK($L$13),"",$L$13)</f>
        <v/>
      </c>
      <c r="H10" s="90">
        <f>IF(ISBLANK($L$14),"",$L$14)</f>
        <v/>
      </c>
      <c r="L10" s="223" t="n"/>
      <c r="M10" s="220" t="n"/>
      <c r="N10" s="221">
        <f>IFERROR(IF(ISBLANK(Table11[[#This Row],[S.N.]]),"",VLOOKUP(ROUND(Table11[[#This Row],[WEIGHT 1]],0),Radwag7[],3,Radwag7[[#This Row],[Weigh]])),"")</f>
        <v/>
      </c>
      <c r="O10" s="226">
        <f>IFERROR(Table11[[#This Row],[WEIGHT 1]]+Table11[[#This Row],[Correcttion 1]],"")</f>
        <v/>
      </c>
      <c r="P10" s="224" t="n"/>
      <c r="Q10" s="225">
        <f>IFERROR(IF(ISBLANK(Table11[[#This Row],[WEIGHT2]]),"",VLOOKUP(ROUND(Table11[[#This Row],[WEIGHT2]],0),Radwag7[],3,Radwag7[[#This Row],[Weigh]])),"")</f>
        <v/>
      </c>
      <c r="R10" s="227">
        <f>IFERROR(Table11[[#This Row],[WEIGHT2]]+Table11[[#This Row],[Correcttion2]],"")</f>
        <v/>
      </c>
    </row>
    <row r="11" ht="24.9" customHeight="1">
      <c r="A11" s="478" t="inlineStr">
        <is>
          <t xml:space="preserve"> (3) SAMPLE VOLUME, ml</t>
        </is>
      </c>
      <c r="B11" s="124" t="n"/>
      <c r="C11" s="228" t="n"/>
      <c r="D11" s="228" t="n"/>
      <c r="E11" s="228" t="n"/>
      <c r="F11" s="228" t="n"/>
      <c r="G11" s="228" t="n"/>
      <c r="H11" s="228" t="n"/>
      <c r="L11" s="219" t="n"/>
      <c r="M11" s="220" t="n"/>
      <c r="N11" s="221">
        <f>IFERROR(IF(ISBLANK(Table11[[#This Row],[S.N.]]),"",VLOOKUP(ROUND(Table11[[#This Row],[WEIGHT 1]],0),Radwag7[],3,Radwag7[[#This Row],[Weigh]])),"")</f>
        <v/>
      </c>
      <c r="O11" s="229">
        <f>IFERROR(Table11[[#This Row],[WEIGHT 1]]+Table11[[#This Row],[Correcttion 1]],"")</f>
        <v/>
      </c>
      <c r="P11" s="220" t="n"/>
      <c r="Q11" s="221">
        <f>IFERROR(IF(ISBLANK(Table11[[#This Row],[WEIGHT2]]),"",VLOOKUP(ROUND(Table11[[#This Row],[WEIGHT2]],0),Radwag7[],3,Radwag7[[#This Row],[Weigh]])),"")</f>
        <v/>
      </c>
      <c r="R11" s="222">
        <f>IFERROR(Table11[[#This Row],[WEIGHT2]]+Table11[[#This Row],[Correcttion2]],"")</f>
        <v/>
      </c>
    </row>
    <row r="12" ht="24.9" customHeight="1">
      <c r="A12" s="480" t="inlineStr">
        <is>
          <t xml:space="preserve"> (4) TARE WT. OF DRY CRUCIBLE /CRUCIBLE   g</t>
        </is>
      </c>
      <c r="B12" s="124" t="n"/>
      <c r="C12" s="230">
        <f>IF($C$10="","",IF(ISBLANK($O$9),"",$O$9))</f>
        <v/>
      </c>
      <c r="D12" s="230">
        <f>IF($D$10="","",IF(ISBLANK($O$10),"",$O$10))</f>
        <v/>
      </c>
      <c r="E12" s="230">
        <f>IF($E$10="","",IF(ISBLANK($O$11),"",$O$11))</f>
        <v/>
      </c>
      <c r="F12" s="230">
        <f>IF($F$10="","",IF(ISBLANK($O$12),"",$O$12))</f>
        <v/>
      </c>
      <c r="G12" s="230">
        <f>IF($G$10="","",IF(ISBLANK($O$13),"",$O$13))</f>
        <v/>
      </c>
      <c r="H12" s="230">
        <f>IF($H$10="","",IF(ISBLANK($O$14),"",$O$14))</f>
        <v/>
      </c>
      <c r="L12" s="231" t="n"/>
      <c r="M12" s="232" t="n"/>
      <c r="N12" s="221">
        <f>IFERROR(IF(ISBLANK(Table11[[#This Row],[S.N.]]),"",VLOOKUP(ROUND(Table11[[#This Row],[WEIGHT 1]],0),Radwag7[],3,Radwag7[[#This Row],[Weigh]])),"")</f>
        <v/>
      </c>
      <c r="O12" s="234">
        <f>IFERROR(Table11[[#This Row],[WEIGHT 1]]+Table11[[#This Row],[Correcttion 1]],"")</f>
        <v/>
      </c>
      <c r="P12" s="232" t="n"/>
      <c r="Q12" s="233">
        <f>IFERROR(IF(ISBLANK(Table11[[#This Row],[WEIGHT2]]),"",VLOOKUP(ROUND(Table11[[#This Row],[WEIGHT2]],0),Radwag7[],3,Radwag7[[#This Row],[Weigh]])),"")</f>
        <v/>
      </c>
      <c r="R12" s="235">
        <f>IFERROR(Table11[[#This Row],[WEIGHT2]]+Table11[[#This Row],[Correcttion2]],"")</f>
        <v/>
      </c>
    </row>
    <row r="13" ht="24.9" customHeight="1" thickBot="1">
      <c r="A13" s="481" t="inlineStr">
        <is>
          <t xml:space="preserve"> (5) WT. OF DRY  CRUCIBLE / ASH CRUCIBLE g</t>
        </is>
      </c>
      <c r="B13" s="124" t="n"/>
      <c r="C13" s="236">
        <f>IF($C$10="","",IF(ISBLANK($R$9),"",$R$9))</f>
        <v/>
      </c>
      <c r="D13" s="236">
        <f>IF($D$10="","",IF(ISBLANK($R$10),"",$R$10))</f>
        <v/>
      </c>
      <c r="E13" s="236">
        <f>IF($E$10="","",IF(ISBLANK($R$11),"",$R$11))</f>
        <v/>
      </c>
      <c r="F13" s="236">
        <f>IF($F$10="","",IF(ISBLANK($R$12),"",$R$12))</f>
        <v/>
      </c>
      <c r="G13" s="236">
        <f>IF($G$10="","",IF(ISBLANK($R$13),"",$R$13))</f>
        <v/>
      </c>
      <c r="H13" s="236">
        <f>IF($H$10="","",IF(ISBLANK($R$14),"",$R$14))</f>
        <v/>
      </c>
      <c r="M13" s="237" t="n"/>
      <c r="N13" s="221">
        <f>IFERROR(IF(ISBLANK(Table11[[#This Row],[S.N.]]),"",VLOOKUP(ROUND(Table11[[#This Row],[WEIGHT 1]],0),Radwag7[],3,Radwag7[[#This Row],[Weigh]])),"")</f>
        <v/>
      </c>
      <c r="O13" s="7">
        <f>IFERROR(Table11[[#This Row],[WEIGHT 1]]+Table11[[#This Row],[Correcttion 1]],"")</f>
        <v/>
      </c>
      <c r="P13" s="237" t="n"/>
      <c r="Q13" s="238">
        <f>IFERROR(IF(ISBLANK(Table11[[#This Row],[WEIGHT2]]),"",VLOOKUP(ROUND(Table11[[#This Row],[WEIGHT2]],0),Radwag7[],3,Radwag7[[#This Row],[Weigh]])),"")</f>
        <v/>
      </c>
      <c r="R13" s="239">
        <f>IFERROR(Table11[[#This Row],[WEIGHT2]]+Table11[[#This Row],[Correcttion2]],"")</f>
        <v/>
      </c>
    </row>
    <row r="14" ht="24.9" customHeight="1">
      <c r="A14" s="482" t="inlineStr">
        <is>
          <t xml:space="preserve"> (6) WT. OF DRY SOLIDS/ VOLATILE SOLIDS, g = (5) - ( 4)</t>
        </is>
      </c>
      <c r="B14" s="124" t="n"/>
      <c r="C14" s="240">
        <f>IFERROR(IF(C13="","",C13-C12),"")</f>
        <v/>
      </c>
      <c r="D14" s="240">
        <f>IFERROR(IF(D13="","",D13-D12),"")</f>
        <v/>
      </c>
      <c r="E14" s="240">
        <f>IFERROR(IF(E13="","",E13-E12),"")</f>
        <v/>
      </c>
      <c r="F14" s="240">
        <f>IFERROR(IF(F10="","",ABS(F13-F12)),"")</f>
        <v/>
      </c>
      <c r="G14" s="240">
        <f>IFERROR(IF(G10="","",ABS(G13-G12)),"")</f>
        <v/>
      </c>
      <c r="H14" s="240">
        <f>IFERROR(IF(H10="","",ABS(H13-H12)),"")</f>
        <v/>
      </c>
      <c r="M14" s="237" t="n"/>
      <c r="N14" s="221">
        <f>IFERROR(IF(ISBLANK(Table11[[#This Row],[S.N.]]),"",VLOOKUP(ROUND(Table11[[#This Row],[WEIGHT 1]],0),Radwag7[],3,Radwag7[[#This Row],[Weigh]])),"")</f>
        <v/>
      </c>
      <c r="O14" s="7">
        <f>IFERROR(Table11[[#This Row],[WEIGHT 1]]+Table11[[#This Row],[Correcttion 1]],"")</f>
        <v/>
      </c>
      <c r="P14" s="237" t="n"/>
      <c r="Q14" s="238">
        <f>IFERROR(IF(ISBLANK(Table11[[#This Row],[WEIGHT2]]),"",VLOOKUP(ROUND(Table11[[#This Row],[WEIGHT2]],0),Radwag7[],3,Radwag7[[#This Row],[Weigh]])),"")</f>
        <v/>
      </c>
      <c r="R14" s="239">
        <f>IFERROR(Table11[[#This Row],[WEIGHT2]]+Table11[[#This Row],[Correcttion2]],"")</f>
        <v/>
      </c>
    </row>
    <row r="15" ht="24.9" customFormat="1" customHeight="1" s="148" thickBot="1">
      <c r="A15" s="562" t="inlineStr">
        <is>
          <t xml:space="preserve"> (7) TS / VS = mg/l (6) X 1,000,000 / (3)</t>
        </is>
      </c>
      <c r="B15" s="553" t="n"/>
      <c r="C15" s="241">
        <f>IFERROR(IF(C13="","",C14*1000000/C11),"")</f>
        <v/>
      </c>
      <c r="D15" s="241">
        <f>IFERROR(IF(D13="","",D14*1000000/D11),"")</f>
        <v/>
      </c>
      <c r="E15" s="241">
        <f>IFERROR(IF(E13="","",E14*1000000/E11),"")</f>
        <v/>
      </c>
      <c r="F15" s="241">
        <f>IFERROR(IF(F12&lt;2,"",F14*1000000/F11),"")</f>
        <v/>
      </c>
      <c r="G15" s="241">
        <f>IFERROR(IF(G12&lt;2,"",G14*1000000/G11),"")</f>
        <v/>
      </c>
      <c r="H15" s="241">
        <f>IFERROR(IF(H13="","",H14*1000000/H11),"")</f>
        <v/>
      </c>
      <c r="I15" s="41" t="n"/>
      <c r="J15" s="41" t="n"/>
      <c r="K15" s="41" t="n"/>
      <c r="L15" s="41" t="n"/>
      <c r="M15" s="242" t="n"/>
      <c r="N15" s="221">
        <f>IFERROR(IF(ISBLANK(Table11[[#This Row],[S.N.]]),"",VLOOKUP(ROUND(Table11[[#This Row],[WEIGHT 1]],0),Radwag7[],3,Radwag7[[#This Row],[Weigh]])),"")</f>
        <v/>
      </c>
      <c r="O15" s="24">
        <f>IFERROR(Table11[[#This Row],[WEIGHT 1]]+Table11[[#This Row],[Correcttion 1]],"")</f>
        <v/>
      </c>
      <c r="P15" s="242" t="n"/>
      <c r="Q15" s="243">
        <f>IFERROR(IF(ISBLANK(Table11[[#This Row],[WEIGHT2]]),"",VLOOKUP(ROUND(Table11[[#This Row],[WEIGHT2]],0),Radwag7[],3,Radwag7[[#This Row],[Weigh]])),"")</f>
        <v/>
      </c>
      <c r="R15" s="244">
        <f>IFERROR(Table11[[#This Row],[WEIGHT2]]+Table11[[#This Row],[Correcttion2]],"")</f>
        <v/>
      </c>
    </row>
    <row r="16" ht="24.9" customHeight="1">
      <c r="A16" s="563" t="inlineStr">
        <is>
          <t xml:space="preserve"> (8) % VOLATILE = VS x 100 / TS</t>
        </is>
      </c>
      <c r="B16" s="553" t="n"/>
      <c r="C16" s="245" t="n"/>
      <c r="D16" s="245" t="n"/>
      <c r="E16" s="245" t="n"/>
      <c r="F16" s="245" t="n"/>
      <c r="G16" s="246">
        <f>IFERROR(($G$15/TSS!G27),"")</f>
        <v/>
      </c>
      <c r="H16" s="246">
        <f>IFERROR(($G$15/TSS!H27),"")</f>
        <v/>
      </c>
    </row>
    <row r="17" ht="24.9" customHeight="1">
      <c r="I17" s="485" t="n"/>
      <c r="J17" s="41" t="n"/>
    </row>
    <row r="18" ht="24.9" customHeight="1">
      <c r="D18" s="247" t="inlineStr">
        <is>
          <t>Influent</t>
        </is>
      </c>
      <c r="E18" s="247" t="inlineStr">
        <is>
          <t>Effluent</t>
        </is>
      </c>
      <c r="F18" s="247" t="inlineStr">
        <is>
          <t>Thickenner</t>
        </is>
      </c>
      <c r="G18" s="247" t="inlineStr">
        <is>
          <t>Mix</t>
        </is>
      </c>
      <c r="H18" s="247" t="inlineStr">
        <is>
          <t>RAS</t>
        </is>
      </c>
      <c r="K18" s="41" t="inlineStr">
        <is>
          <t> </t>
        </is>
      </c>
    </row>
    <row r="19" ht="24.9" customHeight="1">
      <c r="D19" s="248">
        <f>IF(C13&gt;0,HLOOKUP(D18,$C$9:$H$15,7,FALSE),"")</f>
        <v/>
      </c>
      <c r="E19" s="248">
        <f>IF(D13&gt;0,HLOOKUP(E18,$C$9:$H$15,7,FALSE),"")</f>
        <v/>
      </c>
      <c r="F19" s="248">
        <f>IF(E13&gt;0,HLOOKUP(F18,$C$9:$H$15,7,FALSE),"")</f>
        <v/>
      </c>
      <c r="G19" s="249" t="inlineStr">
        <is>
          <t>NO</t>
        </is>
      </c>
      <c r="H19" s="249" t="inlineStr">
        <is>
          <t>NO</t>
        </is>
      </c>
    </row>
    <row r="20" ht="26.25" customHeight="1">
      <c r="D20" s="73" t="n"/>
      <c r="E20" s="73" t="n"/>
      <c r="F20" s="73" t="n"/>
      <c r="G20" s="250">
        <f>IF(TSS!G21="","",IF(0.7&lt;=TSS!G21,"True","False"))</f>
        <v/>
      </c>
      <c r="H20" s="250">
        <f>IF(TSS!H21="","",IF(0.7&lt;=TSS!H21,"True","False"))</f>
        <v/>
      </c>
    </row>
    <row r="21" ht="25.5" customHeight="1">
      <c r="D21" s="90">
        <f>IFERROR(IF(D20&gt;0,D20,D19),"")</f>
        <v/>
      </c>
      <c r="E21" s="90">
        <f>IFERROR(IF(E20&gt;0,E20,E19),"")</f>
        <v/>
      </c>
      <c r="F21" s="90">
        <f>IFERROR(IF(F20&gt;0,F20,F19),"")</f>
        <v/>
      </c>
      <c r="G21" s="90">
        <f>IFERROR(IF(G13="",TSS!G20,IF(G20&gt;0,G20,G20)),"")</f>
        <v/>
      </c>
      <c r="H21" s="90">
        <f>IFERROR(IF(G13="",TSS!H20,IF(H20&gt;0,H20,H20)),"")</f>
        <v/>
      </c>
    </row>
    <row r="24" ht="12.75" customHeight="1">
      <c r="H24" s="407" t="inlineStr">
        <is>
          <t>رجوع</t>
        </is>
      </c>
      <c r="I24" s="41" t="n"/>
    </row>
    <row r="25" ht="12.75" customHeight="1">
      <c r="H25" s="41" t="n"/>
      <c r="I25" s="41" t="n"/>
    </row>
    <row r="26" ht="12.75" customHeight="1">
      <c r="H26" s="41" t="n"/>
      <c r="I26" s="41" t="n"/>
    </row>
    <row r="27" ht="12.75" customHeight="1">
      <c r="H27" s="41" t="n"/>
      <c r="I27" s="41" t="n"/>
    </row>
    <row r="28">
      <c r="G28" s="43" t="n"/>
    </row>
  </sheetData>
  <mergeCells count="18">
    <mergeCell ref="D6:E6"/>
    <mergeCell ref="A16:B16"/>
    <mergeCell ref="H24:I27"/>
    <mergeCell ref="D7:E7"/>
    <mergeCell ref="A15:B15"/>
    <mergeCell ref="G7:H7"/>
    <mergeCell ref="G8:H8"/>
    <mergeCell ref="A8:C8"/>
    <mergeCell ref="A11:B11"/>
    <mergeCell ref="A10:B10"/>
    <mergeCell ref="A6:C6"/>
    <mergeCell ref="A13:B13"/>
    <mergeCell ref="A14:B14"/>
    <mergeCell ref="G6:H6"/>
    <mergeCell ref="A9:B9"/>
    <mergeCell ref="A7:C7"/>
    <mergeCell ref="I17:J17"/>
    <mergeCell ref="A12:B12"/>
  </mergeCells>
  <conditionalFormatting sqref="G20:H20">
    <cfRule type="containsText" priority="1" operator="containsText" dxfId="1" text="True">
      <formula>NOT(ISERROR(SEARCH("True",G20)))</formula>
    </cfRule>
    <cfRule type="containsText" priority="2" operator="containsText" dxfId="0" text="False">
      <formula>NOT(ISERROR(SEARCH("False",G20)))</formula>
    </cfRule>
  </conditionalFormatting>
  <dataValidations count="2">
    <dataValidation sqref="G19:H19" showDropDown="0" showInputMessage="1" showErrorMessage="1" allowBlank="1" type="list">
      <formula1>"YES,NO"</formula1>
    </dataValidation>
    <dataValidation sqref="C9:H9 D18:H18" showDropDown="0" showInputMessage="1" showErrorMessage="1" allowBlank="1" type="list">
      <formula1>"Influent,Effluent,Thickenner,Mix,RAS"</formula1>
    </dataValidation>
  </dataValidations>
  <hyperlinks>
    <hyperlink ref="H24" location="Sheet1!A1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68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6:L33"/>
  <sheetViews>
    <sheetView topLeftCell="A8" zoomScaleNormal="100" workbookViewId="0">
      <selection activeCell="C15" sqref="C15:D18"/>
    </sheetView>
  </sheetViews>
  <sheetFormatPr baseColWidth="8" defaultColWidth="9.109375" defaultRowHeight="13.2"/>
  <cols>
    <col width="52.109375" customWidth="1" style="41" min="1" max="1"/>
    <col width="9.109375" customWidth="1" style="41" min="2" max="2"/>
    <col width="18.33203125" customWidth="1" style="41" min="3" max="4"/>
    <col width="18.109375" customWidth="1" style="41" min="5" max="5"/>
    <col width="18.33203125" customWidth="1" style="41" min="6" max="7"/>
    <col width="18.109375" customWidth="1" style="41" min="8" max="8"/>
    <col width="9.109375" customWidth="1" style="41" min="9" max="9"/>
    <col width="9.109375" customWidth="1" style="41" min="10" max="10"/>
    <col width="9.109375" customWidth="1" style="41" min="11" max="11"/>
    <col width="10.109375" bestFit="1" customWidth="1" style="41" min="12" max="12"/>
    <col width="9.109375" customWidth="1" style="41" min="13" max="16384"/>
  </cols>
  <sheetData>
    <row r="6" ht="17.4" customHeight="1">
      <c r="A6" s="203" t="inlineStr">
        <is>
          <t>Holding Company</t>
        </is>
      </c>
      <c r="B6" s="203" t="n"/>
      <c r="C6" s="203" t="n"/>
      <c r="D6" s="203" t="n"/>
      <c r="E6" s="117" t="n"/>
      <c r="F6" s="117" t="n"/>
      <c r="G6" s="118" t="inlineStr">
        <is>
          <t xml:space="preserve">                        الشركة القابضة</t>
        </is>
      </c>
      <c r="H6" s="204" t="n"/>
    </row>
    <row r="7" ht="17.4" customHeight="1">
      <c r="A7" s="203" t="inlineStr">
        <is>
          <t>Fayoum drinking Water and Sanitation Company</t>
        </is>
      </c>
      <c r="B7" s="117" t="n"/>
      <c r="C7" s="117" t="n"/>
      <c r="D7" s="117" t="n"/>
      <c r="E7" s="117" t="n"/>
      <c r="F7" s="117" t="n"/>
      <c r="G7" s="118" t="inlineStr">
        <is>
          <t>شركة مياه الشرب والصرف الصحى بالفيوم</t>
        </is>
      </c>
      <c r="H7" s="204" t="n"/>
    </row>
    <row r="8" ht="18" customHeight="1" thickBot="1">
      <c r="A8" s="206" t="n"/>
      <c r="B8" s="206" t="n"/>
      <c r="C8" s="206" t="n"/>
      <c r="D8" s="206" t="n"/>
      <c r="E8" s="206" t="n"/>
      <c r="F8" s="206" t="n"/>
      <c r="G8" s="207" t="inlineStr">
        <is>
          <t>قطاع المعامل - الادارة العامة لمعامل الصرف الصحى</t>
        </is>
      </c>
      <c r="H8" s="208" t="n"/>
    </row>
    <row r="9" ht="13.8" customHeight="1" thickBot="1"/>
    <row r="10" ht="24.9" customHeight="1" thickBot="1">
      <c r="A10" s="251" t="inlineStr">
        <is>
          <t>WASTWATER TREATMENT PLANT LABORATORY</t>
        </is>
      </c>
      <c r="B10" s="252" t="n"/>
      <c r="C10" s="252" t="n"/>
      <c r="D10" s="252" t="n"/>
      <c r="E10" s="252" t="n"/>
      <c r="F10" s="252" t="n"/>
      <c r="G10" s="252" t="n"/>
      <c r="H10" s="253" t="n"/>
    </row>
    <row r="11" ht="24.9" customHeight="1">
      <c r="A11" s="458" t="inlineStr">
        <is>
          <t>TOTAL SUSPENDED SOLIDS ( TSS  ) WORK SHEET</t>
        </is>
      </c>
      <c r="B11" s="531" t="n"/>
      <c r="C11" s="531" t="n"/>
      <c r="D11" s="560" t="inlineStr">
        <is>
          <t xml:space="preserve">PLANT:    Kasr Rashwan   </t>
        </is>
      </c>
      <c r="E11" s="533" t="n"/>
      <c r="F11" s="210" t="inlineStr">
        <is>
          <t xml:space="preserve">FORM ID:               </t>
        </is>
      </c>
      <c r="G11" s="463" t="n"/>
      <c r="H11" s="534" t="n"/>
    </row>
    <row r="12" ht="24.9" customHeight="1">
      <c r="A12" s="464" t="inlineStr">
        <is>
          <t>20th EDITION, of The Standard Method for the Examination of Water and Wastewater</t>
        </is>
      </c>
      <c r="B12" s="136" t="n"/>
      <c r="C12" s="136" t="n"/>
      <c r="D12" s="561" t="inlineStr">
        <is>
          <t>LAB ID:   WWL03</t>
        </is>
      </c>
      <c r="E12" s="137" t="n"/>
      <c r="F12" s="211" t="inlineStr">
        <is>
          <t>SAMPLE DATE:</t>
        </is>
      </c>
      <c r="G12" s="469">
        <f>Main!B6</f>
        <v/>
      </c>
      <c r="H12" s="526" t="n"/>
    </row>
    <row r="13" ht="24.9" customHeight="1" thickBot="1">
      <c r="A13" s="470" t="inlineStr">
        <is>
          <t xml:space="preserve"> PROCEDURE NUMBER 2450 D</t>
        </is>
      </c>
      <c r="B13" s="140" t="n"/>
      <c r="C13" s="140" t="n"/>
      <c r="D13" s="212" t="inlineStr">
        <is>
          <t>ANALYST:Ch/ Mohammad S. Alawamy</t>
        </is>
      </c>
      <c r="E13" s="213" t="n"/>
      <c r="F13" s="214" t="inlineStr">
        <is>
          <t xml:space="preserve">  ANALYSIS DATE:</t>
        </is>
      </c>
      <c r="G13" s="473">
        <f>Main!G6</f>
        <v/>
      </c>
      <c r="H13" s="536" t="n"/>
    </row>
    <row r="14" ht="24.9" customHeight="1">
      <c r="A14" s="474" t="inlineStr">
        <is>
          <t xml:space="preserve"> (1) SAMPLE TYPE/ ID</t>
        </is>
      </c>
      <c r="B14" s="531" t="n"/>
      <c r="C14" s="254" t="inlineStr">
        <is>
          <t>Influent</t>
        </is>
      </c>
      <c r="D14" s="255" t="inlineStr">
        <is>
          <t>Effluent</t>
        </is>
      </c>
      <c r="E14" s="327" t="inlineStr">
        <is>
          <t>MLSS</t>
        </is>
      </c>
      <c r="F14" s="255" t="n"/>
      <c r="G14" s="256">
        <f>IF(G15="","",D14)</f>
        <v/>
      </c>
      <c r="H14" s="256">
        <f>IF(H15="","",E14)</f>
        <v/>
      </c>
    </row>
    <row r="15" ht="24.9" customHeight="1">
      <c r="A15" s="476" t="inlineStr">
        <is>
          <t xml:space="preserve"> (2) FILTER NUMBER</t>
        </is>
      </c>
      <c r="B15" s="124" t="n"/>
      <c r="C15" s="73" t="n"/>
      <c r="D15" s="73" t="n"/>
      <c r="E15" s="73" t="n"/>
      <c r="F15" s="73" t="n"/>
      <c r="G15" s="90">
        <f>IFERROR(IF(Main!G19="YES",IF(Main!G15="",IF(D15="","",D15),""),""),"")</f>
        <v/>
      </c>
      <c r="H15" s="90">
        <f>IFERROR(IF(Main!H19="YES",IF(Main!H15="",IF(E15="","",E15),""),""),"")</f>
        <v/>
      </c>
      <c r="J15" s="43" t="n"/>
    </row>
    <row r="16" ht="24.9" customHeight="1">
      <c r="A16" s="478" t="inlineStr">
        <is>
          <t xml:space="preserve"> (3) SAMPLE VOLUME, ml</t>
        </is>
      </c>
      <c r="B16" s="124" t="n"/>
      <c r="C16" s="228" t="n"/>
      <c r="D16" s="228" t="n"/>
      <c r="E16" s="228" t="n"/>
      <c r="F16" s="228" t="n"/>
      <c r="G16" s="257">
        <f>IFERROR(IF(G15="","",IF(D16="","",D16)),"")</f>
        <v/>
      </c>
      <c r="H16" s="257">
        <f>IFERROR(IF(H15="","",IF(E16="","",E16)),"")</f>
        <v/>
      </c>
    </row>
    <row r="17" ht="24.9" customHeight="1">
      <c r="A17" s="480" t="inlineStr">
        <is>
          <t xml:space="preserve"> (4) TARE WT. OF  FILTER, g</t>
        </is>
      </c>
      <c r="B17" s="124" t="n"/>
      <c r="C17" s="73" t="n"/>
      <c r="D17" s="73" t="n"/>
      <c r="E17" s="73" t="n"/>
      <c r="F17" s="73" t="n"/>
      <c r="G17" s="90">
        <f>IFERROR(IF(G15="","",IF(D18="","",D18)),"")</f>
        <v/>
      </c>
      <c r="H17" s="90">
        <f>IFERROR(IF(H15="","",IF(E18="","",E18)),"")</f>
        <v/>
      </c>
    </row>
    <row r="18" ht="24.9" customHeight="1">
      <c r="A18" s="481" t="inlineStr">
        <is>
          <t xml:space="preserve"> (5) WT. OF DRY  FILTER, g</t>
        </is>
      </c>
      <c r="B18" s="124" t="n"/>
      <c r="C18" s="228" t="n"/>
      <c r="D18" s="228" t="n"/>
      <c r="E18" s="228" t="n"/>
      <c r="F18" s="228" t="n"/>
      <c r="G18" s="228" t="n"/>
      <c r="H18" s="228" t="n"/>
    </row>
    <row r="19" ht="24.9" customHeight="1">
      <c r="A19" s="482" t="inlineStr">
        <is>
          <t xml:space="preserve"> (6) WT. OF DRY SOLIDS, g = (5) - ( 4)</t>
        </is>
      </c>
      <c r="B19" s="124" t="n"/>
      <c r="C19" s="258">
        <f>IFERROR(IF(C18="","",C18-C17),"")</f>
        <v/>
      </c>
      <c r="D19" s="258">
        <f>IFERROR(IF(D18="","",D18-D17),"")</f>
        <v/>
      </c>
      <c r="E19" s="258">
        <f>IFERROR(IF(E18="","",E18-E17),"")</f>
        <v/>
      </c>
      <c r="F19" s="258">
        <f>IFERROR(IF(F18="","",F18-F17),"")</f>
        <v/>
      </c>
      <c r="G19" s="258">
        <f>IFERROR(IF(G15="","",ABS(G18-G17)),"")</f>
        <v/>
      </c>
      <c r="H19" s="258">
        <f>IFERROR(IF(H15="","",ABS(H18-H17)),"")</f>
        <v/>
      </c>
    </row>
    <row r="20" ht="24.9" customFormat="1" customHeight="1" s="148" thickBot="1">
      <c r="A20" s="562" t="inlineStr">
        <is>
          <t xml:space="preserve"> (7) TSS = mg/l (6) X 1,000,000 / (3)</t>
        </is>
      </c>
      <c r="B20" s="553" t="n"/>
      <c r="C20" s="241">
        <f>IFERROR(IF(C18="","",C19*1000000/C16),"")</f>
        <v/>
      </c>
      <c r="D20" s="241">
        <f>IFERROR(IF(D18="","",D19*1000000/D16),"")</f>
        <v/>
      </c>
      <c r="E20" s="241">
        <f>IFERROR(IF(E18="","",E19*1000000/E16),"")</f>
        <v/>
      </c>
      <c r="F20" s="241">
        <f>IFERROR(IF(F18="","",F19*1000000/F16),"")</f>
        <v/>
      </c>
      <c r="G20" s="241">
        <f>IFERROR(IF(G18="","",G19*1000000/G16),"")</f>
        <v/>
      </c>
      <c r="H20" s="241">
        <f>IFERROR(IF(H18="","",H19*1000000/H16),"")</f>
        <v/>
      </c>
      <c r="I20" s="41" t="n"/>
      <c r="J20" s="41" t="n"/>
      <c r="K20" s="41" t="n"/>
      <c r="L20" s="41" t="n"/>
    </row>
    <row r="21" ht="24.9" customHeight="1">
      <c r="A21" s="482" t="inlineStr">
        <is>
          <t xml:space="preserve"> (8) % VOLATILE = VS x 100 / TS</t>
        </is>
      </c>
      <c r="B21" s="124" t="n"/>
      <c r="C21" s="259" t="n"/>
      <c r="D21" s="259" t="n"/>
      <c r="E21" s="259" t="n"/>
      <c r="F21" s="259" t="n"/>
      <c r="G21" s="260">
        <f>IFERROR(($G$20/TSS!F27),"")</f>
        <v/>
      </c>
      <c r="H21" s="260">
        <f>IFERROR(($H$20/TSS!G27),"")</f>
        <v/>
      </c>
    </row>
    <row r="22" ht="24.9" customFormat="1" customHeight="1" s="148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</row>
    <row r="23" ht="24.9" customHeight="1" thickBot="1">
      <c r="K23" s="41" t="inlineStr">
        <is>
          <t> </t>
        </is>
      </c>
    </row>
    <row r="24" ht="24.9" customHeight="1">
      <c r="E24" s="254" t="inlineStr">
        <is>
          <t>Influent</t>
        </is>
      </c>
      <c r="F24" s="255" t="inlineStr">
        <is>
          <t>Effluent</t>
        </is>
      </c>
      <c r="G24" s="327" t="inlineStr">
        <is>
          <t>MLSS</t>
        </is>
      </c>
      <c r="H24" s="255" t="n"/>
    </row>
    <row r="25" ht="27" customHeight="1">
      <c r="E25" s="248">
        <f>IF(C18&gt;0,C20,"")</f>
        <v/>
      </c>
      <c r="F25" s="248">
        <f>IF(D18&gt;0,D20,"")</f>
        <v/>
      </c>
      <c r="G25" s="248">
        <f>IF(E18&gt;0,E20,"")</f>
        <v/>
      </c>
      <c r="H25" s="248">
        <f>IF(F18&gt;0,F20,"")</f>
        <v/>
      </c>
    </row>
    <row r="26" ht="19.5" customHeight="1">
      <c r="E26" s="73" t="n"/>
      <c r="F26" s="73" t="n"/>
      <c r="G26" s="73" t="n"/>
      <c r="H26" s="73" t="n"/>
    </row>
    <row r="27" ht="24" customHeight="1">
      <c r="E27" s="90">
        <f>IFERROR(IF(E26&gt;0,E26,E25),"")</f>
        <v/>
      </c>
      <c r="F27" s="90">
        <f>IFERROR(IF(F26&gt;0,F26,F25),"")</f>
        <v/>
      </c>
      <c r="G27" s="90">
        <f>IFERROR(IF(G26&gt;0,G26,G25),"")</f>
        <v/>
      </c>
      <c r="H27" s="90">
        <f>IFERROR(IF(H26&gt;0,H26,H25),"")</f>
        <v/>
      </c>
    </row>
    <row r="29" ht="12.75" customHeight="1"/>
    <row r="30" ht="12.75" customHeight="1">
      <c r="H30" s="407" t="inlineStr">
        <is>
          <t>رجوع</t>
        </is>
      </c>
      <c r="I30" s="41" t="n"/>
    </row>
    <row r="31" ht="12.75" customHeight="1">
      <c r="H31" s="41" t="n"/>
      <c r="I31" s="41" t="n"/>
    </row>
    <row r="32" ht="12.75" customHeight="1">
      <c r="H32" s="41" t="n"/>
      <c r="I32" s="41" t="n"/>
    </row>
    <row r="33">
      <c r="H33" s="41" t="n"/>
      <c r="I33" s="41" t="n"/>
    </row>
  </sheetData>
  <mergeCells count="17">
    <mergeCell ref="A20:B20"/>
    <mergeCell ref="A21:B21"/>
    <mergeCell ref="A13:C13"/>
    <mergeCell ref="G12:H12"/>
    <mergeCell ref="A11:C11"/>
    <mergeCell ref="A15:B15"/>
    <mergeCell ref="A16:B16"/>
    <mergeCell ref="A19:B19"/>
    <mergeCell ref="D11:E11"/>
    <mergeCell ref="G11:H11"/>
    <mergeCell ref="A14:B14"/>
    <mergeCell ref="H30:I33"/>
    <mergeCell ref="A17:B17"/>
    <mergeCell ref="A12:C12"/>
    <mergeCell ref="A18:B18"/>
    <mergeCell ref="G13:H13"/>
    <mergeCell ref="D12:E12"/>
  </mergeCells>
  <hyperlinks>
    <hyperlink ref="H30" location="Sheet1!A1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68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5:BI922"/>
  <sheetViews>
    <sheetView topLeftCell="AM1" workbookViewId="0">
      <selection activeCell="BF12" sqref="BF12"/>
    </sheetView>
  </sheetViews>
  <sheetFormatPr baseColWidth="8" defaultColWidth="9.109375" defaultRowHeight="13.2"/>
  <cols>
    <col width="9.109375" customWidth="1" style="61" min="1" max="2"/>
    <col width="13" customWidth="1" style="61" min="3" max="3"/>
    <col width="16.5546875" customWidth="1" style="61" min="4" max="4"/>
    <col width="23.44140625" customWidth="1" style="61" min="5" max="5"/>
    <col width="10.33203125" customWidth="1" style="61" min="6" max="6"/>
    <col width="10.5546875" customWidth="1" style="61" min="7" max="7"/>
    <col width="13.33203125" customWidth="1" style="61" min="8" max="8"/>
    <col width="16.88671875" customWidth="1" style="61" min="9" max="9"/>
    <col width="13.109375" customWidth="1" style="61" min="10" max="10"/>
    <col width="9.109375" customWidth="1" style="61" min="11" max="40"/>
    <col width="11.109375" customWidth="1" style="61" min="41" max="41"/>
    <col width="13.109375" customWidth="1" style="61" min="42" max="42"/>
    <col width="11.5546875" bestFit="1" customWidth="1" style="61" min="43" max="44"/>
    <col width="11.109375" customWidth="1" style="61" min="45" max="45"/>
    <col width="11.33203125" bestFit="1" customWidth="1" style="61" min="46" max="46"/>
    <col width="11.6640625" bestFit="1" customWidth="1" style="61" min="47" max="47"/>
    <col width="11.109375" customWidth="1" style="61" min="48" max="48"/>
    <col width="11.5546875" bestFit="1" customWidth="1" style="61" min="49" max="50"/>
    <col width="12" customWidth="1" style="61" min="51" max="51"/>
    <col width="12.109375" customWidth="1" style="61" min="52" max="53"/>
    <col width="9.109375" customWidth="1" style="61" min="54" max="55"/>
    <col width="12.6640625" customWidth="1" style="61" min="56" max="56"/>
    <col width="12.33203125" customWidth="1" style="61" min="57" max="57"/>
    <col width="16.44140625" customWidth="1" style="61" min="58" max="58"/>
    <col width="9.109375" customWidth="1" style="61" min="59" max="16384"/>
  </cols>
  <sheetData>
    <row r="5">
      <c r="AO5" s="261" t="n"/>
      <c r="AP5" s="261" t="n"/>
      <c r="AQ5" s="261" t="n"/>
      <c r="AR5" s="261" t="n"/>
      <c r="AS5" s="261" t="n"/>
      <c r="AT5" s="261" t="n"/>
      <c r="AU5" s="261" t="n"/>
      <c r="AV5" s="261" t="n"/>
      <c r="AW5" s="261" t="n"/>
      <c r="AX5" s="261" t="n"/>
      <c r="AY5" s="261" t="n"/>
      <c r="AZ5" s="261" t="n"/>
      <c r="BA5" s="261" t="n"/>
      <c r="BB5" s="261" t="n"/>
      <c r="BC5" s="261" t="n"/>
      <c r="BD5" s="261" t="n"/>
      <c r="BE5" s="261" t="n"/>
      <c r="BF5" s="261" t="n"/>
      <c r="BG5" s="261" t="n"/>
      <c r="BH5" s="261" t="n"/>
      <c r="BI5" s="330" t="n"/>
    </row>
    <row r="6">
      <c r="AO6" s="261" t="n"/>
      <c r="AP6" s="261" t="n"/>
      <c r="AQ6" s="261" t="n"/>
      <c r="AR6" s="261" t="n"/>
      <c r="AS6" s="261" t="n"/>
      <c r="AT6" s="261" t="n"/>
      <c r="AU6" s="261" t="n"/>
      <c r="AV6" s="261" t="n"/>
      <c r="AW6" s="261" t="n"/>
      <c r="AX6" s="261" t="n"/>
      <c r="AY6" s="261" t="n"/>
      <c r="AZ6" s="261" t="n"/>
      <c r="BA6" s="261" t="n"/>
      <c r="BB6" s="261" t="n"/>
      <c r="BC6" s="261" t="n"/>
      <c r="BD6" s="261" t="n"/>
      <c r="BE6" s="261" t="n"/>
      <c r="BF6" s="261" t="n"/>
      <c r="BG6" s="261" t="n"/>
      <c r="BH6" s="261" t="n"/>
      <c r="BI6" s="330" t="n"/>
    </row>
    <row r="7">
      <c r="AO7" s="261" t="n"/>
      <c r="AP7" s="261" t="n"/>
      <c r="AQ7" s="261" t="n"/>
      <c r="AR7" s="261" t="n"/>
      <c r="AS7" s="261" t="n"/>
      <c r="AT7" s="261" t="n"/>
      <c r="AU7" s="261" t="n"/>
      <c r="AV7" s="261" t="n"/>
      <c r="AW7" s="261" t="n"/>
      <c r="AX7" s="261" t="n"/>
      <c r="AY7" s="261" t="n"/>
      <c r="AZ7" s="261" t="n"/>
      <c r="BA7" s="261" t="n"/>
      <c r="BB7" s="261" t="n"/>
      <c r="BC7" s="261" t="n"/>
      <c r="BD7" s="261" t="n"/>
      <c r="BE7" s="261" t="n"/>
      <c r="BF7" s="261" t="n"/>
      <c r="BG7" s="261" t="n"/>
      <c r="BH7" s="261" t="n"/>
      <c r="BI7" s="330" t="n"/>
    </row>
    <row r="8">
      <c r="AO8" s="262" t="inlineStr">
        <is>
          <t>Column1</t>
        </is>
      </c>
      <c r="AP8" s="263" t="inlineStr">
        <is>
          <t>20E79250</t>
        </is>
      </c>
      <c r="AQ8" s="262" t="inlineStr">
        <is>
          <t>18B75913</t>
        </is>
      </c>
      <c r="AR8" s="262" t="inlineStr">
        <is>
          <t>18B75882</t>
        </is>
      </c>
      <c r="AS8" s="262" t="inlineStr">
        <is>
          <t>20G33697</t>
        </is>
      </c>
      <c r="AT8" s="262" t="inlineStr">
        <is>
          <t>50109103</t>
        </is>
      </c>
      <c r="AU8" s="262" t="inlineStr">
        <is>
          <t>20G33740</t>
        </is>
      </c>
      <c r="AV8" s="262" t="inlineStr">
        <is>
          <t>19C43897</t>
        </is>
      </c>
      <c r="AW8" s="262" t="inlineStr">
        <is>
          <t>19C43891</t>
        </is>
      </c>
      <c r="AX8" s="262" t="inlineStr">
        <is>
          <t>19A06196</t>
        </is>
      </c>
      <c r="AY8" s="262" t="inlineStr">
        <is>
          <t>19C43892</t>
        </is>
      </c>
      <c r="AZ8" s="262" t="inlineStr">
        <is>
          <t>100820020</t>
        </is>
      </c>
      <c r="BA8" s="262" t="inlineStr">
        <is>
          <t>Column13</t>
        </is>
      </c>
      <c r="BB8" s="261" t="n"/>
      <c r="BC8" s="261" t="n"/>
      <c r="BD8" s="264" t="inlineStr">
        <is>
          <t>Weigh</t>
        </is>
      </c>
      <c r="BE8" s="264" t="inlineStr">
        <is>
          <t>Error</t>
        </is>
      </c>
      <c r="BF8" s="264" t="inlineStr">
        <is>
          <t>Correction</t>
        </is>
      </c>
      <c r="BG8" s="261" t="n"/>
      <c r="BH8" s="261" t="n"/>
      <c r="BI8" s="330" t="n"/>
    </row>
    <row r="9">
      <c r="AO9" s="264" t="n"/>
      <c r="AP9" s="265" t="inlineStr">
        <is>
          <t>20E79250</t>
        </is>
      </c>
      <c r="AQ9" s="265" t="inlineStr">
        <is>
          <t>18B75913</t>
        </is>
      </c>
      <c r="AR9" s="265" t="inlineStr">
        <is>
          <t>18B75882</t>
        </is>
      </c>
      <c r="AS9" s="265" t="inlineStr">
        <is>
          <t>20G33697</t>
        </is>
      </c>
      <c r="AT9" s="265" t="n">
        <v>50109103</v>
      </c>
      <c r="AU9" s="265" t="inlineStr">
        <is>
          <t>20G33740</t>
        </is>
      </c>
      <c r="AV9" s="265" t="inlineStr">
        <is>
          <t>19C43897</t>
        </is>
      </c>
      <c r="AW9" s="265" t="inlineStr">
        <is>
          <t>19C43891</t>
        </is>
      </c>
      <c r="AX9" s="265" t="inlineStr">
        <is>
          <t>19A06196</t>
        </is>
      </c>
      <c r="AY9" s="265" t="inlineStr">
        <is>
          <t>19C43892</t>
        </is>
      </c>
      <c r="AZ9" s="265" t="inlineStr">
        <is>
          <t>100820020</t>
        </is>
      </c>
      <c r="BA9" s="265" t="inlineStr">
        <is>
          <t>Column13</t>
        </is>
      </c>
      <c r="BB9" s="261" t="n"/>
      <c r="BC9" s="261" t="n"/>
      <c r="BD9" s="264" t="n">
        <v>0</v>
      </c>
      <c r="BE9" s="264" t="n">
        <v>0</v>
      </c>
      <c r="BF9" s="264" t="n">
        <v>0</v>
      </c>
      <c r="BG9" s="261" t="n"/>
      <c r="BH9" s="261" t="n"/>
      <c r="BI9" s="330" t="n"/>
    </row>
    <row r="10">
      <c r="AO10" s="264" t="n">
        <v>0.5</v>
      </c>
      <c r="AP10" s="264" t="n">
        <v>0.03</v>
      </c>
      <c r="AQ10" s="264" t="n">
        <v>0.01</v>
      </c>
      <c r="AR10" s="264" t="n">
        <v>0</v>
      </c>
      <c r="AS10" s="264" t="n"/>
      <c r="AT10" s="264" t="n">
        <v>-0.0155</v>
      </c>
      <c r="AU10" s="264" t="n">
        <v>0.104</v>
      </c>
      <c r="AV10" s="264" t="n">
        <v>0.0032</v>
      </c>
      <c r="AW10" s="264" t="n">
        <v>0.1768</v>
      </c>
      <c r="AX10" s="264" t="n">
        <v>0</v>
      </c>
      <c r="AY10" s="264" t="n">
        <v>-0.027</v>
      </c>
      <c r="AZ10" s="264" t="n"/>
      <c r="BA10" s="264" t="n"/>
      <c r="BB10" s="261" t="n"/>
      <c r="BC10" s="261" t="n"/>
      <c r="BD10" s="264" t="n">
        <v>0.0099999999999999</v>
      </c>
      <c r="BE10" s="264" t="n">
        <v>-0.0002</v>
      </c>
      <c r="BF10" s="264" t="n">
        <v>0.0002</v>
      </c>
      <c r="BG10" s="261" t="n"/>
      <c r="BH10" s="261" t="n"/>
      <c r="BI10" s="330" t="n"/>
    </row>
    <row r="11">
      <c r="AO11" s="264" t="n">
        <v>1</v>
      </c>
      <c r="AP11" s="264" t="n">
        <v>0.03</v>
      </c>
      <c r="AQ11" s="264" t="n">
        <v>0</v>
      </c>
      <c r="AR11" s="264" t="n">
        <v>0</v>
      </c>
      <c r="AS11" s="264" t="n"/>
      <c r="AT11" s="264" t="n">
        <v>-0.016</v>
      </c>
      <c r="AU11" s="264" t="n">
        <v>0.08799999999999999</v>
      </c>
      <c r="AV11" s="264" t="n">
        <v>-0.0001</v>
      </c>
      <c r="AW11" s="264" t="n">
        <v>0.1701</v>
      </c>
      <c r="AX11" s="264" t="n">
        <v>0</v>
      </c>
      <c r="AY11" s="264" t="n">
        <v>-0.03</v>
      </c>
      <c r="AZ11" s="264" t="n">
        <v>0.03</v>
      </c>
      <c r="BA11" s="264" t="n"/>
      <c r="BB11" s="261" t="n"/>
      <c r="BC11" s="261" t="n"/>
      <c r="BD11" s="264" t="n">
        <v>0.0199999999999999</v>
      </c>
      <c r="BE11" s="264" t="n">
        <v>-0.000175</v>
      </c>
      <c r="BF11" s="264" t="n">
        <v>0.000175</v>
      </c>
      <c r="BG11" s="261" t="n"/>
      <c r="BH11" s="261" t="n"/>
      <c r="BI11" s="330" t="n"/>
    </row>
    <row r="12">
      <c r="B12" s="266" t="inlineStr">
        <is>
          <t>S.N.</t>
        </is>
      </c>
      <c r="C12" s="266" t="inlineStr">
        <is>
          <t>WEIGHT</t>
        </is>
      </c>
      <c r="D12" s="266" t="inlineStr">
        <is>
          <t>Correcttion</t>
        </is>
      </c>
      <c r="E12" s="266" t="inlineStr">
        <is>
          <t>Net weight</t>
        </is>
      </c>
      <c r="AO12" s="264" t="n">
        <v>1.5</v>
      </c>
      <c r="AP12" s="264" t="n">
        <v>0.01875</v>
      </c>
      <c r="AQ12" s="264" t="n">
        <v>-0.005</v>
      </c>
      <c r="AR12" s="264" t="n">
        <v>-0.0075</v>
      </c>
      <c r="AS12" s="264" t="n"/>
      <c r="AT12" s="264" t="n">
        <v>-0.0165</v>
      </c>
      <c r="AU12" s="264" t="n">
        <v>0.07199999999999999</v>
      </c>
      <c r="AV12" s="264" t="n">
        <v>-0.0034</v>
      </c>
      <c r="AW12" s="264" t="n">
        <v>0.1634</v>
      </c>
      <c r="AX12" s="264" t="n">
        <v>0</v>
      </c>
      <c r="AY12" s="264" t="n">
        <v>-0.033</v>
      </c>
      <c r="AZ12" s="264" t="n"/>
      <c r="BA12" s="264" t="n"/>
      <c r="BB12" s="261" t="n"/>
      <c r="BC12" s="261" t="n"/>
      <c r="BD12" s="264" t="n">
        <v>0.0299999999999999</v>
      </c>
      <c r="BE12" s="264" t="n">
        <v>-0.00015</v>
      </c>
      <c r="BF12" s="264" t="n">
        <v>0.00015</v>
      </c>
      <c r="BG12" s="261" t="n"/>
      <c r="BH12" s="261" t="n"/>
      <c r="BI12" s="330" t="n"/>
    </row>
    <row r="13">
      <c r="B13" s="266" t="inlineStr">
        <is>
          <t>Beaker</t>
        </is>
      </c>
      <c r="C13" s="267" t="n"/>
      <c r="D13" s="177">
        <f>IFERROR(VLOOKUP(ROUND(Weight[[#This Row],[WEIGHT]],0),#REF!,3,#REF!),"")</f>
        <v/>
      </c>
      <c r="E13" s="268">
        <f>IFERROR(Weight[[#This Row],[WEIGHT]]+Weight[[#This Row],[Correcttion]],"")</f>
        <v/>
      </c>
      <c r="AO13" s="264" t="n">
        <v>2</v>
      </c>
      <c r="AP13" s="264" t="n">
        <v>0.0075</v>
      </c>
      <c r="AQ13" s="264" t="n">
        <v>-0.01</v>
      </c>
      <c r="AR13" s="264" t="n">
        <v>-0.015</v>
      </c>
      <c r="AS13" s="264" t="n"/>
      <c r="AT13" s="264" t="n">
        <v>-0.017</v>
      </c>
      <c r="AU13" s="264" t="n">
        <v>0.056</v>
      </c>
      <c r="AV13" s="264" t="n">
        <v>-0.0067</v>
      </c>
      <c r="AW13" s="264" t="n">
        <v>0.1567</v>
      </c>
      <c r="AX13" s="264" t="n">
        <v>0</v>
      </c>
      <c r="AY13" s="264" t="n">
        <v>-0.036</v>
      </c>
      <c r="AZ13" s="264" t="n">
        <v>0.018</v>
      </c>
      <c r="BA13" s="264" t="n"/>
      <c r="BB13" s="261" t="n"/>
      <c r="BC13" s="261" t="n"/>
      <c r="BD13" s="264" t="n">
        <v>0.04</v>
      </c>
      <c r="BE13" s="264" t="n">
        <v>-0.000125</v>
      </c>
      <c r="BF13" s="264" t="n">
        <v>0.000125</v>
      </c>
      <c r="BG13" s="261" t="n"/>
      <c r="BH13" s="261" t="n"/>
      <c r="BI13" s="330" t="n"/>
    </row>
    <row r="14">
      <c r="B14" s="266" t="inlineStr">
        <is>
          <t>1st</t>
        </is>
      </c>
      <c r="C14" s="267" t="n"/>
      <c r="D14" s="177">
        <f>IFERROR(VLOOKUP(ROUND(Weight[[#This Row],[WEIGHT]],0),#REF!,3,#REF!),"")</f>
        <v/>
      </c>
      <c r="E14" s="177">
        <f>IFERROR(Weight[[#This Row],[WEIGHT]]+Weight[[#This Row],[Correcttion]],"")</f>
        <v/>
      </c>
      <c r="AO14" s="264" t="n">
        <v>2.5</v>
      </c>
      <c r="AP14" s="264" t="n">
        <v>-0.00375</v>
      </c>
      <c r="AQ14" s="264" t="n">
        <v>-0.015</v>
      </c>
      <c r="AR14" s="264" t="n">
        <v>-0.0225</v>
      </c>
      <c r="AS14" s="264" t="n"/>
      <c r="AT14" s="264" t="n">
        <v>-0.0175</v>
      </c>
      <c r="AU14" s="264" t="n">
        <v>0.04</v>
      </c>
      <c r="AV14" s="264" t="n">
        <v>-0.01</v>
      </c>
      <c r="AW14" s="264" t="n">
        <v>0.15</v>
      </c>
      <c r="AX14" s="264" t="n">
        <v>0</v>
      </c>
      <c r="AY14" s="264" t="n">
        <v>-0.039</v>
      </c>
      <c r="AZ14" s="264" t="n">
        <v>0.018</v>
      </c>
      <c r="BA14" s="264" t="n"/>
      <c r="BB14" s="261" t="n"/>
      <c r="BC14" s="261" t="n"/>
      <c r="BD14" s="264" t="n">
        <v>0.05</v>
      </c>
      <c r="BE14" s="264" t="n">
        <v>-0.0001</v>
      </c>
      <c r="BF14" s="264" t="n">
        <v>0.0001</v>
      </c>
      <c r="BG14" s="261" t="n"/>
      <c r="BH14" s="261" t="n"/>
      <c r="BI14" s="330" t="n"/>
    </row>
    <row r="15">
      <c r="B15" s="266" t="inlineStr">
        <is>
          <t>2nd</t>
        </is>
      </c>
      <c r="C15" s="267" t="n"/>
      <c r="D15" s="177">
        <f>IFERROR(VLOOKUP(ROUND(Weight[[#This Row],[WEIGHT]],0),#REF!,3,#REF!),"")</f>
        <v/>
      </c>
      <c r="E15" s="177">
        <f>IFERROR(Weight[[#This Row],[WEIGHT]]+Weight[[#This Row],[Correcttion]],"")</f>
        <v/>
      </c>
      <c r="AO15" s="264" t="n">
        <v>3</v>
      </c>
      <c r="AP15" s="264" t="n">
        <v>-0.015</v>
      </c>
      <c r="AQ15" s="264" t="n">
        <v>-0.02</v>
      </c>
      <c r="AR15" s="264" t="n">
        <v>-0.03</v>
      </c>
      <c r="AS15" s="264" t="n"/>
      <c r="AT15" s="264" t="n">
        <v>-0.018</v>
      </c>
      <c r="AU15" s="264" t="n">
        <v>0.024</v>
      </c>
      <c r="AV15" s="264" t="n">
        <v>-0.012</v>
      </c>
      <c r="AW15" s="264" t="n">
        <v>0.144</v>
      </c>
      <c r="AX15" s="264" t="n">
        <v>0</v>
      </c>
      <c r="AY15" s="264" t="n">
        <v>-0.04</v>
      </c>
      <c r="AZ15" s="264" t="n"/>
      <c r="BA15" s="264" t="n"/>
      <c r="BB15" s="261" t="n"/>
      <c r="BC15" s="261" t="n"/>
      <c r="BD15" s="264" t="n">
        <v>0.06</v>
      </c>
      <c r="BE15" s="264" t="n">
        <v>-8.000000000000001e-05</v>
      </c>
      <c r="BF15" s="264" t="n">
        <v>8.000000000000001e-05</v>
      </c>
      <c r="BG15" s="261" t="n"/>
      <c r="BH15" s="261" t="n"/>
      <c r="BI15" s="330" t="n"/>
    </row>
    <row r="16">
      <c r="B16" s="266" t="inlineStr">
        <is>
          <t>3rd</t>
        </is>
      </c>
      <c r="C16" s="267" t="n"/>
      <c r="D16" s="177">
        <f>IFERROR(VLOOKUP(ROUND(Weight[[#This Row],[WEIGHT]],0),#REF!,3,#REF!),"")</f>
        <v/>
      </c>
      <c r="E16" s="177">
        <f>IFERROR(Weight[[#This Row],[WEIGHT]]+Weight[[#This Row],[Correcttion]],"")</f>
        <v/>
      </c>
      <c r="AO16" s="264" t="n">
        <v>3.5</v>
      </c>
      <c r="AP16" s="264" t="n">
        <v>-0.02625</v>
      </c>
      <c r="AQ16" s="264" t="n">
        <v>-0.025</v>
      </c>
      <c r="AR16" s="264" t="n">
        <v>-0.0375</v>
      </c>
      <c r="AS16" s="264" t="n"/>
      <c r="AT16" s="264" t="n">
        <v>-0.0185</v>
      </c>
      <c r="AU16" s="264" t="n">
        <v>0.008</v>
      </c>
      <c r="AV16" s="264" t="n">
        <v>-0.014</v>
      </c>
      <c r="AW16" s="264" t="n">
        <v>0.138</v>
      </c>
      <c r="AX16" s="264" t="n">
        <v>-0.001</v>
      </c>
      <c r="AY16" s="264" t="n">
        <v>-0.04</v>
      </c>
      <c r="AZ16" s="264" t="n"/>
      <c r="BA16" s="264" t="n"/>
      <c r="BB16" s="261" t="n"/>
      <c r="BC16" s="261" t="n"/>
      <c r="BD16" s="264" t="n">
        <v>0.07000000000000001</v>
      </c>
      <c r="BE16" s="264" t="n">
        <v>-6e-05</v>
      </c>
      <c r="BF16" s="264" t="n">
        <v>6e-05</v>
      </c>
      <c r="BG16" s="261" t="n"/>
      <c r="BH16" s="261" t="n"/>
      <c r="BI16" s="330" t="n"/>
    </row>
    <row r="17">
      <c r="B17" s="266" t="n"/>
      <c r="C17" s="267" t="n"/>
      <c r="D17" s="267" t="n"/>
      <c r="E17" s="268">
        <f>IFERROR(AVERAGE(E16-E15,E15-E14,E14-E13),"")</f>
        <v/>
      </c>
      <c r="AL17" s="269" t="n"/>
      <c r="AO17" s="264" t="n">
        <v>4</v>
      </c>
      <c r="AP17" s="264" t="n">
        <v>-0.0375</v>
      </c>
      <c r="AQ17" s="264" t="n">
        <v>-0.03</v>
      </c>
      <c r="AR17" s="264" t="n">
        <v>-0.045</v>
      </c>
      <c r="AS17" s="264" t="n"/>
      <c r="AT17" s="264" t="n">
        <v>-0.019</v>
      </c>
      <c r="AU17" s="264" t="n">
        <v>-0.008</v>
      </c>
      <c r="AV17" s="264" t="n">
        <v>-0.016</v>
      </c>
      <c r="AW17" s="264" t="n">
        <v>0.132</v>
      </c>
      <c r="AX17" s="264" t="n">
        <v>-0.034</v>
      </c>
      <c r="AY17" s="264" t="n">
        <v>-0.04</v>
      </c>
      <c r="AZ17" s="264" t="n"/>
      <c r="BA17" s="264" t="n"/>
      <c r="BB17" s="261" t="n"/>
      <c r="BC17" s="261" t="n"/>
      <c r="BD17" s="264" t="n">
        <v>0.08</v>
      </c>
      <c r="BE17" s="264" t="n">
        <v>-4e-05</v>
      </c>
      <c r="BF17" s="264" t="n">
        <v>4e-05</v>
      </c>
      <c r="BG17" s="261" t="n"/>
      <c r="BH17" s="261" t="n"/>
      <c r="BI17" s="330" t="n"/>
    </row>
    <row r="18">
      <c r="AO18" s="264" t="n">
        <v>4.5</v>
      </c>
      <c r="AP18" s="264" t="n">
        <v>-0.04875</v>
      </c>
      <c r="AQ18" s="264" t="n">
        <v>-0.035</v>
      </c>
      <c r="AR18" s="264" t="n">
        <v>-0.0525</v>
      </c>
      <c r="AS18" s="264" t="n"/>
      <c r="AT18" s="264" t="n"/>
      <c r="AU18" s="264" t="n">
        <v>-0.024</v>
      </c>
      <c r="AV18" s="264" t="n">
        <v>-0.018</v>
      </c>
      <c r="AW18" s="264" t="n">
        <v>0.126</v>
      </c>
      <c r="AX18" s="264" t="n">
        <v>-0.067</v>
      </c>
      <c r="AY18" s="264" t="n">
        <v>-0.04</v>
      </c>
      <c r="AZ18" s="264" t="n"/>
      <c r="BA18" s="264" t="n"/>
      <c r="BB18" s="261" t="n"/>
      <c r="BC18" s="261" t="n"/>
      <c r="BD18" s="264" t="n">
        <v>0.09</v>
      </c>
      <c r="BE18" s="264" t="n">
        <v>-2e-05</v>
      </c>
      <c r="BF18" s="264" t="n">
        <v>2e-05</v>
      </c>
      <c r="BG18" s="261" t="n"/>
      <c r="BH18" s="261" t="n"/>
      <c r="BI18" s="330" t="n"/>
    </row>
    <row r="19">
      <c r="AO19" s="264" t="n">
        <v>5</v>
      </c>
      <c r="AP19" s="264" t="n">
        <v>-0.06</v>
      </c>
      <c r="AQ19" s="264" t="n">
        <v>-0.04</v>
      </c>
      <c r="AR19" s="264" t="n">
        <v>-0.06</v>
      </c>
      <c r="AS19" s="264" t="n"/>
      <c r="AT19" s="264" t="n">
        <v>-0.02</v>
      </c>
      <c r="AU19" s="264" t="n">
        <v>-0.04</v>
      </c>
      <c r="AV19" s="264" t="n">
        <v>-0.02</v>
      </c>
      <c r="AW19" s="264" t="n">
        <v>0.12</v>
      </c>
      <c r="AX19" s="264" t="n">
        <v>-0.1</v>
      </c>
      <c r="AY19" s="264" t="n">
        <v>-0.04</v>
      </c>
      <c r="AZ19" s="264" t="n">
        <v>0.038</v>
      </c>
      <c r="BA19" s="264" t="n"/>
      <c r="BB19" s="261" t="n"/>
      <c r="BC19" s="261" t="n"/>
      <c r="BD19" s="264" t="n">
        <v>0.1</v>
      </c>
      <c r="BE19" s="264" t="n">
        <v>0</v>
      </c>
      <c r="BF19" s="264" t="n">
        <v>0</v>
      </c>
      <c r="BG19" s="261" t="n"/>
      <c r="BH19" s="261" t="n"/>
      <c r="BI19" s="330" t="n"/>
    </row>
    <row r="20">
      <c r="AO20" s="264" t="n">
        <v>6</v>
      </c>
      <c r="AP20" s="264" t="n">
        <v>-0.064</v>
      </c>
      <c r="AQ20" s="264" t="n">
        <v>-0.044</v>
      </c>
      <c r="AR20" s="264" t="n">
        <v>-0.064</v>
      </c>
      <c r="AS20" s="264" t="n"/>
      <c r="AT20" s="264" t="n">
        <v>-0.021</v>
      </c>
      <c r="AU20" s="264" t="n">
        <v>-0.056</v>
      </c>
      <c r="AV20" s="264" t="n"/>
      <c r="AW20" s="264" t="n"/>
      <c r="AX20" s="264" t="n"/>
      <c r="AY20" s="264" t="n"/>
      <c r="AZ20" s="264" t="n"/>
      <c r="BA20" s="264" t="n"/>
      <c r="BB20" s="261" t="n"/>
      <c r="BC20" s="261" t="n"/>
      <c r="BD20" s="264" t="n">
        <v>0.2</v>
      </c>
      <c r="BE20" s="264" t="n">
        <v>0</v>
      </c>
      <c r="BF20" s="264" t="n">
        <v>0</v>
      </c>
      <c r="BG20" s="261" t="n"/>
      <c r="BH20" s="261" t="n"/>
      <c r="BI20" s="330" t="n"/>
    </row>
    <row r="21">
      <c r="AO21" s="264" t="n">
        <v>7</v>
      </c>
      <c r="AP21" s="264" t="n">
        <v>-0.068</v>
      </c>
      <c r="AQ21" s="264" t="n">
        <v>-0.048</v>
      </c>
      <c r="AR21" s="264" t="n">
        <v>-0.068</v>
      </c>
      <c r="AS21" s="264" t="n"/>
      <c r="AT21" s="264" t="n">
        <v>-0.022</v>
      </c>
      <c r="AU21" s="264" t="n">
        <v>-0.07199999999999999</v>
      </c>
      <c r="AV21" s="264" t="n"/>
      <c r="AW21" s="264" t="n"/>
      <c r="AX21" s="264" t="n"/>
      <c r="AY21" s="264" t="n"/>
      <c r="AZ21" s="264" t="n"/>
      <c r="BA21" s="264" t="n"/>
      <c r="BB21" s="261" t="n"/>
      <c r="BC21" s="261" t="n"/>
      <c r="BD21" s="264" t="n">
        <v>0.3</v>
      </c>
      <c r="BE21" s="264" t="n">
        <v>1.7e-05</v>
      </c>
      <c r="BF21" s="264" t="n">
        <v>-1.7e-05</v>
      </c>
      <c r="BG21" s="261" t="n"/>
      <c r="BH21" s="261" t="n"/>
      <c r="BI21" s="330" t="n"/>
    </row>
    <row r="22">
      <c r="AO22" s="264" t="n">
        <v>8</v>
      </c>
      <c r="AP22" s="264" t="n">
        <v>-0.07199999999999999</v>
      </c>
      <c r="AQ22" s="264" t="n">
        <v>-0.052</v>
      </c>
      <c r="AR22" s="264" t="n">
        <v>-0.07199999999999999</v>
      </c>
      <c r="AS22" s="264" t="n"/>
      <c r="AT22" s="264" t="n">
        <v>-0.023</v>
      </c>
      <c r="AU22" s="264" t="n">
        <v>-0.08799999999999999</v>
      </c>
      <c r="AV22" s="264" t="n"/>
      <c r="AW22" s="264" t="n"/>
      <c r="AX22" s="264" t="n"/>
      <c r="AY22" s="264" t="n"/>
      <c r="AZ22" s="264" t="n"/>
      <c r="BA22" s="264" t="n"/>
      <c r="BB22" s="261" t="n"/>
      <c r="BC22" s="261" t="n"/>
      <c r="BD22" s="264" t="n">
        <v>0.4</v>
      </c>
      <c r="BE22" s="264" t="n">
        <v>3.4e-05</v>
      </c>
      <c r="BF22" s="264" t="n">
        <v>-3.4e-05</v>
      </c>
      <c r="BG22" s="261" t="n"/>
      <c r="BH22" s="261" t="n"/>
      <c r="BI22" s="330" t="n"/>
    </row>
    <row r="23">
      <c r="AO23" s="264" t="n">
        <v>9</v>
      </c>
      <c r="AP23" s="264" t="n">
        <v>-0.076</v>
      </c>
      <c r="AQ23" s="264" t="n">
        <v>-0.056</v>
      </c>
      <c r="AR23" s="264" t="n">
        <v>-0.076</v>
      </c>
      <c r="AS23" s="264" t="n"/>
      <c r="AT23" s="264" t="n">
        <v>-0.024</v>
      </c>
      <c r="AU23" s="264" t="n">
        <v>-0.104</v>
      </c>
      <c r="AV23" s="264" t="n"/>
      <c r="AW23" s="264" t="n"/>
      <c r="AX23" s="264" t="n"/>
      <c r="AY23" s="264" t="n"/>
      <c r="AZ23" s="264" t="n"/>
      <c r="BA23" s="264" t="n"/>
      <c r="BB23" s="261" t="n"/>
      <c r="BC23" s="261" t="n"/>
      <c r="BD23" s="264" t="n">
        <v>0.5</v>
      </c>
      <c r="BE23" s="264" t="n">
        <v>5e-05</v>
      </c>
      <c r="BF23" s="264" t="n">
        <v>-5e-05</v>
      </c>
      <c r="BG23" s="261" t="n"/>
      <c r="BH23" s="261" t="n"/>
      <c r="BI23" s="330" t="n"/>
    </row>
    <row r="24">
      <c r="AO24" s="264" t="n">
        <v>10</v>
      </c>
      <c r="AP24" s="264" t="n">
        <v>-0.08</v>
      </c>
      <c r="AQ24" s="264" t="n">
        <v>-0.06</v>
      </c>
      <c r="AR24" s="264" t="n">
        <v>-0.08</v>
      </c>
      <c r="AS24" s="264" t="n"/>
      <c r="AT24" s="264" t="n">
        <v>-0.025</v>
      </c>
      <c r="AU24" s="264" t="n">
        <v>-0.12</v>
      </c>
      <c r="AV24" s="264" t="n"/>
      <c r="AW24" s="264" t="n"/>
      <c r="AX24" s="264" t="n"/>
      <c r="AY24" s="264" t="n"/>
      <c r="AZ24" s="264" t="n"/>
      <c r="BA24" s="264" t="n"/>
      <c r="BB24" s="261" t="n"/>
      <c r="BC24" s="261" t="n"/>
      <c r="BD24" s="264" t="n">
        <v>0.6</v>
      </c>
      <c r="BE24" s="264" t="n">
        <v>4e-05</v>
      </c>
      <c r="BF24" s="264" t="n">
        <v>-4e-05</v>
      </c>
      <c r="BG24" s="261" t="n"/>
      <c r="BH24" s="261" t="n"/>
      <c r="BI24" s="330" t="n"/>
    </row>
    <row r="25">
      <c r="AO25" s="264" t="n">
        <v>11</v>
      </c>
      <c r="AP25" s="264" t="n"/>
      <c r="AQ25" s="264" t="n"/>
      <c r="AR25" s="264" t="n"/>
      <c r="AS25" s="264" t="n"/>
      <c r="AT25" s="264" t="n">
        <v>-0.026</v>
      </c>
      <c r="AU25" s="264" t="n">
        <v>-0.127</v>
      </c>
      <c r="AV25" s="264" t="n"/>
      <c r="AW25" s="264" t="n"/>
      <c r="AX25" s="264" t="n"/>
      <c r="AY25" s="264" t="n"/>
      <c r="AZ25" s="264" t="n"/>
      <c r="BA25" s="264" t="n"/>
      <c r="BB25" s="261" t="n"/>
      <c r="BC25" s="261" t="n"/>
      <c r="BD25" s="264" t="n">
        <v>0.7</v>
      </c>
      <c r="BE25" s="264" t="n">
        <v>3e-05</v>
      </c>
      <c r="BF25" s="264" t="n">
        <v>-3e-05</v>
      </c>
      <c r="BG25" s="261" t="n"/>
      <c r="BH25" s="261" t="n"/>
      <c r="BI25" s="330" t="n"/>
    </row>
    <row r="26">
      <c r="C26" s="266" t="inlineStr">
        <is>
          <t>Date</t>
        </is>
      </c>
      <c r="D26" s="266" t="inlineStr">
        <is>
          <t>ID</t>
        </is>
      </c>
      <c r="E26" s="266" t="inlineStr">
        <is>
          <t>Volume Dispensed</t>
        </is>
      </c>
      <c r="F26" s="266" t="inlineStr">
        <is>
          <t xml:space="preserve">W1 </t>
        </is>
      </c>
      <c r="G26" s="266" t="inlineStr">
        <is>
          <t>W2</t>
        </is>
      </c>
      <c r="H26" s="266" t="inlineStr">
        <is>
          <t>W2-W1</t>
        </is>
      </c>
      <c r="I26" s="266" t="inlineStr">
        <is>
          <t>Recovery</t>
        </is>
      </c>
      <c r="J26" s="266" t="inlineStr">
        <is>
          <t>Remark</t>
        </is>
      </c>
      <c r="AO26" s="264" t="n">
        <v>12</v>
      </c>
      <c r="AP26" s="264" t="n"/>
      <c r="AQ26" s="264" t="n"/>
      <c r="AR26" s="264" t="n"/>
      <c r="AS26" s="264" t="n"/>
      <c r="AT26" s="264" t="n">
        <v>-0.027</v>
      </c>
      <c r="AU26" s="264" t="n">
        <v>-0.134</v>
      </c>
      <c r="AV26" s="264" t="n"/>
      <c r="AW26" s="264" t="n"/>
      <c r="AX26" s="264" t="n"/>
      <c r="AY26" s="264" t="n"/>
      <c r="AZ26" s="264" t="n"/>
      <c r="BA26" s="264" t="n"/>
      <c r="BB26" s="261" t="n"/>
      <c r="BC26" s="261" t="n"/>
      <c r="BD26" s="264" t="n">
        <v>0.8</v>
      </c>
      <c r="BE26" s="264" t="n">
        <v>2e-05</v>
      </c>
      <c r="BF26" s="264" t="n">
        <v>-2e-05</v>
      </c>
      <c r="BG26" s="261" t="n"/>
      <c r="BH26" s="261" t="n"/>
      <c r="BI26" s="330" t="n"/>
    </row>
    <row r="27">
      <c r="C27" s="270" t="n"/>
      <c r="D27" s="271" t="n"/>
      <c r="E27" s="267" t="n"/>
      <c r="F27" s="177">
        <f>$E$13</f>
        <v/>
      </c>
      <c r="G27" s="268">
        <f>IFERROR(Table7[[W1 ]]+Table7[W2-W1],"")</f>
        <v/>
      </c>
      <c r="H27" s="268">
        <f>IFERROR(HLOOKUP(Table7[ID],#REF!,MATCH(Table7[Volume Dispensed],#REF!,0),FALSE)+Weight[[#Totals],[Net weight]],"")</f>
        <v/>
      </c>
      <c r="I27" s="272">
        <f>IFERROR(Table7[W2-W1]/Table7[Volume Dispensed],"")</f>
        <v/>
      </c>
      <c r="J27" s="177">
        <f>IFERROR(IF(Table7[Date]="","",IF(OR(Table7[Recovery]&lt;0.9,Table7[Recovery]&gt;1.1),"Rejected","ACC")),"")</f>
        <v/>
      </c>
      <c r="AO27" s="264" t="n">
        <v>13</v>
      </c>
      <c r="AP27" s="264" t="n"/>
      <c r="AQ27" s="264" t="n"/>
      <c r="AR27" s="264" t="n"/>
      <c r="AS27" s="264" t="n"/>
      <c r="AT27" s="264" t="n">
        <v>-0.028</v>
      </c>
      <c r="AU27" s="264" t="n">
        <v>-0.141</v>
      </c>
      <c r="AV27" s="264" t="n"/>
      <c r="AW27" s="264" t="n"/>
      <c r="AX27" s="264" t="n"/>
      <c r="AY27" s="264" t="n"/>
      <c r="AZ27" s="264" t="n"/>
      <c r="BA27" s="264" t="n"/>
      <c r="BB27" s="261" t="n"/>
      <c r="BC27" s="261" t="n"/>
      <c r="BD27" s="264" t="n">
        <v>0.9</v>
      </c>
      <c r="BE27" s="264" t="n">
        <v>1e-05</v>
      </c>
      <c r="BF27" s="264" t="n">
        <v>-1e-05</v>
      </c>
      <c r="BG27" s="261" t="n"/>
      <c r="BH27" s="261" t="n"/>
      <c r="BI27" s="330" t="n"/>
    </row>
    <row r="28">
      <c r="C28" s="273" t="n"/>
      <c r="AO28" s="264" t="n">
        <v>14</v>
      </c>
      <c r="AP28" s="264" t="n"/>
      <c r="AQ28" s="264" t="n"/>
      <c r="AR28" s="264" t="n"/>
      <c r="AS28" s="264" t="n"/>
      <c r="AT28" s="264" t="n">
        <v>-0.029</v>
      </c>
      <c r="AU28" s="264" t="n">
        <v>-0.148</v>
      </c>
      <c r="AV28" s="264" t="n"/>
      <c r="AW28" s="264" t="n"/>
      <c r="AX28" s="264" t="n"/>
      <c r="AY28" s="264" t="n"/>
      <c r="AZ28" s="264" t="n"/>
      <c r="BA28" s="264" t="n"/>
      <c r="BB28" s="261" t="n"/>
      <c r="BC28" s="261" t="n"/>
      <c r="BD28" s="264" t="n">
        <v>1</v>
      </c>
      <c r="BE28" s="264" t="n">
        <v>0</v>
      </c>
      <c r="BF28" s="264" t="n">
        <v>0</v>
      </c>
      <c r="BG28" s="261" t="n"/>
      <c r="BH28" s="261" t="n"/>
      <c r="BI28" s="330" t="n"/>
    </row>
    <row r="29">
      <c r="C29" s="273" t="n"/>
      <c r="AO29" s="264" t="n">
        <v>15</v>
      </c>
      <c r="AP29" s="264" t="n"/>
      <c r="AQ29" s="264" t="n"/>
      <c r="AR29" s="264" t="n"/>
      <c r="AS29" s="264" t="n"/>
      <c r="AT29" s="264" t="n">
        <v>-0.03</v>
      </c>
      <c r="AU29" s="264" t="n">
        <v>-0.155</v>
      </c>
      <c r="AV29" s="264" t="n"/>
      <c r="AW29" s="264" t="n"/>
      <c r="AX29" s="264" t="n"/>
      <c r="AY29" s="264" t="n"/>
      <c r="AZ29" s="264" t="n"/>
      <c r="BA29" s="264" t="n"/>
      <c r="BB29" s="261" t="n"/>
      <c r="BC29" s="261" t="n"/>
      <c r="BD29" s="264" t="n">
        <v>2</v>
      </c>
      <c r="BE29" s="264" t="n">
        <v>0</v>
      </c>
      <c r="BF29" s="264" t="n">
        <v>0</v>
      </c>
      <c r="BG29" s="261" t="n"/>
      <c r="BH29" s="261" t="n"/>
      <c r="BI29" s="330" t="n"/>
    </row>
    <row r="30">
      <c r="D30" s="274" t="n"/>
      <c r="AO30" s="264" t="n">
        <v>16</v>
      </c>
      <c r="AP30" s="264" t="n"/>
      <c r="AQ30" s="264" t="n"/>
      <c r="AR30" s="264" t="n"/>
      <c r="AS30" s="264" t="n"/>
      <c r="AT30" s="264" t="n">
        <v>-0.031</v>
      </c>
      <c r="AU30" s="264" t="n">
        <v>-0.162</v>
      </c>
      <c r="AV30" s="264" t="n"/>
      <c r="AW30" s="264" t="n"/>
      <c r="AX30" s="264" t="n"/>
      <c r="AY30" s="264" t="n"/>
      <c r="AZ30" s="264" t="n"/>
      <c r="BA30" s="264" t="n"/>
      <c r="BB30" s="261" t="n"/>
      <c r="BC30" s="261" t="n"/>
      <c r="BD30" s="264" t="n">
        <v>3</v>
      </c>
      <c r="BE30" s="264" t="n">
        <v>3.4e-05</v>
      </c>
      <c r="BF30" s="264" t="n">
        <v>-3.4e-05</v>
      </c>
      <c r="BG30" s="261" t="n"/>
      <c r="BH30" s="261" t="n"/>
      <c r="BI30" s="330" t="n"/>
    </row>
    <row r="31">
      <c r="AO31" s="264" t="n">
        <v>17</v>
      </c>
      <c r="AP31" s="264" t="n"/>
      <c r="AQ31" s="264" t="n"/>
      <c r="AR31" s="264" t="n"/>
      <c r="AS31" s="264" t="n"/>
      <c r="AT31" s="264" t="n">
        <v>-0.032</v>
      </c>
      <c r="AU31" s="264" t="n">
        <v>-0.169</v>
      </c>
      <c r="AV31" s="264" t="n"/>
      <c r="AW31" s="264" t="n"/>
      <c r="AX31" s="264" t="n"/>
      <c r="AY31" s="264" t="n"/>
      <c r="AZ31" s="264" t="n"/>
      <c r="BA31" s="264" t="n"/>
      <c r="BB31" s="261" t="n"/>
      <c r="BC31" s="261" t="n"/>
      <c r="BD31" s="264" t="n">
        <v>4</v>
      </c>
      <c r="BE31" s="264" t="n">
        <v>6.7e-05</v>
      </c>
      <c r="BF31" s="264" t="n">
        <v>-6.7e-05</v>
      </c>
      <c r="BG31" s="261" t="n"/>
      <c r="BH31" s="261" t="n"/>
      <c r="BI31" s="330" t="n"/>
    </row>
    <row r="32">
      <c r="AO32" s="264" t="n">
        <v>18</v>
      </c>
      <c r="AP32" s="264" t="n"/>
      <c r="AQ32" s="264" t="n"/>
      <c r="AR32" s="264" t="n"/>
      <c r="AS32" s="264" t="n"/>
      <c r="AT32" s="264" t="n">
        <v>-0.033</v>
      </c>
      <c r="AU32" s="264" t="n">
        <v>-0.176</v>
      </c>
      <c r="AV32" s="264" t="n"/>
      <c r="AW32" s="264" t="n"/>
      <c r="AX32" s="264" t="n"/>
      <c r="AY32" s="264" t="n"/>
      <c r="AZ32" s="264" t="n"/>
      <c r="BA32" s="264" t="n"/>
      <c r="BB32" s="261" t="n"/>
      <c r="BC32" s="261" t="n"/>
      <c r="BD32" s="264" t="n">
        <v>5</v>
      </c>
      <c r="BE32" s="264" t="n">
        <v>0.0001</v>
      </c>
      <c r="BF32" s="264" t="n">
        <v>-0.0001</v>
      </c>
      <c r="BG32" s="261" t="n"/>
      <c r="BH32" s="261" t="n"/>
      <c r="BI32" s="330" t="n"/>
    </row>
    <row r="33">
      <c r="AO33" s="264" t="n">
        <v>19</v>
      </c>
      <c r="AP33" s="264" t="n"/>
      <c r="AQ33" s="264" t="n"/>
      <c r="AR33" s="264" t="n"/>
      <c r="AS33" s="264" t="n"/>
      <c r="AT33" s="264" t="n">
        <v>-0.034</v>
      </c>
      <c r="AU33" s="264" t="n">
        <v>-0.183</v>
      </c>
      <c r="AV33" s="264" t="n"/>
      <c r="AW33" s="264" t="n"/>
      <c r="AX33" s="264" t="n"/>
      <c r="AY33" s="264" t="n"/>
      <c r="AZ33" s="264" t="n"/>
      <c r="BA33" s="264" t="n"/>
      <c r="BB33" s="261" t="n"/>
      <c r="BC33" s="261" t="n"/>
      <c r="BD33" s="264" t="n">
        <v>6</v>
      </c>
      <c r="BE33" s="264" t="n">
        <v>0.0001</v>
      </c>
      <c r="BF33" s="264" t="n">
        <v>-0.0001</v>
      </c>
      <c r="BG33" s="261" t="n"/>
      <c r="BH33" s="261" t="n"/>
      <c r="BI33" s="330" t="n"/>
    </row>
    <row r="34">
      <c r="AO34" s="264" t="n">
        <v>20</v>
      </c>
      <c r="AP34" s="264" t="n"/>
      <c r="AQ34" s="264" t="n"/>
      <c r="AR34" s="264" t="n"/>
      <c r="AS34" s="264" t="n"/>
      <c r="AT34" s="264" t="n">
        <v>-0.035</v>
      </c>
      <c r="AU34" s="264" t="n">
        <v>-0.19</v>
      </c>
      <c r="AV34" s="264" t="n"/>
      <c r="AW34" s="264" t="n"/>
      <c r="AX34" s="264" t="n"/>
      <c r="AY34" s="264" t="n"/>
      <c r="AZ34" s="264" t="n"/>
      <c r="BA34" s="264" t="n"/>
      <c r="BB34" s="261" t="n"/>
      <c r="BC34" s="261" t="n"/>
      <c r="BD34" s="264" t="n">
        <v>7</v>
      </c>
      <c r="BE34" s="264" t="n">
        <v>0.0001</v>
      </c>
      <c r="BF34" s="264" t="n">
        <v>-0.0001</v>
      </c>
      <c r="BG34" s="261" t="n"/>
      <c r="BH34" s="261" t="n"/>
      <c r="BI34" s="330" t="n"/>
    </row>
    <row r="35">
      <c r="AO35" s="264" t="n">
        <v>21</v>
      </c>
      <c r="AP35" s="264" t="n"/>
      <c r="AQ35" s="264" t="n"/>
      <c r="AR35" s="264" t="n"/>
      <c r="AS35" s="264" t="n"/>
      <c r="AT35" s="264" t="n">
        <v>-0.036</v>
      </c>
      <c r="AU35" s="264" t="n"/>
      <c r="AV35" s="264" t="n"/>
      <c r="AW35" s="264" t="n"/>
      <c r="AX35" s="264" t="n"/>
      <c r="AY35" s="264" t="n"/>
      <c r="AZ35" s="264" t="n"/>
      <c r="BA35" s="264" t="n"/>
      <c r="BB35" s="261" t="n"/>
      <c r="BC35" s="261" t="n"/>
      <c r="BD35" s="264" t="n">
        <v>8</v>
      </c>
      <c r="BE35" s="264" t="n">
        <v>0.0001</v>
      </c>
      <c r="BF35" s="264" t="n">
        <v>-0.0001</v>
      </c>
      <c r="BG35" s="261" t="n"/>
      <c r="BH35" s="261" t="n"/>
      <c r="BI35" s="330" t="n"/>
    </row>
    <row r="36">
      <c r="AO36" s="264" t="n">
        <v>22</v>
      </c>
      <c r="AP36" s="264" t="n"/>
      <c r="AQ36" s="264" t="n"/>
      <c r="AR36" s="264" t="n"/>
      <c r="AS36" s="264" t="n"/>
      <c r="AT36" s="264" t="n">
        <v>-0.037</v>
      </c>
      <c r="AU36" s="264" t="n"/>
      <c r="AV36" s="264" t="n"/>
      <c r="AW36" s="264" t="n"/>
      <c r="AX36" s="264" t="n"/>
      <c r="AY36" s="264" t="n"/>
      <c r="AZ36" s="264" t="n"/>
      <c r="BA36" s="264" t="n"/>
      <c r="BB36" s="261" t="n"/>
      <c r="BC36" s="261" t="n"/>
      <c r="BD36" s="264" t="n">
        <v>9</v>
      </c>
      <c r="BE36" s="264" t="n">
        <v>0.0001</v>
      </c>
      <c r="BF36" s="264" t="n">
        <v>-0.0001</v>
      </c>
      <c r="BG36" s="261" t="n"/>
      <c r="BH36" s="261" t="n"/>
      <c r="BI36" s="330" t="n"/>
    </row>
    <row r="37">
      <c r="AO37" s="264" t="n">
        <v>23</v>
      </c>
      <c r="AP37" s="264" t="n"/>
      <c r="AQ37" s="264" t="n"/>
      <c r="AR37" s="264" t="n"/>
      <c r="AS37" s="264" t="n"/>
      <c r="AT37" s="264" t="n">
        <v>-0.038</v>
      </c>
      <c r="AU37" s="264" t="n"/>
      <c r="AV37" s="264" t="n"/>
      <c r="AW37" s="264" t="n"/>
      <c r="AX37" s="264" t="n"/>
      <c r="AY37" s="264" t="n"/>
      <c r="AZ37" s="264" t="n"/>
      <c r="BA37" s="264" t="n"/>
      <c r="BB37" s="261" t="n"/>
      <c r="BC37" s="261" t="n"/>
      <c r="BD37" s="264" t="n">
        <v>10</v>
      </c>
      <c r="BE37" s="264" t="n">
        <v>0.0001</v>
      </c>
      <c r="BF37" s="264" t="n">
        <v>-0.0001</v>
      </c>
      <c r="BG37" s="261" t="n"/>
      <c r="BH37" s="261" t="n"/>
      <c r="BI37" s="330" t="n"/>
    </row>
    <row r="38">
      <c r="AO38" s="264" t="n">
        <v>24</v>
      </c>
      <c r="AP38" s="264" t="n"/>
      <c r="AQ38" s="264" t="n"/>
      <c r="AR38" s="264" t="n"/>
      <c r="AS38" s="264" t="n"/>
      <c r="AT38" s="264" t="n">
        <v>-0.039</v>
      </c>
      <c r="AU38" s="264" t="n"/>
      <c r="AV38" s="264" t="n"/>
      <c r="AW38" s="264" t="n"/>
      <c r="AX38" s="264" t="n"/>
      <c r="AY38" s="264" t="n"/>
      <c r="AZ38" s="264" t="n"/>
      <c r="BA38" s="264" t="n"/>
      <c r="BB38" s="261" t="n"/>
      <c r="BC38" s="261" t="n"/>
      <c r="BD38" s="264" t="n">
        <v>11</v>
      </c>
      <c r="BE38" s="264" t="n">
        <v>0.0001</v>
      </c>
      <c r="BF38" s="264" t="n">
        <v>-0.0001</v>
      </c>
      <c r="BG38" s="261" t="n"/>
      <c r="BH38" s="261" t="n"/>
      <c r="BI38" s="330" t="n"/>
    </row>
    <row r="39">
      <c r="J39" s="274" t="n"/>
      <c r="AO39" s="264" t="n">
        <v>25</v>
      </c>
      <c r="AP39" s="264" t="n"/>
      <c r="AQ39" s="264" t="n"/>
      <c r="AR39" s="264" t="n"/>
      <c r="AS39" s="264" t="n"/>
      <c r="AT39" s="264" t="n">
        <v>-0.04</v>
      </c>
      <c r="AU39" s="264" t="n"/>
      <c r="AV39" s="264" t="n"/>
      <c r="AW39" s="264" t="n"/>
      <c r="AX39" s="264" t="n"/>
      <c r="AY39" s="264" t="n"/>
      <c r="AZ39" s="264" t="n"/>
      <c r="BA39" s="264" t="n"/>
      <c r="BB39" s="261" t="n"/>
      <c r="BC39" s="261" t="n"/>
      <c r="BD39" s="264" t="n">
        <v>12</v>
      </c>
      <c r="BE39" s="264" t="n">
        <v>0.0001</v>
      </c>
      <c r="BF39" s="264" t="n">
        <v>-0.0001</v>
      </c>
      <c r="BG39" s="261" t="n"/>
      <c r="BH39" s="261" t="n"/>
      <c r="BI39" s="330" t="n"/>
    </row>
    <row r="40">
      <c r="AO40" s="264" t="n">
        <v>26</v>
      </c>
      <c r="AP40" s="264" t="n"/>
      <c r="AQ40" s="264" t="n"/>
      <c r="AR40" s="264" t="n"/>
      <c r="AS40" s="264" t="n"/>
      <c r="AT40" s="264" t="n">
        <v>-0.0412</v>
      </c>
      <c r="AU40" s="264" t="n"/>
      <c r="AV40" s="264" t="n"/>
      <c r="AW40" s="264" t="n"/>
      <c r="AX40" s="264" t="n"/>
      <c r="AY40" s="264" t="n"/>
      <c r="AZ40" s="264" t="n"/>
      <c r="BA40" s="264" t="n"/>
      <c r="BB40" s="261" t="n"/>
      <c r="BC40" s="261" t="n"/>
      <c r="BD40" s="264" t="n">
        <v>13</v>
      </c>
      <c r="BE40" s="264" t="n">
        <v>0.0001</v>
      </c>
      <c r="BF40" s="264" t="n">
        <v>-0.0001</v>
      </c>
      <c r="BG40" s="261" t="n"/>
      <c r="BH40" s="261" t="n"/>
      <c r="BI40" s="330" t="n"/>
    </row>
    <row r="41">
      <c r="AO41" s="264" t="n">
        <v>27</v>
      </c>
      <c r="AP41" s="264" t="n"/>
      <c r="AQ41" s="264" t="n"/>
      <c r="AR41" s="264" t="n"/>
      <c r="AS41" s="264" t="n"/>
      <c r="AT41" s="264" t="n">
        <v>-0.0424</v>
      </c>
      <c r="AU41" s="264" t="n"/>
      <c r="AV41" s="264" t="n"/>
      <c r="AW41" s="264" t="n"/>
      <c r="AX41" s="264" t="n"/>
      <c r="AY41" s="264" t="n"/>
      <c r="AZ41" s="264" t="n"/>
      <c r="BA41" s="264" t="n"/>
      <c r="BB41" s="261" t="n"/>
      <c r="BC41" s="261" t="n"/>
      <c r="BD41" s="264" t="n">
        <v>14</v>
      </c>
      <c r="BE41" s="264" t="n">
        <v>0.0001</v>
      </c>
      <c r="BF41" s="264" t="n">
        <v>-0.0001</v>
      </c>
      <c r="BG41" s="261" t="n"/>
      <c r="BH41" s="261" t="n"/>
      <c r="BI41" s="330" t="n"/>
    </row>
    <row r="42">
      <c r="AO42" s="264" t="n">
        <v>28</v>
      </c>
      <c r="AP42" s="264" t="n"/>
      <c r="AQ42" s="264" t="n"/>
      <c r="AR42" s="264" t="n"/>
      <c r="AS42" s="264" t="n"/>
      <c r="AT42" s="264" t="n">
        <v>-0.0436</v>
      </c>
      <c r="AU42" s="264" t="n"/>
      <c r="AV42" s="264" t="n"/>
      <c r="AW42" s="264" t="n"/>
      <c r="AX42" s="264" t="n"/>
      <c r="AY42" s="264" t="n"/>
      <c r="AZ42" s="264" t="n"/>
      <c r="BA42" s="264" t="n"/>
      <c r="BB42" s="261" t="n"/>
      <c r="BC42" s="261" t="n"/>
      <c r="BD42" s="264" t="n">
        <v>15</v>
      </c>
      <c r="BE42" s="264" t="n">
        <v>0.0001</v>
      </c>
      <c r="BF42" s="264" t="n">
        <v>-0.0001</v>
      </c>
      <c r="BG42" s="261" t="n"/>
      <c r="BH42" s="261" t="n"/>
      <c r="BI42" s="330" t="n"/>
    </row>
    <row r="43">
      <c r="AO43" s="264" t="n">
        <v>29</v>
      </c>
      <c r="AP43" s="264" t="n"/>
      <c r="AQ43" s="264" t="n"/>
      <c r="AR43" s="264" t="n"/>
      <c r="AS43" s="264" t="n"/>
      <c r="AT43" s="264" t="n">
        <v>-0.0448</v>
      </c>
      <c r="AU43" s="264" t="n"/>
      <c r="AV43" s="264" t="n"/>
      <c r="AW43" s="264" t="n"/>
      <c r="AX43" s="264" t="n"/>
      <c r="AY43" s="264" t="n"/>
      <c r="AZ43" s="264" t="n"/>
      <c r="BA43" s="264" t="n"/>
      <c r="BB43" s="261" t="n"/>
      <c r="BC43" s="261" t="n"/>
      <c r="BD43" s="264" t="n">
        <v>16</v>
      </c>
      <c r="BE43" s="264" t="n">
        <v>0.0001</v>
      </c>
      <c r="BF43" s="264" t="n">
        <v>-0.0001</v>
      </c>
      <c r="BG43" s="261" t="n"/>
      <c r="BH43" s="261" t="n"/>
      <c r="BI43" s="330" t="n"/>
    </row>
    <row r="44">
      <c r="AO44" s="264" t="n">
        <v>30</v>
      </c>
      <c r="AP44" s="264" t="n"/>
      <c r="AQ44" s="264" t="n"/>
      <c r="AR44" s="264" t="n"/>
      <c r="AS44" s="264" t="n"/>
      <c r="AT44" s="264" t="n">
        <v>-0.046</v>
      </c>
      <c r="AU44" s="264" t="n"/>
      <c r="AV44" s="264" t="n"/>
      <c r="AW44" s="264" t="n"/>
      <c r="AX44" s="264" t="n"/>
      <c r="AY44" s="264" t="n"/>
      <c r="AZ44" s="264" t="n"/>
      <c r="BA44" s="264" t="n"/>
      <c r="BB44" s="261" t="n"/>
      <c r="BC44" s="261" t="n"/>
      <c r="BD44" s="264" t="n">
        <v>17</v>
      </c>
      <c r="BE44" s="264" t="n">
        <v>0.0001</v>
      </c>
      <c r="BF44" s="264" t="n">
        <v>-0.0001</v>
      </c>
      <c r="BG44" s="261" t="n"/>
      <c r="BH44" s="261" t="n"/>
      <c r="BI44" s="330" t="n"/>
    </row>
    <row r="45">
      <c r="AO45" s="264" t="n">
        <v>31</v>
      </c>
      <c r="AP45" s="264" t="n"/>
      <c r="AQ45" s="264" t="n"/>
      <c r="AR45" s="264" t="n"/>
      <c r="AS45" s="264" t="n"/>
      <c r="AT45" s="264" t="n">
        <v>-0.0472</v>
      </c>
      <c r="AU45" s="264" t="n"/>
      <c r="AV45" s="264" t="n"/>
      <c r="AW45" s="264" t="n"/>
      <c r="AX45" s="264" t="n"/>
      <c r="AY45" s="264" t="n"/>
      <c r="AZ45" s="264" t="n"/>
      <c r="BA45" s="264" t="n"/>
      <c r="BB45" s="261" t="n"/>
      <c r="BC45" s="261" t="n"/>
      <c r="BD45" s="264" t="n">
        <v>18</v>
      </c>
      <c r="BE45" s="264" t="n">
        <v>0.0001</v>
      </c>
      <c r="BF45" s="264" t="n">
        <v>-0.0001</v>
      </c>
      <c r="BG45" s="261" t="n"/>
      <c r="BH45" s="261" t="n"/>
      <c r="BI45" s="330" t="n"/>
    </row>
    <row r="46">
      <c r="AO46" s="264" t="n">
        <v>32</v>
      </c>
      <c r="AP46" s="264" t="n"/>
      <c r="AQ46" s="264" t="n"/>
      <c r="AR46" s="264" t="n"/>
      <c r="AS46" s="264" t="n"/>
      <c r="AT46" s="264" t="n">
        <v>-0.0484</v>
      </c>
      <c r="AU46" s="264" t="n"/>
      <c r="AV46" s="264" t="n"/>
      <c r="AW46" s="264" t="n"/>
      <c r="AX46" s="264" t="n"/>
      <c r="AY46" s="264" t="n"/>
      <c r="AZ46" s="264" t="n"/>
      <c r="BA46" s="264" t="n"/>
      <c r="BB46" s="261" t="n"/>
      <c r="BC46" s="261" t="n"/>
      <c r="BD46" s="264" t="n">
        <v>19</v>
      </c>
      <c r="BE46" s="264" t="n">
        <v>0.0001</v>
      </c>
      <c r="BF46" s="264" t="n">
        <v>-0.0001</v>
      </c>
      <c r="BG46" s="261" t="n"/>
      <c r="BH46" s="261" t="n"/>
      <c r="BI46" s="330" t="n"/>
    </row>
    <row r="47">
      <c r="AO47" s="264" t="n">
        <v>33</v>
      </c>
      <c r="AP47" s="264" t="n"/>
      <c r="AQ47" s="264" t="n"/>
      <c r="AR47" s="264" t="n"/>
      <c r="AS47" s="264" t="n"/>
      <c r="AT47" s="264" t="n">
        <v>-0.0496</v>
      </c>
      <c r="AU47" s="264" t="n"/>
      <c r="AV47" s="264" t="n"/>
      <c r="AW47" s="264" t="n"/>
      <c r="AX47" s="264" t="n"/>
      <c r="AY47" s="264" t="n"/>
      <c r="AZ47" s="264" t="n"/>
      <c r="BA47" s="264" t="n"/>
      <c r="BB47" s="261" t="n"/>
      <c r="BC47" s="261" t="n"/>
      <c r="BD47" s="264" t="n">
        <v>20</v>
      </c>
      <c r="BE47" s="264" t="n">
        <v>0.0001</v>
      </c>
      <c r="BF47" s="264" t="n">
        <v>-0.0001</v>
      </c>
      <c r="BG47" s="261" t="n"/>
      <c r="BH47" s="261" t="n"/>
      <c r="BI47" s="330" t="n"/>
    </row>
    <row r="48">
      <c r="AO48" s="264" t="n">
        <v>34</v>
      </c>
      <c r="AP48" s="264" t="n"/>
      <c r="AQ48" s="264" t="n"/>
      <c r="AR48" s="264" t="n"/>
      <c r="AS48" s="264" t="n"/>
      <c r="AT48" s="264" t="n">
        <v>-0.0508</v>
      </c>
      <c r="AU48" s="264" t="n"/>
      <c r="AV48" s="264" t="n"/>
      <c r="AW48" s="264" t="n"/>
      <c r="AX48" s="264" t="n"/>
      <c r="AY48" s="264" t="n"/>
      <c r="AZ48" s="264" t="n"/>
      <c r="BA48" s="264" t="n"/>
      <c r="BB48" s="261" t="n"/>
      <c r="BC48" s="261" t="n"/>
      <c r="BD48" s="264" t="n">
        <v>21</v>
      </c>
      <c r="BE48" s="264" t="n">
        <v>0.0001033</v>
      </c>
      <c r="BF48" s="264" t="n">
        <v>-0.0001033</v>
      </c>
      <c r="BG48" s="261" t="n"/>
      <c r="BH48" s="261" t="n"/>
      <c r="BI48" s="330" t="n"/>
    </row>
    <row r="49">
      <c r="AO49" s="264" t="n">
        <v>35</v>
      </c>
      <c r="AP49" s="264" t="n"/>
      <c r="AQ49" s="264" t="n"/>
      <c r="AR49" s="264" t="n"/>
      <c r="AS49" s="264" t="n"/>
      <c r="AT49" s="264" t="n">
        <v>-0.052</v>
      </c>
      <c r="AU49" s="264" t="n"/>
      <c r="AV49" s="264" t="n"/>
      <c r="AW49" s="264" t="n"/>
      <c r="AX49" s="264" t="n"/>
      <c r="AY49" s="264" t="n"/>
      <c r="AZ49" s="264" t="n"/>
      <c r="BA49" s="264" t="n"/>
      <c r="BB49" s="261" t="n"/>
      <c r="BC49" s="261" t="n"/>
      <c r="BD49" s="264" t="n">
        <v>22</v>
      </c>
      <c r="BE49" s="264" t="n">
        <v>0.0001066</v>
      </c>
      <c r="BF49" s="264" t="n">
        <v>-0.0001066</v>
      </c>
      <c r="BG49" s="261" t="n"/>
      <c r="BH49" s="261" t="n"/>
      <c r="BI49" s="330" t="n"/>
    </row>
    <row r="50">
      <c r="AO50" s="264" t="n">
        <v>36</v>
      </c>
      <c r="AP50" s="264" t="n"/>
      <c r="AQ50" s="264" t="n"/>
      <c r="AR50" s="264" t="n"/>
      <c r="AS50" s="264" t="n"/>
      <c r="AT50" s="264" t="n">
        <v>-0.0532</v>
      </c>
      <c r="AU50" s="264" t="n"/>
      <c r="AV50" s="264" t="n"/>
      <c r="AW50" s="264" t="n"/>
      <c r="AX50" s="264" t="n"/>
      <c r="AY50" s="264" t="n"/>
      <c r="AZ50" s="264" t="n"/>
      <c r="BA50" s="264" t="n"/>
      <c r="BB50" s="261" t="n"/>
      <c r="BC50" s="261" t="n"/>
      <c r="BD50" s="264" t="n">
        <v>23</v>
      </c>
      <c r="BE50" s="264" t="n">
        <v>0.0001099</v>
      </c>
      <c r="BF50" s="264" t="n">
        <v>-0.0001099</v>
      </c>
      <c r="BG50" s="261" t="n"/>
      <c r="BH50" s="261" t="n"/>
      <c r="BI50" s="330" t="n"/>
    </row>
    <row r="51">
      <c r="AO51" s="264" t="n">
        <v>37</v>
      </c>
      <c r="AP51" s="264" t="n"/>
      <c r="AQ51" s="264" t="n"/>
      <c r="AR51" s="264" t="n"/>
      <c r="AS51" s="264" t="n"/>
      <c r="AT51" s="264" t="n">
        <v>-0.0544</v>
      </c>
      <c r="AU51" s="264" t="n"/>
      <c r="AV51" s="264" t="n"/>
      <c r="AW51" s="264" t="n"/>
      <c r="AX51" s="264" t="n"/>
      <c r="AY51" s="264" t="n"/>
      <c r="AZ51" s="264" t="n"/>
      <c r="BA51" s="264" t="n"/>
      <c r="BB51" s="261" t="n"/>
      <c r="BC51" s="261" t="n"/>
      <c r="BD51" s="264" t="n">
        <v>24</v>
      </c>
      <c r="BE51" s="264" t="n">
        <v>0.0001132</v>
      </c>
      <c r="BF51" s="264" t="n">
        <v>-0.0001132</v>
      </c>
      <c r="BG51" s="261" t="n"/>
      <c r="BH51" s="261" t="n"/>
      <c r="BI51" s="330" t="n"/>
    </row>
    <row r="52">
      <c r="AO52" s="264" t="n">
        <v>38</v>
      </c>
      <c r="AP52" s="264" t="n"/>
      <c r="AQ52" s="264" t="n"/>
      <c r="AR52" s="264" t="n"/>
      <c r="AS52" s="264" t="n"/>
      <c r="AT52" s="264" t="n">
        <v>-0.0556</v>
      </c>
      <c r="AU52" s="264" t="n"/>
      <c r="AV52" s="264" t="n"/>
      <c r="AW52" s="264" t="n"/>
      <c r="AX52" s="264" t="n"/>
      <c r="AY52" s="264" t="n"/>
      <c r="AZ52" s="264" t="n"/>
      <c r="BA52" s="264" t="n"/>
      <c r="BB52" s="261" t="n"/>
      <c r="BC52" s="261" t="n"/>
      <c r="BD52" s="264" t="n">
        <v>25</v>
      </c>
      <c r="BE52" s="264" t="n">
        <v>0.0001165</v>
      </c>
      <c r="BF52" s="264" t="n">
        <v>-0.0001165</v>
      </c>
      <c r="BG52" s="261" t="n"/>
      <c r="BH52" s="261" t="n"/>
      <c r="BI52" s="330" t="n"/>
    </row>
    <row r="53">
      <c r="AO53" s="264" t="n">
        <v>39</v>
      </c>
      <c r="AP53" s="264" t="n"/>
      <c r="AQ53" s="264" t="n"/>
      <c r="AR53" s="264" t="n"/>
      <c r="AS53" s="264" t="n"/>
      <c r="AT53" s="264" t="n">
        <v>-0.0568</v>
      </c>
      <c r="AU53" s="264" t="n"/>
      <c r="AV53" s="264" t="n"/>
      <c r="AW53" s="264" t="n"/>
      <c r="AX53" s="264" t="n"/>
      <c r="AY53" s="264" t="n"/>
      <c r="AZ53" s="264" t="n"/>
      <c r="BA53" s="264" t="n"/>
      <c r="BB53" s="261" t="n"/>
      <c r="BC53" s="261" t="n"/>
      <c r="BD53" s="264" t="n">
        <v>26</v>
      </c>
      <c r="BE53" s="264" t="n">
        <v>0.0001198</v>
      </c>
      <c r="BF53" s="264" t="n">
        <v>-0.0001198</v>
      </c>
      <c r="BG53" s="261" t="n"/>
      <c r="BH53" s="261" t="n"/>
      <c r="BI53" s="330" t="n"/>
    </row>
    <row r="54">
      <c r="AO54" s="264" t="n">
        <v>40</v>
      </c>
      <c r="AP54" s="264" t="n"/>
      <c r="AQ54" s="264" t="n"/>
      <c r="AR54" s="264" t="n"/>
      <c r="AS54" s="264" t="n"/>
      <c r="AT54" s="264" t="n">
        <v>-0.058</v>
      </c>
      <c r="AU54" s="264" t="n"/>
      <c r="AV54" s="264" t="n"/>
      <c r="AW54" s="264" t="n"/>
      <c r="AX54" s="264" t="n"/>
      <c r="AY54" s="264" t="n"/>
      <c r="AZ54" s="264" t="n"/>
      <c r="BA54" s="264" t="n"/>
      <c r="BB54" s="261" t="n"/>
      <c r="BC54" s="261" t="n"/>
      <c r="BD54" s="264" t="n">
        <v>27</v>
      </c>
      <c r="BE54" s="264" t="n">
        <v>0.0001231</v>
      </c>
      <c r="BF54" s="264" t="n">
        <v>-0.0001231</v>
      </c>
      <c r="BG54" s="261" t="n"/>
      <c r="BH54" s="261" t="n"/>
      <c r="BI54" s="330" t="n"/>
    </row>
    <row r="55">
      <c r="AO55" s="264" t="n">
        <v>41</v>
      </c>
      <c r="AP55" s="264" t="n"/>
      <c r="AQ55" s="264" t="n"/>
      <c r="AR55" s="264" t="n"/>
      <c r="AS55" s="264" t="n"/>
      <c r="AT55" s="264" t="n">
        <v>-0.0592</v>
      </c>
      <c r="AU55" s="264" t="n"/>
      <c r="AV55" s="264" t="n"/>
      <c r="AW55" s="264" t="n"/>
      <c r="AX55" s="264" t="n"/>
      <c r="AY55" s="264" t="n"/>
      <c r="AZ55" s="264" t="n"/>
      <c r="BA55" s="264" t="n"/>
      <c r="BB55" s="261" t="n"/>
      <c r="BC55" s="261" t="n"/>
      <c r="BD55" s="264" t="n">
        <v>28</v>
      </c>
      <c r="BE55" s="264" t="n">
        <v>0.0001264</v>
      </c>
      <c r="BF55" s="264" t="n">
        <v>-0.0001264</v>
      </c>
      <c r="BG55" s="261" t="n"/>
      <c r="BH55" s="261" t="n"/>
      <c r="BI55" s="330" t="n"/>
    </row>
    <row r="56">
      <c r="AO56" s="264" t="n">
        <v>42</v>
      </c>
      <c r="AP56" s="264" t="n"/>
      <c r="AQ56" s="264" t="n"/>
      <c r="AR56" s="264" t="n"/>
      <c r="AS56" s="264" t="n"/>
      <c r="AT56" s="264" t="n">
        <v>-0.0604</v>
      </c>
      <c r="AU56" s="264" t="n"/>
      <c r="AV56" s="264" t="n"/>
      <c r="AW56" s="264" t="n"/>
      <c r="AX56" s="264" t="n"/>
      <c r="AY56" s="264" t="n"/>
      <c r="AZ56" s="264" t="n"/>
      <c r="BA56" s="264" t="n"/>
      <c r="BB56" s="261" t="n"/>
      <c r="BC56" s="261" t="n"/>
      <c r="BD56" s="264" t="n">
        <v>29</v>
      </c>
      <c r="BE56" s="264" t="n">
        <v>0.0001297</v>
      </c>
      <c r="BF56" s="264" t="n">
        <v>-0.0001297</v>
      </c>
      <c r="BG56" s="261" t="n"/>
      <c r="BH56" s="261" t="n"/>
      <c r="BI56" s="330" t="n"/>
    </row>
    <row r="57">
      <c r="AO57" s="264" t="n">
        <v>43</v>
      </c>
      <c r="AP57" s="264" t="n"/>
      <c r="AQ57" s="264" t="n"/>
      <c r="AR57" s="264" t="n"/>
      <c r="AS57" s="264" t="n"/>
      <c r="AT57" s="264" t="n">
        <v>-0.0616</v>
      </c>
      <c r="AU57" s="264" t="n"/>
      <c r="AV57" s="264" t="n"/>
      <c r="AW57" s="264" t="n"/>
      <c r="AX57" s="264" t="n"/>
      <c r="AY57" s="264" t="n"/>
      <c r="AZ57" s="264" t="n"/>
      <c r="BA57" s="264" t="n"/>
      <c r="BB57" s="261" t="n"/>
      <c r="BC57" s="261" t="n"/>
      <c r="BD57" s="264" t="n">
        <v>30</v>
      </c>
      <c r="BE57" s="264" t="n">
        <v>0.000133</v>
      </c>
      <c r="BF57" s="264" t="n">
        <v>-0.000133</v>
      </c>
      <c r="BG57" s="261" t="n"/>
      <c r="BH57" s="261" t="n"/>
      <c r="BI57" s="330" t="n"/>
    </row>
    <row r="58">
      <c r="AO58" s="264" t="n">
        <v>44</v>
      </c>
      <c r="AP58" s="264" t="n"/>
      <c r="AQ58" s="264" t="n"/>
      <c r="AR58" s="264" t="n"/>
      <c r="AS58" s="264" t="n"/>
      <c r="AT58" s="264" t="n">
        <v>-0.06279999999999999</v>
      </c>
      <c r="AU58" s="264" t="n"/>
      <c r="AV58" s="264" t="n"/>
      <c r="AW58" s="264" t="n"/>
      <c r="AX58" s="264" t="n"/>
      <c r="AY58" s="264" t="n"/>
      <c r="AZ58" s="264" t="n"/>
      <c r="BA58" s="264" t="n"/>
      <c r="BB58" s="261" t="n"/>
      <c r="BC58" s="261" t="n"/>
      <c r="BD58" s="264" t="n">
        <v>31</v>
      </c>
      <c r="BE58" s="264" t="n">
        <v>0.0001363</v>
      </c>
      <c r="BF58" s="264" t="n">
        <v>-0.0001363</v>
      </c>
      <c r="BG58" s="261" t="n"/>
      <c r="BH58" s="261" t="n"/>
      <c r="BI58" s="330" t="n"/>
    </row>
    <row r="59">
      <c r="AO59" s="264" t="n">
        <v>45</v>
      </c>
      <c r="AP59" s="264" t="n"/>
      <c r="AQ59" s="264" t="n"/>
      <c r="AR59" s="264" t="n"/>
      <c r="AS59" s="264" t="n"/>
      <c r="AT59" s="264" t="n">
        <v>-0.064</v>
      </c>
      <c r="AU59" s="264" t="n"/>
      <c r="AV59" s="264" t="n"/>
      <c r="AW59" s="264" t="n"/>
      <c r="AX59" s="264" t="n"/>
      <c r="AY59" s="264" t="n"/>
      <c r="AZ59" s="264" t="n"/>
      <c r="BA59" s="264" t="n"/>
      <c r="BB59" s="261" t="n"/>
      <c r="BC59" s="261" t="n"/>
      <c r="BD59" s="264" t="n">
        <v>32</v>
      </c>
      <c r="BE59" s="264" t="n">
        <v>0.0001396</v>
      </c>
      <c r="BF59" s="264" t="n">
        <v>-0.0001396</v>
      </c>
      <c r="BG59" s="261" t="n"/>
      <c r="BH59" s="261" t="n"/>
      <c r="BI59" s="330" t="n"/>
    </row>
    <row r="60">
      <c r="AO60" s="264" t="n">
        <v>46</v>
      </c>
      <c r="AP60" s="264" t="n"/>
      <c r="AQ60" s="264" t="n"/>
      <c r="AR60" s="264" t="n"/>
      <c r="AS60" s="264" t="n"/>
      <c r="AT60" s="264" t="n">
        <v>-0.06519999999999999</v>
      </c>
      <c r="AU60" s="264" t="n"/>
      <c r="AV60" s="264" t="n"/>
      <c r="AW60" s="264" t="n"/>
      <c r="AX60" s="264" t="n"/>
      <c r="AY60" s="264" t="n"/>
      <c r="AZ60" s="264" t="n"/>
      <c r="BA60" s="264" t="n"/>
      <c r="BB60" s="261" t="n"/>
      <c r="BC60" s="261" t="n"/>
      <c r="BD60" s="264" t="n">
        <v>33</v>
      </c>
      <c r="BE60" s="264" t="n">
        <v>0.0001429</v>
      </c>
      <c r="BF60" s="264" t="n">
        <v>-0.0001429</v>
      </c>
      <c r="BG60" s="261" t="n"/>
      <c r="BH60" s="261" t="n"/>
      <c r="BI60" s="330" t="n"/>
    </row>
    <row r="61">
      <c r="AO61" s="264" t="n">
        <v>47</v>
      </c>
      <c r="AP61" s="264" t="n"/>
      <c r="AQ61" s="264" t="n"/>
      <c r="AR61" s="264" t="n"/>
      <c r="AS61" s="264" t="n"/>
      <c r="AT61" s="264" t="n">
        <v>-0.0664</v>
      </c>
      <c r="AU61" s="264" t="n"/>
      <c r="AV61" s="264" t="n"/>
      <c r="AW61" s="264" t="n"/>
      <c r="AX61" s="264" t="n"/>
      <c r="AY61" s="264" t="n"/>
      <c r="AZ61" s="264" t="n"/>
      <c r="BA61" s="264" t="n"/>
      <c r="BB61" s="261" t="n"/>
      <c r="BC61" s="261" t="n"/>
      <c r="BD61" s="264" t="n">
        <v>34</v>
      </c>
      <c r="BE61" s="264" t="n">
        <v>0.0001462</v>
      </c>
      <c r="BF61" s="264" t="n">
        <v>-0.0001462</v>
      </c>
      <c r="BG61" s="261" t="n"/>
      <c r="BH61" s="261" t="n"/>
      <c r="BI61" s="330" t="n"/>
    </row>
    <row r="62">
      <c r="AO62" s="264" t="n">
        <v>48</v>
      </c>
      <c r="AP62" s="264" t="n"/>
      <c r="AQ62" s="264" t="n"/>
      <c r="AR62" s="264" t="n"/>
      <c r="AS62" s="264" t="n"/>
      <c r="AT62" s="264" t="n">
        <v>-0.06759999999999999</v>
      </c>
      <c r="AU62" s="264" t="n"/>
      <c r="AV62" s="264" t="n"/>
      <c r="AW62" s="264" t="n"/>
      <c r="AX62" s="264" t="n"/>
      <c r="AY62" s="264" t="n"/>
      <c r="AZ62" s="264" t="n"/>
      <c r="BA62" s="264" t="n"/>
      <c r="BB62" s="261" t="n"/>
      <c r="BC62" s="261" t="n"/>
      <c r="BD62" s="264" t="n">
        <v>35</v>
      </c>
      <c r="BE62" s="264" t="n">
        <v>0.0001495</v>
      </c>
      <c r="BF62" s="264" t="n">
        <v>-0.0001495</v>
      </c>
      <c r="BG62" s="261" t="n"/>
      <c r="BH62" s="261" t="n"/>
      <c r="BI62" s="330" t="n"/>
    </row>
    <row r="63">
      <c r="AO63" s="264" t="n">
        <v>49</v>
      </c>
      <c r="AP63" s="264" t="n"/>
      <c r="AQ63" s="264" t="n"/>
      <c r="AR63" s="264" t="n"/>
      <c r="AS63" s="264" t="n"/>
      <c r="AT63" s="264" t="n">
        <v>-0.0688</v>
      </c>
      <c r="AU63" s="264" t="n"/>
      <c r="AV63" s="264" t="n"/>
      <c r="AW63" s="264" t="n"/>
      <c r="AX63" s="264" t="n"/>
      <c r="AY63" s="264" t="n"/>
      <c r="AZ63" s="264" t="n"/>
      <c r="BA63" s="264" t="n"/>
      <c r="BB63" s="261" t="n"/>
      <c r="BC63" s="261" t="n"/>
      <c r="BD63" s="264" t="n">
        <v>36</v>
      </c>
      <c r="BE63" s="264" t="n">
        <v>0.0001528</v>
      </c>
      <c r="BF63" s="264" t="n">
        <v>-0.0001528</v>
      </c>
      <c r="BG63" s="261" t="n"/>
      <c r="BH63" s="261" t="n"/>
      <c r="BI63" s="330" t="n"/>
    </row>
    <row r="64">
      <c r="AO64" s="264" t="n">
        <v>50</v>
      </c>
      <c r="AP64" s="264" t="n"/>
      <c r="AQ64" s="264" t="n"/>
      <c r="AR64" s="264" t="n"/>
      <c r="AS64" s="264" t="n"/>
      <c r="AT64" s="264" t="n">
        <v>-0.07000000000000001</v>
      </c>
      <c r="AU64" s="264" t="n"/>
      <c r="AV64" s="264" t="n"/>
      <c r="AW64" s="264" t="n"/>
      <c r="AX64" s="264" t="n"/>
      <c r="AY64" s="264" t="n"/>
      <c r="AZ64" s="264" t="n"/>
      <c r="BA64" s="264" t="n"/>
      <c r="BB64" s="261" t="n"/>
      <c r="BC64" s="261" t="n"/>
      <c r="BD64" s="264" t="n">
        <v>37</v>
      </c>
      <c r="BE64" s="264" t="n">
        <v>0.0001561</v>
      </c>
      <c r="BF64" s="264" t="n">
        <v>-0.0001561</v>
      </c>
      <c r="BG64" s="261" t="n"/>
      <c r="BH64" s="261" t="n"/>
      <c r="BI64" s="330" t="n"/>
    </row>
    <row r="65">
      <c r="AO65" s="261" t="n"/>
      <c r="AP65" s="261" t="n"/>
      <c r="AQ65" s="261" t="n"/>
      <c r="AR65" s="261" t="n"/>
      <c r="AS65" s="261" t="n"/>
      <c r="AT65" s="261" t="n"/>
      <c r="AU65" s="261" t="n"/>
      <c r="AV65" s="261" t="n"/>
      <c r="AW65" s="261" t="n"/>
      <c r="AX65" s="261" t="n"/>
      <c r="AY65" s="261" t="n"/>
      <c r="AZ65" s="261" t="n"/>
      <c r="BA65" s="261" t="n"/>
      <c r="BB65" s="261" t="n"/>
      <c r="BC65" s="261" t="n"/>
      <c r="BD65" s="264" t="n">
        <v>38</v>
      </c>
      <c r="BE65" s="264" t="n">
        <v>0.0001594</v>
      </c>
      <c r="BF65" s="264" t="n">
        <v>-0.0001594</v>
      </c>
      <c r="BG65" s="261" t="n"/>
      <c r="BH65" s="261" t="n"/>
      <c r="BI65" s="330" t="n"/>
    </row>
    <row r="66">
      <c r="AO66" s="261" t="n"/>
      <c r="AP66" s="261" t="n"/>
      <c r="AQ66" s="261" t="n"/>
      <c r="AR66" s="261" t="n"/>
      <c r="AS66" s="261" t="n"/>
      <c r="AT66" s="261" t="n"/>
      <c r="AU66" s="261" t="n"/>
      <c r="AV66" s="261" t="n"/>
      <c r="AW66" s="261" t="n"/>
      <c r="AX66" s="261" t="n"/>
      <c r="AY66" s="261" t="n"/>
      <c r="AZ66" s="261" t="n"/>
      <c r="BA66" s="261" t="n"/>
      <c r="BB66" s="261" t="n"/>
      <c r="BC66" s="261" t="n"/>
      <c r="BD66" s="264" t="n">
        <v>39</v>
      </c>
      <c r="BE66" s="264" t="n">
        <v>0.0001627</v>
      </c>
      <c r="BF66" s="264" t="n">
        <v>-0.0001627</v>
      </c>
      <c r="BG66" s="261" t="n"/>
      <c r="BH66" s="261" t="n"/>
      <c r="BI66" s="330" t="n"/>
    </row>
    <row r="67">
      <c r="AO67" s="261" t="n"/>
      <c r="AP67" s="261" t="n"/>
      <c r="AQ67" s="261" t="n"/>
      <c r="AR67" s="261" t="n"/>
      <c r="AS67" s="261" t="n"/>
      <c r="AT67" s="261" t="n"/>
      <c r="AU67" s="261" t="n"/>
      <c r="AV67" s="261" t="n"/>
      <c r="AW67" s="261" t="n"/>
      <c r="AX67" s="261" t="n"/>
      <c r="AY67" s="261" t="n"/>
      <c r="AZ67" s="261" t="n"/>
      <c r="BA67" s="261" t="n"/>
      <c r="BB67" s="261" t="n"/>
      <c r="BC67" s="261" t="n"/>
      <c r="BD67" s="264" t="n">
        <v>40</v>
      </c>
      <c r="BE67" s="264" t="n">
        <v>0.000166</v>
      </c>
      <c r="BF67" s="264" t="n">
        <v>-0.000166</v>
      </c>
      <c r="BG67" s="261" t="n"/>
      <c r="BH67" s="261" t="n"/>
      <c r="BI67" s="330" t="n"/>
    </row>
    <row r="68">
      <c r="AO68" s="261" t="n"/>
      <c r="AP68" s="261" t="n"/>
      <c r="AQ68" s="261" t="n"/>
      <c r="AR68" s="261" t="n"/>
      <c r="AS68" s="261" t="n"/>
      <c r="AT68" s="261" t="n"/>
      <c r="AU68" s="261" t="n"/>
      <c r="AV68" s="261" t="n"/>
      <c r="AW68" s="261" t="n"/>
      <c r="AX68" s="261" t="n"/>
      <c r="AY68" s="261" t="n"/>
      <c r="AZ68" s="261" t="n"/>
      <c r="BA68" s="261" t="n"/>
      <c r="BB68" s="261" t="n"/>
      <c r="BC68" s="261" t="n"/>
      <c r="BD68" s="264" t="n">
        <v>41</v>
      </c>
      <c r="BE68" s="264" t="n">
        <v>0.0001693</v>
      </c>
      <c r="BF68" s="264" t="n">
        <v>-0.0001693</v>
      </c>
      <c r="BG68" s="261" t="n"/>
      <c r="BH68" s="261" t="n"/>
      <c r="BI68" s="330" t="n"/>
    </row>
    <row r="69">
      <c r="AO69" s="261" t="n"/>
      <c r="AP69" s="261" t="n"/>
      <c r="AQ69" s="261" t="n"/>
      <c r="AR69" s="261" t="n"/>
      <c r="AS69" s="261" t="n"/>
      <c r="AT69" s="261" t="n"/>
      <c r="AU69" s="261" t="n"/>
      <c r="AV69" s="261" t="n"/>
      <c r="AW69" s="261" t="n"/>
      <c r="AX69" s="261" t="n"/>
      <c r="AY69" s="261" t="n"/>
      <c r="AZ69" s="261" t="n"/>
      <c r="BA69" s="261" t="n"/>
      <c r="BB69" s="261" t="n"/>
      <c r="BC69" s="261" t="n"/>
      <c r="BD69" s="264" t="n">
        <v>42</v>
      </c>
      <c r="BE69" s="264" t="n">
        <v>0.0001726</v>
      </c>
      <c r="BF69" s="264" t="n">
        <v>-0.0001726</v>
      </c>
      <c r="BG69" s="261" t="n"/>
      <c r="BH69" s="261" t="n"/>
      <c r="BI69" s="330" t="n"/>
    </row>
    <row r="70">
      <c r="AO70" s="261" t="n"/>
      <c r="AP70" s="261" t="n"/>
      <c r="AQ70" s="261" t="n"/>
      <c r="AR70" s="261" t="n"/>
      <c r="AS70" s="261" t="n"/>
      <c r="AT70" s="261" t="n"/>
      <c r="AU70" s="261" t="n"/>
      <c r="AV70" s="261" t="n"/>
      <c r="AW70" s="261" t="n"/>
      <c r="AX70" s="261" t="n"/>
      <c r="AY70" s="261" t="n"/>
      <c r="AZ70" s="261" t="n"/>
      <c r="BA70" s="261" t="n"/>
      <c r="BB70" s="261" t="n"/>
      <c r="BC70" s="261" t="n"/>
      <c r="BD70" s="264" t="n">
        <v>43</v>
      </c>
      <c r="BE70" s="264" t="n">
        <v>0.0001759</v>
      </c>
      <c r="BF70" s="264" t="n">
        <v>-0.0001759</v>
      </c>
      <c r="BG70" s="261" t="n"/>
      <c r="BH70" s="261" t="n"/>
      <c r="BI70" s="330" t="n"/>
    </row>
    <row r="71">
      <c r="AO71" s="261" t="n"/>
      <c r="AP71" s="261" t="n"/>
      <c r="AQ71" s="261" t="n"/>
      <c r="AR71" s="261" t="n"/>
      <c r="AS71" s="261" t="n"/>
      <c r="AT71" s="261" t="n"/>
      <c r="AU71" s="261" t="n"/>
      <c r="AV71" s="261" t="n"/>
      <c r="AW71" s="261" t="n"/>
      <c r="AX71" s="261" t="n"/>
      <c r="AY71" s="261" t="n"/>
      <c r="AZ71" s="261" t="n"/>
      <c r="BA71" s="261" t="n"/>
      <c r="BB71" s="261" t="n"/>
      <c r="BC71" s="261" t="n"/>
      <c r="BD71" s="264" t="n">
        <v>44</v>
      </c>
      <c r="BE71" s="264" t="n">
        <v>0.0001792</v>
      </c>
      <c r="BF71" s="264" t="n">
        <v>-0.0001792</v>
      </c>
      <c r="BG71" s="261" t="n"/>
      <c r="BH71" s="261" t="n"/>
      <c r="BI71" s="330" t="n"/>
    </row>
    <row r="72">
      <c r="AO72" s="261" t="n"/>
      <c r="AP72" s="261" t="n"/>
      <c r="AQ72" s="261" t="n"/>
      <c r="AR72" s="261" t="n"/>
      <c r="AS72" s="261" t="n"/>
      <c r="AT72" s="261" t="n"/>
      <c r="AU72" s="261" t="n"/>
      <c r="AV72" s="261" t="n"/>
      <c r="AW72" s="261" t="n"/>
      <c r="AX72" s="261" t="n"/>
      <c r="AY72" s="261" t="n"/>
      <c r="AZ72" s="261" t="n"/>
      <c r="BA72" s="261" t="n"/>
      <c r="BB72" s="261" t="n"/>
      <c r="BC72" s="261" t="n"/>
      <c r="BD72" s="264" t="n">
        <v>45</v>
      </c>
      <c r="BE72" s="264" t="n">
        <v>0.0001825</v>
      </c>
      <c r="BF72" s="264" t="n">
        <v>-0.0001825</v>
      </c>
      <c r="BG72" s="261" t="n"/>
      <c r="BH72" s="261" t="n"/>
      <c r="BI72" s="330" t="n"/>
    </row>
    <row r="73">
      <c r="AO73" s="261" t="n"/>
      <c r="AP73" s="261" t="n"/>
      <c r="AQ73" s="261" t="n"/>
      <c r="AR73" s="261" t="n"/>
      <c r="AS73" s="261" t="n"/>
      <c r="AT73" s="261" t="n"/>
      <c r="AU73" s="261" t="n"/>
      <c r="AV73" s="261" t="n"/>
      <c r="AW73" s="261" t="n"/>
      <c r="AX73" s="261" t="n"/>
      <c r="AY73" s="261" t="n"/>
      <c r="AZ73" s="261" t="n"/>
      <c r="BA73" s="261" t="n"/>
      <c r="BB73" s="261" t="n"/>
      <c r="BC73" s="261" t="n"/>
      <c r="BD73" s="264" t="n">
        <v>46</v>
      </c>
      <c r="BE73" s="264" t="n">
        <v>0.0001858</v>
      </c>
      <c r="BF73" s="264" t="n">
        <v>-0.0001858</v>
      </c>
      <c r="BG73" s="261" t="n"/>
      <c r="BH73" s="261" t="n"/>
      <c r="BI73" s="330" t="n"/>
    </row>
    <row r="74">
      <c r="AO74" s="261" t="n"/>
      <c r="AP74" s="261" t="n"/>
      <c r="AQ74" s="261" t="n"/>
      <c r="AR74" s="261" t="n"/>
      <c r="AS74" s="261" t="n"/>
      <c r="AT74" s="261" t="n"/>
      <c r="AU74" s="261" t="n"/>
      <c r="AV74" s="261" t="n"/>
      <c r="AW74" s="261" t="n"/>
      <c r="AX74" s="261" t="n"/>
      <c r="AY74" s="261" t="n"/>
      <c r="AZ74" s="261" t="n"/>
      <c r="BA74" s="261" t="n"/>
      <c r="BB74" s="261" t="n"/>
      <c r="BC74" s="261" t="n"/>
      <c r="BD74" s="264" t="n">
        <v>47</v>
      </c>
      <c r="BE74" s="264" t="n">
        <v>0.0001891</v>
      </c>
      <c r="BF74" s="264" t="n">
        <v>-0.0001891</v>
      </c>
      <c r="BG74" s="261" t="n"/>
      <c r="BH74" s="261" t="n"/>
      <c r="BI74" s="330" t="n"/>
    </row>
    <row r="75">
      <c r="AO75" s="261" t="n"/>
      <c r="AP75" s="261" t="n"/>
      <c r="AQ75" s="261" t="n"/>
      <c r="AR75" s="261" t="n"/>
      <c r="AS75" s="261" t="n"/>
      <c r="AT75" s="261" t="n"/>
      <c r="AU75" s="261" t="n"/>
      <c r="AV75" s="261" t="n"/>
      <c r="AW75" s="261" t="n"/>
      <c r="AX75" s="261" t="n"/>
      <c r="AY75" s="261" t="n"/>
      <c r="AZ75" s="261" t="n"/>
      <c r="BA75" s="261" t="n"/>
      <c r="BB75" s="261" t="n"/>
      <c r="BC75" s="261" t="n"/>
      <c r="BD75" s="264" t="n">
        <v>48</v>
      </c>
      <c r="BE75" s="264" t="n">
        <v>0.0001924</v>
      </c>
      <c r="BF75" s="264" t="n">
        <v>-0.0001924</v>
      </c>
      <c r="BG75" s="261" t="n"/>
      <c r="BH75" s="261" t="n"/>
      <c r="BI75" s="330" t="n"/>
    </row>
    <row r="76">
      <c r="AO76" s="261" t="n"/>
      <c r="AP76" s="261" t="n"/>
      <c r="AQ76" s="261" t="n"/>
      <c r="AR76" s="261" t="n"/>
      <c r="AS76" s="261" t="n"/>
      <c r="AT76" s="261" t="n"/>
      <c r="AU76" s="261" t="n"/>
      <c r="AV76" s="261" t="n"/>
      <c r="AW76" s="261" t="n"/>
      <c r="AX76" s="261" t="n"/>
      <c r="AY76" s="261" t="n"/>
      <c r="AZ76" s="261" t="n"/>
      <c r="BA76" s="261" t="n"/>
      <c r="BB76" s="261" t="n"/>
      <c r="BC76" s="261" t="n"/>
      <c r="BD76" s="264" t="n">
        <v>49</v>
      </c>
      <c r="BE76" s="264" t="n">
        <v>0.0001957</v>
      </c>
      <c r="BF76" s="264" t="n">
        <v>-0.0001957</v>
      </c>
      <c r="BG76" s="261" t="n"/>
      <c r="BH76" s="261" t="n"/>
      <c r="BI76" s="330" t="n"/>
    </row>
    <row r="77">
      <c r="AO77" s="261" t="n"/>
      <c r="AP77" s="261" t="n"/>
      <c r="AQ77" s="261" t="n"/>
      <c r="AR77" s="261" t="n"/>
      <c r="AS77" s="261" t="n"/>
      <c r="AT77" s="261" t="n"/>
      <c r="AU77" s="261" t="n"/>
      <c r="AV77" s="261" t="n"/>
      <c r="AW77" s="261" t="n"/>
      <c r="AX77" s="261" t="n"/>
      <c r="AY77" s="261" t="n"/>
      <c r="AZ77" s="261" t="n"/>
      <c r="BA77" s="261" t="n"/>
      <c r="BB77" s="261" t="n"/>
      <c r="BC77" s="261" t="n"/>
      <c r="BD77" s="264" t="n">
        <v>50</v>
      </c>
      <c r="BE77" s="264" t="n">
        <v>0.0002</v>
      </c>
      <c r="BF77" s="264" t="n">
        <v>-0.0002</v>
      </c>
      <c r="BG77" s="261" t="n"/>
      <c r="BH77" s="261" t="n"/>
      <c r="BI77" s="330" t="n"/>
    </row>
    <row r="78">
      <c r="AO78" s="261" t="n"/>
      <c r="AP78" s="261" t="n"/>
      <c r="AQ78" s="261" t="n"/>
      <c r="AR78" s="261" t="n"/>
      <c r="AS78" s="261" t="n"/>
      <c r="AT78" s="261" t="n"/>
      <c r="AU78" s="261" t="n"/>
      <c r="AV78" s="261" t="n"/>
      <c r="AW78" s="261" t="n"/>
      <c r="AX78" s="261" t="n"/>
      <c r="AY78" s="261" t="n"/>
      <c r="AZ78" s="261" t="n"/>
      <c r="BA78" s="261" t="n"/>
      <c r="BB78" s="261" t="n"/>
      <c r="BC78" s="261" t="n"/>
      <c r="BD78" s="264" t="n">
        <v>51</v>
      </c>
      <c r="BE78" s="264" t="n">
        <v>0.0002025</v>
      </c>
      <c r="BF78" s="264" t="n">
        <v>-0.0002025</v>
      </c>
      <c r="BG78" s="261" t="n"/>
      <c r="BH78" s="261" t="n"/>
      <c r="BI78" s="330" t="n"/>
    </row>
    <row r="79">
      <c r="AO79" s="261" t="n"/>
      <c r="AP79" s="261" t="n"/>
      <c r="AQ79" s="261" t="n"/>
      <c r="AR79" s="261" t="n"/>
      <c r="AS79" s="261" t="n"/>
      <c r="AT79" s="261" t="n"/>
      <c r="AU79" s="261" t="n"/>
      <c r="AV79" s="261" t="n"/>
      <c r="AW79" s="261" t="n"/>
      <c r="AX79" s="261" t="n"/>
      <c r="AY79" s="261" t="n"/>
      <c r="AZ79" s="261" t="n"/>
      <c r="BA79" s="261" t="n"/>
      <c r="BB79" s="261" t="n"/>
      <c r="BC79" s="261" t="n"/>
      <c r="BD79" s="264" t="n">
        <v>52</v>
      </c>
      <c r="BE79" s="264" t="n">
        <v>0.000205</v>
      </c>
      <c r="BF79" s="264" t="n">
        <v>-0.000205</v>
      </c>
      <c r="BG79" s="261" t="n"/>
      <c r="BH79" s="261" t="n"/>
      <c r="BI79" s="330" t="n"/>
    </row>
    <row r="80">
      <c r="AO80" s="261" t="n"/>
      <c r="AP80" s="261" t="n"/>
      <c r="AQ80" s="261" t="n"/>
      <c r="AR80" s="261" t="n"/>
      <c r="AS80" s="261" t="n"/>
      <c r="AT80" s="261" t="n"/>
      <c r="AU80" s="261" t="n"/>
      <c r="AV80" s="261" t="n"/>
      <c r="AW80" s="261" t="n"/>
      <c r="AX80" s="261" t="n"/>
      <c r="AY80" s="261" t="n"/>
      <c r="AZ80" s="261" t="n"/>
      <c r="BA80" s="261" t="n"/>
      <c r="BB80" s="261" t="n"/>
      <c r="BC80" s="261" t="n"/>
      <c r="BD80" s="264" t="n">
        <v>53</v>
      </c>
      <c r="BE80" s="264" t="n">
        <v>0.0002075</v>
      </c>
      <c r="BF80" s="264" t="n">
        <v>-0.0002075</v>
      </c>
      <c r="BG80" s="261" t="n"/>
      <c r="BH80" s="261" t="n"/>
      <c r="BI80" s="330" t="n"/>
    </row>
    <row r="81">
      <c r="AO81" s="261" t="n"/>
      <c r="AP81" s="261" t="n"/>
      <c r="AQ81" s="261" t="n"/>
      <c r="AR81" s="261" t="n"/>
      <c r="AS81" s="261" t="n"/>
      <c r="AT81" s="261" t="n"/>
      <c r="AU81" s="261" t="n"/>
      <c r="AV81" s="261" t="n"/>
      <c r="AW81" s="261" t="n"/>
      <c r="AX81" s="261" t="n"/>
      <c r="AY81" s="261" t="n"/>
      <c r="AZ81" s="261" t="n"/>
      <c r="BA81" s="261" t="n"/>
      <c r="BB81" s="261" t="n"/>
      <c r="BC81" s="261" t="n"/>
      <c r="BD81" s="264" t="n">
        <v>54</v>
      </c>
      <c r="BE81" s="264" t="n">
        <v>0.00021</v>
      </c>
      <c r="BF81" s="264" t="n">
        <v>-0.00021</v>
      </c>
      <c r="BG81" s="261" t="n"/>
      <c r="BH81" s="261" t="n"/>
      <c r="BI81" s="330" t="n"/>
    </row>
    <row r="82">
      <c r="AO82" s="261" t="n"/>
      <c r="AP82" s="261" t="n"/>
      <c r="AQ82" s="261" t="n"/>
      <c r="AR82" s="261" t="n"/>
      <c r="AS82" s="261" t="n"/>
      <c r="AT82" s="261" t="n"/>
      <c r="AU82" s="261" t="n"/>
      <c r="AV82" s="261" t="n"/>
      <c r="AW82" s="261" t="n"/>
      <c r="AX82" s="261" t="n"/>
      <c r="AY82" s="261" t="n"/>
      <c r="AZ82" s="261" t="n"/>
      <c r="BA82" s="261" t="n"/>
      <c r="BB82" s="261" t="n"/>
      <c r="BC82" s="261" t="n"/>
      <c r="BD82" s="264" t="n">
        <v>55</v>
      </c>
      <c r="BE82" s="264" t="n">
        <v>0.0002125</v>
      </c>
      <c r="BF82" s="264" t="n">
        <v>-0.0002125</v>
      </c>
      <c r="BG82" s="261" t="n"/>
      <c r="BH82" s="261" t="n"/>
      <c r="BI82" s="330" t="n"/>
    </row>
    <row r="83">
      <c r="AO83" s="261" t="n"/>
      <c r="AP83" s="261" t="n"/>
      <c r="AQ83" s="261" t="n"/>
      <c r="AR83" s="261" t="n"/>
      <c r="AS83" s="261" t="n"/>
      <c r="AT83" s="261" t="n"/>
      <c r="AU83" s="261" t="n"/>
      <c r="AV83" s="261" t="n"/>
      <c r="AW83" s="261" t="n"/>
      <c r="AX83" s="261" t="n"/>
      <c r="AY83" s="261" t="n"/>
      <c r="AZ83" s="261" t="n"/>
      <c r="BA83" s="261" t="n"/>
      <c r="BB83" s="261" t="n"/>
      <c r="BC83" s="261" t="n"/>
      <c r="BD83" s="264" t="n">
        <v>56</v>
      </c>
      <c r="BE83" s="264" t="n">
        <v>0.000215</v>
      </c>
      <c r="BF83" s="264" t="n">
        <v>-0.000215</v>
      </c>
      <c r="BG83" s="261" t="n"/>
      <c r="BH83" s="261" t="n"/>
      <c r="BI83" s="330" t="n"/>
    </row>
    <row r="84">
      <c r="AO84" s="261" t="n"/>
      <c r="AP84" s="261" t="n"/>
      <c r="AQ84" s="261" t="n"/>
      <c r="AR84" s="261" t="n"/>
      <c r="AS84" s="261" t="n"/>
      <c r="AT84" s="261" t="n"/>
      <c r="AU84" s="261" t="n"/>
      <c r="AV84" s="261" t="n"/>
      <c r="AW84" s="261" t="n"/>
      <c r="AX84" s="261" t="n"/>
      <c r="AY84" s="261" t="n"/>
      <c r="AZ84" s="261" t="n"/>
      <c r="BA84" s="261" t="n"/>
      <c r="BB84" s="261" t="n"/>
      <c r="BC84" s="261" t="n"/>
      <c r="BD84" s="264" t="n">
        <v>57</v>
      </c>
      <c r="BE84" s="264" t="n">
        <v>0.0002175</v>
      </c>
      <c r="BF84" s="264" t="n">
        <v>-0.0002175</v>
      </c>
      <c r="BG84" s="261" t="n"/>
      <c r="BH84" s="261" t="n"/>
      <c r="BI84" s="330" t="n"/>
    </row>
    <row r="85">
      <c r="AO85" s="261" t="n"/>
      <c r="AP85" s="261" t="n"/>
      <c r="AQ85" s="261" t="n"/>
      <c r="AR85" s="261" t="n"/>
      <c r="AS85" s="261" t="n"/>
      <c r="AT85" s="261" t="n"/>
      <c r="AU85" s="261" t="n"/>
      <c r="AV85" s="261" t="n"/>
      <c r="AW85" s="261" t="n"/>
      <c r="AX85" s="261" t="n"/>
      <c r="AY85" s="261" t="n"/>
      <c r="AZ85" s="261" t="n"/>
      <c r="BA85" s="261" t="n"/>
      <c r="BB85" s="261" t="n"/>
      <c r="BC85" s="261" t="n"/>
      <c r="BD85" s="264" t="n">
        <v>58</v>
      </c>
      <c r="BE85" s="264" t="n">
        <v>0.00022</v>
      </c>
      <c r="BF85" s="264" t="n">
        <v>-0.00022</v>
      </c>
      <c r="BG85" s="261" t="n"/>
      <c r="BH85" s="261" t="n"/>
      <c r="BI85" s="330" t="n"/>
    </row>
    <row r="86">
      <c r="AO86" s="261" t="n"/>
      <c r="AP86" s="261" t="n"/>
      <c r="AQ86" s="261" t="n"/>
      <c r="AR86" s="261" t="n"/>
      <c r="AS86" s="261" t="n"/>
      <c r="AT86" s="261" t="n"/>
      <c r="AU86" s="261" t="n"/>
      <c r="AV86" s="261" t="n"/>
      <c r="AW86" s="261" t="n"/>
      <c r="AX86" s="261" t="n"/>
      <c r="AY86" s="261" t="n"/>
      <c r="AZ86" s="261" t="n"/>
      <c r="BA86" s="261" t="n"/>
      <c r="BB86" s="261" t="n"/>
      <c r="BC86" s="261" t="n"/>
      <c r="BD86" s="264" t="n">
        <v>59</v>
      </c>
      <c r="BE86" s="264" t="n">
        <v>0.0002225</v>
      </c>
      <c r="BF86" s="264" t="n">
        <v>-0.0002225</v>
      </c>
      <c r="BG86" s="261" t="n"/>
      <c r="BH86" s="261" t="n"/>
      <c r="BI86" s="330" t="n"/>
    </row>
    <row r="87">
      <c r="AO87" s="261" t="n"/>
      <c r="AP87" s="261" t="n"/>
      <c r="AQ87" s="261" t="n"/>
      <c r="AR87" s="261" t="n"/>
      <c r="AS87" s="261" t="n"/>
      <c r="AT87" s="261" t="n"/>
      <c r="AU87" s="261" t="n"/>
      <c r="AV87" s="261" t="n"/>
      <c r="AW87" s="261" t="n"/>
      <c r="AX87" s="261" t="n"/>
      <c r="AY87" s="261" t="n"/>
      <c r="AZ87" s="261" t="n"/>
      <c r="BA87" s="261" t="n"/>
      <c r="BB87" s="261" t="n"/>
      <c r="BC87" s="261" t="n"/>
      <c r="BD87" s="264" t="n">
        <v>60</v>
      </c>
      <c r="BE87" s="264" t="n">
        <v>0.000225</v>
      </c>
      <c r="BF87" s="264" t="n">
        <v>-0.000225</v>
      </c>
      <c r="BG87" s="261" t="n"/>
      <c r="BH87" s="261" t="n"/>
      <c r="BI87" s="330" t="n"/>
    </row>
    <row r="88">
      <c r="AO88" s="261" t="n"/>
      <c r="AP88" s="261" t="n"/>
      <c r="AQ88" s="261" t="n"/>
      <c r="AR88" s="261" t="n"/>
      <c r="AS88" s="261" t="n"/>
      <c r="AT88" s="261" t="n"/>
      <c r="AU88" s="261" t="n"/>
      <c r="AV88" s="261" t="n"/>
      <c r="AW88" s="261" t="n"/>
      <c r="AX88" s="261" t="n"/>
      <c r="AY88" s="261" t="n"/>
      <c r="AZ88" s="261" t="n"/>
      <c r="BA88" s="261" t="n"/>
      <c r="BB88" s="261" t="n"/>
      <c r="BC88" s="261" t="n"/>
      <c r="BD88" s="264" t="n">
        <v>61</v>
      </c>
      <c r="BE88" s="264" t="n">
        <v>0.0002275</v>
      </c>
      <c r="BF88" s="264" t="n">
        <v>-0.0002275</v>
      </c>
      <c r="BG88" s="261" t="n"/>
      <c r="BH88" s="261" t="n"/>
      <c r="BI88" s="330" t="n"/>
    </row>
    <row r="89">
      <c r="AO89" s="261" t="n"/>
      <c r="AP89" s="261" t="n"/>
      <c r="AQ89" s="261" t="n"/>
      <c r="AR89" s="261" t="n"/>
      <c r="AS89" s="261" t="n"/>
      <c r="AT89" s="261" t="n"/>
      <c r="AU89" s="261" t="n"/>
      <c r="AV89" s="261" t="n"/>
      <c r="AW89" s="261" t="n"/>
      <c r="AX89" s="261" t="n"/>
      <c r="AY89" s="261" t="n"/>
      <c r="AZ89" s="261" t="n"/>
      <c r="BA89" s="261" t="n"/>
      <c r="BB89" s="261" t="n"/>
      <c r="BC89" s="261" t="n"/>
      <c r="BD89" s="264" t="n">
        <v>62</v>
      </c>
      <c r="BE89" s="264" t="n">
        <v>0.00023</v>
      </c>
      <c r="BF89" s="264" t="n">
        <v>-0.00023</v>
      </c>
      <c r="BG89" s="261" t="n"/>
      <c r="BH89" s="261" t="n"/>
      <c r="BI89" s="330" t="n"/>
    </row>
    <row r="90">
      <c r="AO90" s="261" t="n"/>
      <c r="AP90" s="261" t="n"/>
      <c r="AQ90" s="261" t="n"/>
      <c r="AR90" s="261" t="n"/>
      <c r="AS90" s="261" t="n"/>
      <c r="AT90" s="261" t="n"/>
      <c r="AU90" s="261" t="n"/>
      <c r="AV90" s="261" t="n"/>
      <c r="AW90" s="261" t="n"/>
      <c r="AX90" s="261" t="n"/>
      <c r="AY90" s="261" t="n"/>
      <c r="AZ90" s="261" t="n"/>
      <c r="BA90" s="261" t="n"/>
      <c r="BB90" s="261" t="n"/>
      <c r="BC90" s="261" t="n"/>
      <c r="BD90" s="264" t="n">
        <v>63</v>
      </c>
      <c r="BE90" s="264" t="n">
        <v>0.0002325</v>
      </c>
      <c r="BF90" s="264" t="n">
        <v>-0.0002325</v>
      </c>
      <c r="BG90" s="261" t="n"/>
      <c r="BH90" s="261" t="n"/>
      <c r="BI90" s="330" t="n"/>
    </row>
    <row r="91">
      <c r="AO91" s="261" t="n"/>
      <c r="AP91" s="261" t="n"/>
      <c r="AQ91" s="261" t="n"/>
      <c r="AR91" s="261" t="n"/>
      <c r="AS91" s="261" t="n"/>
      <c r="AT91" s="261" t="n"/>
      <c r="AU91" s="261" t="n"/>
      <c r="AV91" s="261" t="n"/>
      <c r="AW91" s="261" t="n"/>
      <c r="AX91" s="261" t="n"/>
      <c r="AY91" s="261" t="n"/>
      <c r="AZ91" s="261" t="n"/>
      <c r="BA91" s="261" t="n"/>
      <c r="BB91" s="261" t="n"/>
      <c r="BC91" s="261" t="n"/>
      <c r="BD91" s="264" t="n">
        <v>64</v>
      </c>
      <c r="BE91" s="264" t="n">
        <v>0.000235</v>
      </c>
      <c r="BF91" s="264" t="n">
        <v>-0.000235</v>
      </c>
      <c r="BG91" s="261" t="n"/>
      <c r="BH91" s="261" t="n"/>
      <c r="BI91" s="330" t="n"/>
    </row>
    <row r="92">
      <c r="AO92" s="261" t="n"/>
      <c r="AP92" s="261" t="n"/>
      <c r="AQ92" s="261" t="n"/>
      <c r="AR92" s="261" t="n"/>
      <c r="AS92" s="261" t="n"/>
      <c r="AT92" s="261" t="n"/>
      <c r="AU92" s="261" t="n"/>
      <c r="AV92" s="261" t="n"/>
      <c r="AW92" s="261" t="n"/>
      <c r="AX92" s="261" t="n"/>
      <c r="AY92" s="261" t="n"/>
      <c r="AZ92" s="261" t="n"/>
      <c r="BA92" s="261" t="n"/>
      <c r="BB92" s="261" t="n"/>
      <c r="BC92" s="261" t="n"/>
      <c r="BD92" s="264" t="n">
        <v>65</v>
      </c>
      <c r="BE92" s="264" t="n">
        <v>0.0002375</v>
      </c>
      <c r="BF92" s="264" t="n">
        <v>-0.0002375</v>
      </c>
      <c r="BG92" s="261" t="n"/>
      <c r="BH92" s="261" t="n"/>
      <c r="BI92" s="330" t="n"/>
    </row>
    <row r="93">
      <c r="AO93" s="261" t="n"/>
      <c r="AP93" s="261" t="n"/>
      <c r="AQ93" s="261" t="n"/>
      <c r="AR93" s="261" t="n"/>
      <c r="AS93" s="261" t="n"/>
      <c r="AT93" s="261" t="n"/>
      <c r="AU93" s="261" t="n"/>
      <c r="AV93" s="261" t="n"/>
      <c r="AW93" s="261" t="n"/>
      <c r="AX93" s="261" t="n"/>
      <c r="AY93" s="261" t="n"/>
      <c r="AZ93" s="261" t="n"/>
      <c r="BA93" s="261" t="n"/>
      <c r="BB93" s="261" t="n"/>
      <c r="BC93" s="261" t="n"/>
      <c r="BD93" s="264" t="n">
        <v>66</v>
      </c>
      <c r="BE93" s="264" t="n">
        <v>0.00024</v>
      </c>
      <c r="BF93" s="264" t="n">
        <v>-0.00024</v>
      </c>
      <c r="BG93" s="261" t="n"/>
      <c r="BH93" s="261" t="n"/>
      <c r="BI93" s="330" t="n"/>
    </row>
    <row r="94">
      <c r="AO94" s="261" t="n"/>
      <c r="AP94" s="261" t="n"/>
      <c r="AQ94" s="261" t="n"/>
      <c r="AR94" s="261" t="n"/>
      <c r="AS94" s="261" t="n"/>
      <c r="AT94" s="261" t="n"/>
      <c r="AU94" s="261" t="n"/>
      <c r="AV94" s="261" t="n"/>
      <c r="AW94" s="261" t="n"/>
      <c r="AX94" s="261" t="n"/>
      <c r="AY94" s="261" t="n"/>
      <c r="AZ94" s="261" t="n"/>
      <c r="BA94" s="261" t="n"/>
      <c r="BB94" s="261" t="n"/>
      <c r="BC94" s="261" t="n"/>
      <c r="BD94" s="264" t="n">
        <v>67</v>
      </c>
      <c r="BE94" s="264" t="n">
        <v>0.0002425</v>
      </c>
      <c r="BF94" s="264" t="n">
        <v>-0.0002425</v>
      </c>
      <c r="BG94" s="261" t="n"/>
      <c r="BH94" s="261" t="n"/>
      <c r="BI94" s="330" t="n"/>
    </row>
    <row r="95">
      <c r="AO95" s="261" t="n"/>
      <c r="AP95" s="261" t="n"/>
      <c r="AQ95" s="261" t="n"/>
      <c r="AR95" s="261" t="n"/>
      <c r="AS95" s="261" t="n"/>
      <c r="AT95" s="261" t="n"/>
      <c r="AU95" s="261" t="n"/>
      <c r="AV95" s="261" t="n"/>
      <c r="AW95" s="261" t="n"/>
      <c r="AX95" s="261" t="n"/>
      <c r="AY95" s="261" t="n"/>
      <c r="AZ95" s="261" t="n"/>
      <c r="BA95" s="261" t="n"/>
      <c r="BB95" s="261" t="n"/>
      <c r="BC95" s="261" t="n"/>
      <c r="BD95" s="264" t="n">
        <v>68</v>
      </c>
      <c r="BE95" s="264" t="n">
        <v>0.000245</v>
      </c>
      <c r="BF95" s="264" t="n">
        <v>-0.000245</v>
      </c>
      <c r="BG95" s="261" t="n"/>
      <c r="BH95" s="261" t="n"/>
      <c r="BI95" s="330" t="n"/>
    </row>
    <row r="96">
      <c r="AO96" s="261" t="n"/>
      <c r="AP96" s="261" t="n"/>
      <c r="AQ96" s="261" t="n"/>
      <c r="AR96" s="261" t="n"/>
      <c r="AS96" s="261" t="n"/>
      <c r="AT96" s="261" t="n"/>
      <c r="AU96" s="261" t="n"/>
      <c r="AV96" s="261" t="n"/>
      <c r="AW96" s="261" t="n"/>
      <c r="AX96" s="261" t="n"/>
      <c r="AY96" s="261" t="n"/>
      <c r="AZ96" s="261" t="n"/>
      <c r="BA96" s="261" t="n"/>
      <c r="BB96" s="261" t="n"/>
      <c r="BC96" s="261" t="n"/>
      <c r="BD96" s="264" t="n">
        <v>69</v>
      </c>
      <c r="BE96" s="264" t="n">
        <v>0.0002475</v>
      </c>
      <c r="BF96" s="264" t="n">
        <v>-0.0002475</v>
      </c>
      <c r="BG96" s="261" t="n"/>
      <c r="BH96" s="261" t="n"/>
      <c r="BI96" s="330" t="n"/>
    </row>
    <row r="97">
      <c r="AO97" s="261" t="n"/>
      <c r="AP97" s="261" t="n"/>
      <c r="AQ97" s="261" t="n"/>
      <c r="AR97" s="261" t="n"/>
      <c r="AS97" s="261" t="n"/>
      <c r="AT97" s="261" t="n"/>
      <c r="AU97" s="261" t="n"/>
      <c r="AV97" s="261" t="n"/>
      <c r="AW97" s="261" t="n"/>
      <c r="AX97" s="261" t="n"/>
      <c r="AY97" s="261" t="n"/>
      <c r="AZ97" s="261" t="n"/>
      <c r="BA97" s="261" t="n"/>
      <c r="BB97" s="261" t="n"/>
      <c r="BC97" s="261" t="n"/>
      <c r="BD97" s="264" t="n">
        <v>70</v>
      </c>
      <c r="BE97" s="264" t="n">
        <v>0.00025</v>
      </c>
      <c r="BF97" s="264" t="n">
        <v>-0.00025</v>
      </c>
      <c r="BG97" s="261" t="n"/>
      <c r="BH97" s="261" t="n"/>
      <c r="BI97" s="330" t="n"/>
    </row>
    <row r="98">
      <c r="AO98" s="261" t="n"/>
      <c r="AP98" s="261" t="n"/>
      <c r="AQ98" s="261" t="n"/>
      <c r="AR98" s="261" t="n"/>
      <c r="AS98" s="261" t="n"/>
      <c r="AT98" s="261" t="n"/>
      <c r="AU98" s="261" t="n"/>
      <c r="AV98" s="261" t="n"/>
      <c r="AW98" s="261" t="n"/>
      <c r="AX98" s="261" t="n"/>
      <c r="AY98" s="261" t="n"/>
      <c r="AZ98" s="261" t="n"/>
      <c r="BA98" s="261" t="n"/>
      <c r="BB98" s="261" t="n"/>
      <c r="BC98" s="261" t="n"/>
      <c r="BD98" s="264" t="n">
        <v>71</v>
      </c>
      <c r="BE98" s="264" t="n">
        <v>0.0002493</v>
      </c>
      <c r="BF98" s="264" t="n">
        <v>-0.0002493</v>
      </c>
      <c r="BG98" s="261" t="n"/>
      <c r="BH98" s="261" t="n"/>
      <c r="BI98" s="330" t="n"/>
    </row>
    <row r="99">
      <c r="AO99" s="261" t="n"/>
      <c r="AP99" s="261" t="n"/>
      <c r="AQ99" s="261" t="n"/>
      <c r="AR99" s="261" t="n"/>
      <c r="AS99" s="261" t="n"/>
      <c r="AT99" s="261" t="n"/>
      <c r="AU99" s="261" t="n"/>
      <c r="AV99" s="261" t="n"/>
      <c r="AW99" s="261" t="n"/>
      <c r="AX99" s="261" t="n"/>
      <c r="AY99" s="261" t="n"/>
      <c r="AZ99" s="261" t="n"/>
      <c r="BA99" s="261" t="n"/>
      <c r="BB99" s="261" t="n"/>
      <c r="BC99" s="261" t="n"/>
      <c r="BD99" s="264" t="n">
        <v>72</v>
      </c>
      <c r="BE99" s="264" t="n">
        <v>0.0002476</v>
      </c>
      <c r="BF99" s="264" t="n">
        <v>-0.0002476</v>
      </c>
      <c r="BG99" s="261" t="n"/>
      <c r="BH99" s="261" t="n"/>
      <c r="BI99" s="330" t="n"/>
    </row>
    <row r="100">
      <c r="AO100" s="261" t="n"/>
      <c r="AP100" s="261" t="n"/>
      <c r="AQ100" s="261" t="n"/>
      <c r="AR100" s="261" t="n"/>
      <c r="AS100" s="261" t="n"/>
      <c r="AT100" s="261" t="n"/>
      <c r="AU100" s="261" t="n"/>
      <c r="AV100" s="261" t="n"/>
      <c r="AW100" s="261" t="n"/>
      <c r="AX100" s="261" t="n"/>
      <c r="AY100" s="261" t="n"/>
      <c r="AZ100" s="261" t="n"/>
      <c r="BA100" s="261" t="n"/>
      <c r="BB100" s="261" t="n"/>
      <c r="BC100" s="261" t="n"/>
      <c r="BD100" s="264" t="n">
        <v>73</v>
      </c>
      <c r="BE100" s="264" t="n">
        <v>0.0002459</v>
      </c>
      <c r="BF100" s="264" t="n">
        <v>-0.0002459</v>
      </c>
      <c r="BG100" s="261" t="n"/>
      <c r="BH100" s="261" t="n"/>
      <c r="BI100" s="330" t="n"/>
    </row>
    <row r="101">
      <c r="AO101" s="261" t="n"/>
      <c r="AP101" s="261" t="n"/>
      <c r="AQ101" s="261" t="n"/>
      <c r="AR101" s="261" t="n"/>
      <c r="AS101" s="261" t="n"/>
      <c r="AT101" s="261" t="n"/>
      <c r="AU101" s="261" t="n"/>
      <c r="AV101" s="261" t="n"/>
      <c r="AW101" s="261" t="n"/>
      <c r="AX101" s="261" t="n"/>
      <c r="AY101" s="261" t="n"/>
      <c r="AZ101" s="261" t="n"/>
      <c r="BA101" s="261" t="n"/>
      <c r="BB101" s="261" t="n"/>
      <c r="BC101" s="261" t="n"/>
      <c r="BD101" s="264" t="n">
        <v>74</v>
      </c>
      <c r="BE101" s="264" t="n">
        <v>0.0002442</v>
      </c>
      <c r="BF101" s="264" t="n">
        <v>-0.0002442</v>
      </c>
      <c r="BG101" s="261" t="n"/>
      <c r="BH101" s="261" t="n"/>
      <c r="BI101" s="330" t="n"/>
    </row>
    <row r="102">
      <c r="AO102" s="261" t="n"/>
      <c r="AP102" s="261" t="n"/>
      <c r="AQ102" s="261" t="n"/>
      <c r="AR102" s="261" t="n"/>
      <c r="AS102" s="261" t="n"/>
      <c r="AT102" s="261" t="n"/>
      <c r="AU102" s="261" t="n"/>
      <c r="AV102" s="261" t="n"/>
      <c r="AW102" s="261" t="n"/>
      <c r="AX102" s="261" t="n"/>
      <c r="AY102" s="261" t="n"/>
      <c r="AZ102" s="261" t="n"/>
      <c r="BA102" s="261" t="n"/>
      <c r="BB102" s="261" t="n"/>
      <c r="BC102" s="261" t="n"/>
      <c r="BD102" s="264" t="n">
        <v>75</v>
      </c>
      <c r="BE102" s="264" t="n">
        <v>0.0002425</v>
      </c>
      <c r="BF102" s="264" t="n">
        <v>-0.0002425</v>
      </c>
      <c r="BG102" s="261" t="n"/>
      <c r="BH102" s="261" t="n"/>
      <c r="BI102" s="330" t="n"/>
    </row>
    <row r="103">
      <c r="AO103" s="261" t="n"/>
      <c r="AP103" s="261" t="n"/>
      <c r="AQ103" s="261" t="n"/>
      <c r="AR103" s="261" t="n"/>
      <c r="AS103" s="261" t="n"/>
      <c r="AT103" s="261" t="n"/>
      <c r="AU103" s="261" t="n"/>
      <c r="AV103" s="261" t="n"/>
      <c r="AW103" s="261" t="n"/>
      <c r="AX103" s="261" t="n"/>
      <c r="AY103" s="261" t="n"/>
      <c r="AZ103" s="261" t="n"/>
      <c r="BA103" s="261" t="n"/>
      <c r="BB103" s="261" t="n"/>
      <c r="BC103" s="261" t="n"/>
      <c r="BD103" s="264" t="n">
        <v>76</v>
      </c>
      <c r="BE103" s="264" t="n">
        <v>0.0002408</v>
      </c>
      <c r="BF103" s="264" t="n">
        <v>-0.0002408</v>
      </c>
      <c r="BG103" s="261" t="n"/>
      <c r="BH103" s="261" t="n"/>
      <c r="BI103" s="330" t="n"/>
    </row>
    <row r="104">
      <c r="AO104" s="261" t="n"/>
      <c r="AP104" s="261" t="n"/>
      <c r="AQ104" s="261" t="n"/>
      <c r="AR104" s="261" t="n"/>
      <c r="AS104" s="261" t="n"/>
      <c r="AT104" s="261" t="n"/>
      <c r="AU104" s="261" t="n"/>
      <c r="AV104" s="261" t="n"/>
      <c r="AW104" s="261" t="n"/>
      <c r="AX104" s="261" t="n"/>
      <c r="AY104" s="261" t="n"/>
      <c r="AZ104" s="261" t="n"/>
      <c r="BA104" s="261" t="n"/>
      <c r="BB104" s="261" t="n"/>
      <c r="BC104" s="261" t="n"/>
      <c r="BD104" s="264" t="n">
        <v>77</v>
      </c>
      <c r="BE104" s="264" t="n">
        <v>0.0002391</v>
      </c>
      <c r="BF104" s="264" t="n">
        <v>-0.0002391</v>
      </c>
      <c r="BG104" s="261" t="n"/>
      <c r="BH104" s="261" t="n"/>
      <c r="BI104" s="330" t="n"/>
    </row>
    <row r="105">
      <c r="AO105" s="261" t="n"/>
      <c r="AP105" s="261" t="n"/>
      <c r="AQ105" s="261" t="n"/>
      <c r="AR105" s="261" t="n"/>
      <c r="AS105" s="261" t="n"/>
      <c r="AT105" s="261" t="n"/>
      <c r="AU105" s="261" t="n"/>
      <c r="AV105" s="261" t="n"/>
      <c r="AW105" s="261" t="n"/>
      <c r="AX105" s="261" t="n"/>
      <c r="AY105" s="261" t="n"/>
      <c r="AZ105" s="261" t="n"/>
      <c r="BA105" s="261" t="n"/>
      <c r="BB105" s="261" t="n"/>
      <c r="BC105" s="261" t="n"/>
      <c r="BD105" s="264" t="n">
        <v>78</v>
      </c>
      <c r="BE105" s="264" t="n">
        <v>0.0002374</v>
      </c>
      <c r="BF105" s="264" t="n">
        <v>-0.0002374</v>
      </c>
      <c r="BG105" s="261" t="n"/>
      <c r="BH105" s="261" t="n"/>
      <c r="BI105" s="330" t="n"/>
    </row>
    <row r="106">
      <c r="AO106" s="261" t="n"/>
      <c r="AP106" s="261" t="n"/>
      <c r="AQ106" s="261" t="n"/>
      <c r="AR106" s="261" t="n"/>
      <c r="AS106" s="261" t="n"/>
      <c r="AT106" s="261" t="n"/>
      <c r="AU106" s="261" t="n"/>
      <c r="AV106" s="261" t="n"/>
      <c r="AW106" s="261" t="n"/>
      <c r="AX106" s="261" t="n"/>
      <c r="AY106" s="261" t="n"/>
      <c r="AZ106" s="261" t="n"/>
      <c r="BA106" s="261" t="n"/>
      <c r="BB106" s="261" t="n"/>
      <c r="BC106" s="261" t="n"/>
      <c r="BD106" s="264" t="n">
        <v>79</v>
      </c>
      <c r="BE106" s="264" t="n">
        <v>0.0002357</v>
      </c>
      <c r="BF106" s="264" t="n">
        <v>-0.0002357</v>
      </c>
      <c r="BG106" s="261" t="n"/>
      <c r="BH106" s="261" t="n"/>
      <c r="BI106" s="330" t="n"/>
    </row>
    <row r="107">
      <c r="AO107" s="261" t="n"/>
      <c r="AP107" s="261" t="n"/>
      <c r="AQ107" s="261" t="n"/>
      <c r="AR107" s="261" t="n"/>
      <c r="AS107" s="261" t="n"/>
      <c r="AT107" s="261" t="n"/>
      <c r="AU107" s="261" t="n"/>
      <c r="AV107" s="261" t="n"/>
      <c r="AW107" s="261" t="n"/>
      <c r="AX107" s="261" t="n"/>
      <c r="AY107" s="261" t="n"/>
      <c r="AZ107" s="261" t="n"/>
      <c r="BA107" s="261" t="n"/>
      <c r="BB107" s="261" t="n"/>
      <c r="BC107" s="261" t="n"/>
      <c r="BD107" s="264" t="n">
        <v>80</v>
      </c>
      <c r="BE107" s="264" t="n">
        <v>0.000234</v>
      </c>
      <c r="BF107" s="264" t="n">
        <v>-0.000234</v>
      </c>
      <c r="BG107" s="261" t="n"/>
      <c r="BH107" s="261" t="n"/>
      <c r="BI107" s="330" t="n"/>
    </row>
    <row r="108">
      <c r="AO108" s="261" t="n"/>
      <c r="AP108" s="261" t="n"/>
      <c r="AQ108" s="261" t="n"/>
      <c r="AR108" s="261" t="n"/>
      <c r="AS108" s="261" t="n"/>
      <c r="AT108" s="261" t="n"/>
      <c r="AU108" s="261" t="n"/>
      <c r="AV108" s="261" t="n"/>
      <c r="AW108" s="261" t="n"/>
      <c r="AX108" s="261" t="n"/>
      <c r="AY108" s="261" t="n"/>
      <c r="AZ108" s="261" t="n"/>
      <c r="BA108" s="261" t="n"/>
      <c r="BB108" s="261" t="n"/>
      <c r="BC108" s="261" t="n"/>
      <c r="BD108" s="264" t="n">
        <v>81</v>
      </c>
      <c r="BE108" s="264" t="n">
        <v>0.0002323</v>
      </c>
      <c r="BF108" s="264" t="n">
        <v>-0.0002323</v>
      </c>
      <c r="BG108" s="261" t="n"/>
      <c r="BH108" s="261" t="n"/>
      <c r="BI108" s="330" t="n"/>
    </row>
    <row r="109">
      <c r="AO109" s="261" t="n"/>
      <c r="AP109" s="261" t="n"/>
      <c r="AQ109" s="261" t="n"/>
      <c r="AR109" s="261" t="n"/>
      <c r="AS109" s="261" t="n"/>
      <c r="AT109" s="261" t="n"/>
      <c r="AU109" s="261" t="n"/>
      <c r="AV109" s="261" t="n"/>
      <c r="AW109" s="261" t="n"/>
      <c r="AX109" s="261" t="n"/>
      <c r="AY109" s="261" t="n"/>
      <c r="AZ109" s="261" t="n"/>
      <c r="BA109" s="261" t="n"/>
      <c r="BB109" s="261" t="n"/>
      <c r="BC109" s="261" t="n"/>
      <c r="BD109" s="264" t="n">
        <v>82</v>
      </c>
      <c r="BE109" s="264" t="n">
        <v>0.0002306</v>
      </c>
      <c r="BF109" s="264" t="n">
        <v>-0.0002306</v>
      </c>
      <c r="BG109" s="261" t="n"/>
      <c r="BH109" s="261" t="n"/>
      <c r="BI109" s="330" t="n"/>
    </row>
    <row r="110">
      <c r="AO110" s="261" t="n"/>
      <c r="AP110" s="261" t="n"/>
      <c r="AQ110" s="261" t="n"/>
      <c r="AR110" s="261" t="n"/>
      <c r="AS110" s="261" t="n"/>
      <c r="AT110" s="261" t="n"/>
      <c r="AU110" s="261" t="n"/>
      <c r="AV110" s="261" t="n"/>
      <c r="AW110" s="261" t="n"/>
      <c r="AX110" s="261" t="n"/>
      <c r="AY110" s="261" t="n"/>
      <c r="AZ110" s="261" t="n"/>
      <c r="BA110" s="261" t="n"/>
      <c r="BB110" s="261" t="n"/>
      <c r="BC110" s="261" t="n"/>
      <c r="BD110" s="264" t="n">
        <v>83</v>
      </c>
      <c r="BE110" s="264" t="n">
        <v>0.0002289</v>
      </c>
      <c r="BF110" s="264" t="n">
        <v>-0.0002289</v>
      </c>
      <c r="BG110" s="261" t="n"/>
      <c r="BH110" s="261" t="n"/>
      <c r="BI110" s="330" t="n"/>
    </row>
    <row r="111">
      <c r="AO111" s="261" t="n"/>
      <c r="AP111" s="261" t="n"/>
      <c r="AQ111" s="261" t="n"/>
      <c r="AR111" s="261" t="n"/>
      <c r="AS111" s="261" t="n"/>
      <c r="AT111" s="261" t="n"/>
      <c r="AU111" s="261" t="n"/>
      <c r="AV111" s="261" t="n"/>
      <c r="AW111" s="261" t="n"/>
      <c r="AX111" s="261" t="n"/>
      <c r="AY111" s="261" t="n"/>
      <c r="AZ111" s="261" t="n"/>
      <c r="BA111" s="261" t="n"/>
      <c r="BB111" s="261" t="n"/>
      <c r="BC111" s="261" t="n"/>
      <c r="BD111" s="264" t="n">
        <v>84</v>
      </c>
      <c r="BE111" s="264" t="n">
        <v>0.0002272</v>
      </c>
      <c r="BF111" s="264" t="n">
        <v>-0.0002272</v>
      </c>
      <c r="BG111" s="261" t="n"/>
      <c r="BH111" s="261" t="n"/>
      <c r="BI111" s="330" t="n"/>
    </row>
    <row r="112">
      <c r="AO112" s="261" t="n"/>
      <c r="AP112" s="261" t="n"/>
      <c r="AQ112" s="261" t="n"/>
      <c r="AR112" s="261" t="n"/>
      <c r="AS112" s="261" t="n"/>
      <c r="AT112" s="261" t="n"/>
      <c r="AU112" s="261" t="n"/>
      <c r="AV112" s="261" t="n"/>
      <c r="AW112" s="261" t="n"/>
      <c r="AX112" s="261" t="n"/>
      <c r="AY112" s="261" t="n"/>
      <c r="AZ112" s="261" t="n"/>
      <c r="BA112" s="261" t="n"/>
      <c r="BB112" s="261" t="n"/>
      <c r="BC112" s="261" t="n"/>
      <c r="BD112" s="264" t="n">
        <v>85</v>
      </c>
      <c r="BE112" s="264" t="n">
        <v>0.0002255</v>
      </c>
      <c r="BF112" s="264" t="n">
        <v>-0.0002255</v>
      </c>
      <c r="BG112" s="261" t="n"/>
      <c r="BH112" s="261" t="n"/>
      <c r="BI112" s="330" t="n"/>
    </row>
    <row r="113">
      <c r="AO113" s="261" t="n"/>
      <c r="AP113" s="261" t="n"/>
      <c r="AQ113" s="261" t="n"/>
      <c r="AR113" s="261" t="n"/>
      <c r="AS113" s="261" t="n"/>
      <c r="AT113" s="261" t="n"/>
      <c r="AU113" s="261" t="n"/>
      <c r="AV113" s="261" t="n"/>
      <c r="AW113" s="261" t="n"/>
      <c r="AX113" s="261" t="n"/>
      <c r="AY113" s="261" t="n"/>
      <c r="AZ113" s="261" t="n"/>
      <c r="BA113" s="261" t="n"/>
      <c r="BB113" s="261" t="n"/>
      <c r="BC113" s="261" t="n"/>
      <c r="BD113" s="264" t="n">
        <v>86</v>
      </c>
      <c r="BE113" s="264" t="n">
        <v>0.0002238</v>
      </c>
      <c r="BF113" s="264" t="n">
        <v>-0.0002238</v>
      </c>
      <c r="BG113" s="261" t="n"/>
      <c r="BH113" s="261" t="n"/>
      <c r="BI113" s="330" t="n"/>
    </row>
    <row r="114">
      <c r="AO114" s="261" t="n"/>
      <c r="AP114" s="261" t="n"/>
      <c r="AQ114" s="261" t="n"/>
      <c r="AR114" s="261" t="n"/>
      <c r="AS114" s="261" t="n"/>
      <c r="AT114" s="261" t="n"/>
      <c r="AU114" s="261" t="n"/>
      <c r="AV114" s="261" t="n"/>
      <c r="AW114" s="261" t="n"/>
      <c r="AX114" s="261" t="n"/>
      <c r="AY114" s="261" t="n"/>
      <c r="AZ114" s="261" t="n"/>
      <c r="BA114" s="261" t="n"/>
      <c r="BB114" s="261" t="n"/>
      <c r="BC114" s="261" t="n"/>
      <c r="BD114" s="264" t="n">
        <v>87</v>
      </c>
      <c r="BE114" s="264" t="n">
        <v>0.0002221</v>
      </c>
      <c r="BF114" s="264" t="n">
        <v>-0.0002221</v>
      </c>
      <c r="BG114" s="261" t="n"/>
      <c r="BH114" s="261" t="n"/>
      <c r="BI114" s="330" t="n"/>
    </row>
    <row r="115">
      <c r="AO115" s="261" t="n"/>
      <c r="AP115" s="261" t="n"/>
      <c r="AQ115" s="261" t="n"/>
      <c r="AR115" s="261" t="n"/>
      <c r="AS115" s="261" t="n"/>
      <c r="AT115" s="261" t="n"/>
      <c r="AU115" s="261" t="n"/>
      <c r="AV115" s="261" t="n"/>
      <c r="AW115" s="261" t="n"/>
      <c r="AX115" s="261" t="n"/>
      <c r="AY115" s="261" t="n"/>
      <c r="AZ115" s="261" t="n"/>
      <c r="BA115" s="261" t="n"/>
      <c r="BB115" s="261" t="n"/>
      <c r="BC115" s="261" t="n"/>
      <c r="BD115" s="264" t="n">
        <v>88</v>
      </c>
      <c r="BE115" s="264" t="n">
        <v>0.0002204</v>
      </c>
      <c r="BF115" s="264" t="n">
        <v>-0.0002204</v>
      </c>
      <c r="BG115" s="261" t="n"/>
      <c r="BH115" s="261" t="n"/>
      <c r="BI115" s="330" t="n"/>
    </row>
    <row r="116">
      <c r="AO116" s="261" t="n"/>
      <c r="AP116" s="261" t="n"/>
      <c r="AQ116" s="261" t="n"/>
      <c r="AR116" s="261" t="n"/>
      <c r="AS116" s="261" t="n"/>
      <c r="AT116" s="261" t="n"/>
      <c r="AU116" s="261" t="n"/>
      <c r="AV116" s="261" t="n"/>
      <c r="AW116" s="261" t="n"/>
      <c r="AX116" s="261" t="n"/>
      <c r="AY116" s="261" t="n"/>
      <c r="AZ116" s="261" t="n"/>
      <c r="BA116" s="261" t="n"/>
      <c r="BB116" s="261" t="n"/>
      <c r="BC116" s="261" t="n"/>
      <c r="BD116" s="264" t="n">
        <v>89</v>
      </c>
      <c r="BE116" s="264" t="n">
        <v>0.0002187</v>
      </c>
      <c r="BF116" s="264" t="n">
        <v>-0.0002187</v>
      </c>
      <c r="BG116" s="261" t="n"/>
      <c r="BH116" s="261" t="n"/>
      <c r="BI116" s="330" t="n"/>
    </row>
    <row r="117">
      <c r="AO117" s="261" t="n"/>
      <c r="AP117" s="261" t="n"/>
      <c r="AQ117" s="261" t="n"/>
      <c r="AR117" s="261" t="n"/>
      <c r="AS117" s="261" t="n"/>
      <c r="AT117" s="261" t="n"/>
      <c r="AU117" s="261" t="n"/>
      <c r="AV117" s="261" t="n"/>
      <c r="AW117" s="261" t="n"/>
      <c r="AX117" s="261" t="n"/>
      <c r="AY117" s="261" t="n"/>
      <c r="AZ117" s="261" t="n"/>
      <c r="BA117" s="261" t="n"/>
      <c r="BB117" s="261" t="n"/>
      <c r="BC117" s="261" t="n"/>
      <c r="BD117" s="264" t="n">
        <v>90</v>
      </c>
      <c r="BE117" s="264" t="n">
        <v>0.000217</v>
      </c>
      <c r="BF117" s="264" t="n">
        <v>-0.000217</v>
      </c>
      <c r="BG117" s="261" t="n"/>
      <c r="BH117" s="261" t="n"/>
      <c r="BI117" s="330" t="n"/>
    </row>
    <row r="118">
      <c r="AO118" s="261" t="n"/>
      <c r="AP118" s="261" t="n"/>
      <c r="AQ118" s="261" t="n"/>
      <c r="AR118" s="261" t="n"/>
      <c r="AS118" s="261" t="n"/>
      <c r="AT118" s="261" t="n"/>
      <c r="AU118" s="261" t="n"/>
      <c r="AV118" s="261" t="n"/>
      <c r="AW118" s="261" t="n"/>
      <c r="AX118" s="261" t="n"/>
      <c r="AY118" s="261" t="n"/>
      <c r="AZ118" s="261" t="n"/>
      <c r="BA118" s="261" t="n"/>
      <c r="BB118" s="261" t="n"/>
      <c r="BC118" s="261" t="n"/>
      <c r="BD118" s="264" t="n">
        <v>91</v>
      </c>
      <c r="BE118" s="264" t="n">
        <v>0.0002153</v>
      </c>
      <c r="BF118" s="264" t="n">
        <v>-0.0002153</v>
      </c>
      <c r="BG118" s="261" t="n"/>
      <c r="BH118" s="261" t="n"/>
      <c r="BI118" s="330" t="n"/>
    </row>
    <row r="119">
      <c r="AO119" s="261" t="n"/>
      <c r="AP119" s="261" t="n"/>
      <c r="AQ119" s="261" t="n"/>
      <c r="AR119" s="261" t="n"/>
      <c r="AS119" s="261" t="n"/>
      <c r="AT119" s="261" t="n"/>
      <c r="AU119" s="261" t="n"/>
      <c r="AV119" s="261" t="n"/>
      <c r="AW119" s="261" t="n"/>
      <c r="AX119" s="261" t="n"/>
      <c r="AY119" s="261" t="n"/>
      <c r="AZ119" s="261" t="n"/>
      <c r="BA119" s="261" t="n"/>
      <c r="BB119" s="261" t="n"/>
      <c r="BC119" s="261" t="n"/>
      <c r="BD119" s="264" t="n">
        <v>92</v>
      </c>
      <c r="BE119" s="264" t="n">
        <v>0.0002136</v>
      </c>
      <c r="BF119" s="264" t="n">
        <v>-0.0002136</v>
      </c>
      <c r="BG119" s="261" t="n"/>
      <c r="BH119" s="261" t="n"/>
      <c r="BI119" s="330" t="n"/>
    </row>
    <row r="120">
      <c r="AO120" s="261" t="n"/>
      <c r="AP120" s="261" t="n"/>
      <c r="AQ120" s="261" t="n"/>
      <c r="AR120" s="261" t="n"/>
      <c r="AS120" s="261" t="n"/>
      <c r="AT120" s="261" t="n"/>
      <c r="AU120" s="261" t="n"/>
      <c r="AV120" s="261" t="n"/>
      <c r="AW120" s="261" t="n"/>
      <c r="AX120" s="261" t="n"/>
      <c r="AY120" s="261" t="n"/>
      <c r="AZ120" s="261" t="n"/>
      <c r="BA120" s="261" t="n"/>
      <c r="BB120" s="261" t="n"/>
      <c r="BC120" s="261" t="n"/>
      <c r="BD120" s="264" t="n">
        <v>93</v>
      </c>
      <c r="BE120" s="264" t="n">
        <v>0.0002119</v>
      </c>
      <c r="BF120" s="264" t="n">
        <v>-0.0002119</v>
      </c>
      <c r="BG120" s="261" t="n"/>
      <c r="BH120" s="261" t="n"/>
      <c r="BI120" s="330" t="n"/>
    </row>
    <row r="121">
      <c r="AO121" s="261" t="n"/>
      <c r="AP121" s="261" t="n"/>
      <c r="AQ121" s="261" t="n"/>
      <c r="AR121" s="261" t="n"/>
      <c r="AS121" s="261" t="n"/>
      <c r="AT121" s="261" t="n"/>
      <c r="AU121" s="261" t="n"/>
      <c r="AV121" s="261" t="n"/>
      <c r="AW121" s="261" t="n"/>
      <c r="AX121" s="261" t="n"/>
      <c r="AY121" s="261" t="n"/>
      <c r="AZ121" s="261" t="n"/>
      <c r="BA121" s="261" t="n"/>
      <c r="BB121" s="261" t="n"/>
      <c r="BC121" s="261" t="n"/>
      <c r="BD121" s="264" t="n">
        <v>94</v>
      </c>
      <c r="BE121" s="264" t="n">
        <v>0.0002102</v>
      </c>
      <c r="BF121" s="264" t="n">
        <v>-0.0002102</v>
      </c>
      <c r="BG121" s="261" t="n"/>
      <c r="BH121" s="261" t="n"/>
      <c r="BI121" s="330" t="n"/>
    </row>
    <row r="122">
      <c r="AO122" s="261" t="n"/>
      <c r="AP122" s="261" t="n"/>
      <c r="AQ122" s="261" t="n"/>
      <c r="AR122" s="261" t="n"/>
      <c r="AS122" s="261" t="n"/>
      <c r="AT122" s="261" t="n"/>
      <c r="AU122" s="261" t="n"/>
      <c r="AV122" s="261" t="n"/>
      <c r="AW122" s="261" t="n"/>
      <c r="AX122" s="261" t="n"/>
      <c r="AY122" s="261" t="n"/>
      <c r="AZ122" s="261" t="n"/>
      <c r="BA122" s="261" t="n"/>
      <c r="BB122" s="261" t="n"/>
      <c r="BC122" s="261" t="n"/>
      <c r="BD122" s="264" t="n">
        <v>95</v>
      </c>
      <c r="BE122" s="264" t="n">
        <v>0.0002085</v>
      </c>
      <c r="BF122" s="264" t="n">
        <v>-0.0002085</v>
      </c>
      <c r="BG122" s="261" t="n"/>
      <c r="BH122" s="261" t="n"/>
      <c r="BI122" s="330" t="n"/>
    </row>
    <row r="123">
      <c r="AO123" s="261" t="n"/>
      <c r="AP123" s="261" t="n"/>
      <c r="AQ123" s="261" t="n"/>
      <c r="AR123" s="261" t="n"/>
      <c r="AS123" s="261" t="n"/>
      <c r="AT123" s="261" t="n"/>
      <c r="AU123" s="261" t="n"/>
      <c r="AV123" s="261" t="n"/>
      <c r="AW123" s="261" t="n"/>
      <c r="AX123" s="261" t="n"/>
      <c r="AY123" s="261" t="n"/>
      <c r="AZ123" s="261" t="n"/>
      <c r="BA123" s="261" t="n"/>
      <c r="BB123" s="261" t="n"/>
      <c r="BC123" s="261" t="n"/>
      <c r="BD123" s="264" t="n">
        <v>96</v>
      </c>
      <c r="BE123" s="264" t="n">
        <v>0.0002068</v>
      </c>
      <c r="BF123" s="264" t="n">
        <v>-0.0002068</v>
      </c>
      <c r="BG123" s="261" t="n"/>
      <c r="BH123" s="261" t="n"/>
      <c r="BI123" s="330" t="n"/>
    </row>
    <row r="124">
      <c r="AO124" s="261" t="n"/>
      <c r="AP124" s="261" t="n"/>
      <c r="AQ124" s="261" t="n"/>
      <c r="AR124" s="261" t="n"/>
      <c r="AS124" s="261" t="n"/>
      <c r="AT124" s="261" t="n"/>
      <c r="AU124" s="261" t="n"/>
      <c r="AV124" s="261" t="n"/>
      <c r="AW124" s="261" t="n"/>
      <c r="AX124" s="261" t="n"/>
      <c r="AY124" s="261" t="n"/>
      <c r="AZ124" s="261" t="n"/>
      <c r="BA124" s="261" t="n"/>
      <c r="BB124" s="261" t="n"/>
      <c r="BC124" s="261" t="n"/>
      <c r="BD124" s="264" t="n">
        <v>97</v>
      </c>
      <c r="BE124" s="264" t="n">
        <v>0.0002051</v>
      </c>
      <c r="BF124" s="264" t="n">
        <v>-0.0002051</v>
      </c>
      <c r="BG124" s="261" t="n"/>
      <c r="BH124" s="261" t="n"/>
      <c r="BI124" s="330" t="n"/>
    </row>
    <row r="125">
      <c r="AO125" s="261" t="n"/>
      <c r="AP125" s="261" t="n"/>
      <c r="AQ125" s="261" t="n"/>
      <c r="AR125" s="261" t="n"/>
      <c r="AS125" s="261" t="n"/>
      <c r="AT125" s="261" t="n"/>
      <c r="AU125" s="261" t="n"/>
      <c r="AV125" s="261" t="n"/>
      <c r="AW125" s="261" t="n"/>
      <c r="AX125" s="261" t="n"/>
      <c r="AY125" s="261" t="n"/>
      <c r="AZ125" s="261" t="n"/>
      <c r="BA125" s="261" t="n"/>
      <c r="BB125" s="261" t="n"/>
      <c r="BC125" s="261" t="n"/>
      <c r="BD125" s="264" t="n">
        <v>98</v>
      </c>
      <c r="BE125" s="264" t="n">
        <v>0.0002034</v>
      </c>
      <c r="BF125" s="264" t="n">
        <v>-0.0002034</v>
      </c>
      <c r="BG125" s="261" t="n"/>
      <c r="BH125" s="261" t="n"/>
      <c r="BI125" s="330" t="n"/>
    </row>
    <row r="126">
      <c r="AO126" s="261" t="n"/>
      <c r="AP126" s="261" t="n"/>
      <c r="AQ126" s="261" t="n"/>
      <c r="AR126" s="261" t="n"/>
      <c r="AS126" s="261" t="n"/>
      <c r="AT126" s="261" t="n"/>
      <c r="AU126" s="261" t="n"/>
      <c r="AV126" s="261" t="n"/>
      <c r="AW126" s="261" t="n"/>
      <c r="AX126" s="261" t="n"/>
      <c r="AY126" s="261" t="n"/>
      <c r="AZ126" s="261" t="n"/>
      <c r="BA126" s="261" t="n"/>
      <c r="BB126" s="261" t="n"/>
      <c r="BC126" s="261" t="n"/>
      <c r="BD126" s="264" t="n">
        <v>99</v>
      </c>
      <c r="BE126" s="264" t="n">
        <v>0.0002017</v>
      </c>
      <c r="BF126" s="264" t="n">
        <v>-0.0002017</v>
      </c>
      <c r="BG126" s="261" t="n"/>
      <c r="BH126" s="261" t="n"/>
      <c r="BI126" s="330" t="n"/>
    </row>
    <row r="127">
      <c r="AO127" s="261" t="n"/>
      <c r="AP127" s="261" t="n"/>
      <c r="AQ127" s="261" t="n"/>
      <c r="AR127" s="261" t="n"/>
      <c r="AS127" s="261" t="n"/>
      <c r="AT127" s="261" t="n"/>
      <c r="AU127" s="261" t="n"/>
      <c r="AV127" s="261" t="n"/>
      <c r="AW127" s="261" t="n"/>
      <c r="AX127" s="261" t="n"/>
      <c r="AY127" s="261" t="n"/>
      <c r="AZ127" s="261" t="n"/>
      <c r="BA127" s="261" t="n"/>
      <c r="BB127" s="261" t="n"/>
      <c r="BC127" s="261" t="n"/>
      <c r="BD127" s="264" t="n">
        <v>100</v>
      </c>
      <c r="BE127" s="264" t="n">
        <v>0.0002</v>
      </c>
      <c r="BF127" s="264" t="n">
        <v>-0.0002</v>
      </c>
      <c r="BG127" s="261" t="n"/>
      <c r="BH127" s="261" t="n"/>
      <c r="BI127" s="330" t="n"/>
    </row>
    <row r="128">
      <c r="AO128" s="261" t="n"/>
      <c r="AP128" s="261" t="n"/>
      <c r="AQ128" s="261" t="n"/>
      <c r="AR128" s="261" t="n"/>
      <c r="AS128" s="261" t="n"/>
      <c r="AT128" s="261" t="n"/>
      <c r="AU128" s="261" t="n"/>
      <c r="AV128" s="261" t="n"/>
      <c r="AW128" s="261" t="n"/>
      <c r="AX128" s="261" t="n"/>
      <c r="AY128" s="261" t="n"/>
      <c r="AZ128" s="261" t="n"/>
      <c r="BA128" s="261" t="n"/>
      <c r="BB128" s="261" t="n"/>
      <c r="BC128" s="261" t="n"/>
      <c r="BD128" s="264" t="n">
        <v>101</v>
      </c>
      <c r="BE128" s="264" t="n">
        <v>0.000203</v>
      </c>
      <c r="BF128" s="264" t="n">
        <v>-0.000203</v>
      </c>
      <c r="BG128" s="261" t="n"/>
      <c r="BH128" s="261" t="n"/>
      <c r="BI128" s="330" t="n"/>
    </row>
    <row r="129">
      <c r="AO129" s="261" t="n"/>
      <c r="AP129" s="261" t="n"/>
      <c r="AQ129" s="261" t="n"/>
      <c r="AR129" s="261" t="n"/>
      <c r="AS129" s="261" t="n"/>
      <c r="AT129" s="261" t="n"/>
      <c r="AU129" s="261" t="n"/>
      <c r="AV129" s="261" t="n"/>
      <c r="AW129" s="261" t="n"/>
      <c r="AX129" s="261" t="n"/>
      <c r="AY129" s="261" t="n"/>
      <c r="AZ129" s="261" t="n"/>
      <c r="BA129" s="261" t="n"/>
      <c r="BB129" s="261" t="n"/>
      <c r="BC129" s="261" t="n"/>
      <c r="BD129" s="264" t="n">
        <v>102</v>
      </c>
      <c r="BE129" s="264" t="n">
        <v>0.000206</v>
      </c>
      <c r="BF129" s="264" t="n">
        <v>-0.000206</v>
      </c>
      <c r="BG129" s="261" t="n"/>
      <c r="BH129" s="261" t="n"/>
      <c r="BI129" s="330" t="n"/>
    </row>
    <row r="130">
      <c r="AO130" s="261" t="n"/>
      <c r="AP130" s="261" t="n"/>
      <c r="AQ130" s="261" t="n"/>
      <c r="AR130" s="261" t="n"/>
      <c r="AS130" s="261" t="n"/>
      <c r="AT130" s="261" t="n"/>
      <c r="AU130" s="261" t="n"/>
      <c r="AV130" s="261" t="n"/>
      <c r="AW130" s="261" t="n"/>
      <c r="AX130" s="261" t="n"/>
      <c r="AY130" s="261" t="n"/>
      <c r="AZ130" s="261" t="n"/>
      <c r="BA130" s="261" t="n"/>
      <c r="BB130" s="261" t="n"/>
      <c r="BC130" s="261" t="n"/>
      <c r="BD130" s="264" t="n">
        <v>103</v>
      </c>
      <c r="BE130" s="264" t="n">
        <v>0.000209</v>
      </c>
      <c r="BF130" s="264" t="n">
        <v>-0.000209</v>
      </c>
      <c r="BG130" s="261" t="n"/>
      <c r="BH130" s="261" t="n"/>
      <c r="BI130" s="330" t="n"/>
    </row>
    <row r="131">
      <c r="AO131" s="261" t="n"/>
      <c r="AP131" s="261" t="n"/>
      <c r="AQ131" s="261" t="n"/>
      <c r="AR131" s="261" t="n"/>
      <c r="AS131" s="261" t="n"/>
      <c r="AT131" s="261" t="n"/>
      <c r="AU131" s="261" t="n"/>
      <c r="AV131" s="261" t="n"/>
      <c r="AW131" s="261" t="n"/>
      <c r="AX131" s="261" t="n"/>
      <c r="AY131" s="261" t="n"/>
      <c r="AZ131" s="261" t="n"/>
      <c r="BA131" s="261" t="n"/>
      <c r="BB131" s="261" t="n"/>
      <c r="BC131" s="261" t="n"/>
      <c r="BD131" s="264" t="n">
        <v>104</v>
      </c>
      <c r="BE131" s="264" t="n">
        <v>0.000212</v>
      </c>
      <c r="BF131" s="264" t="n">
        <v>-0.000212</v>
      </c>
      <c r="BG131" s="261" t="n"/>
      <c r="BH131" s="261" t="n"/>
      <c r="BI131" s="330" t="n"/>
    </row>
    <row r="132">
      <c r="AO132" s="261" t="n"/>
      <c r="AP132" s="261" t="n"/>
      <c r="AQ132" s="261" t="n"/>
      <c r="AR132" s="261" t="n"/>
      <c r="AS132" s="261" t="n"/>
      <c r="AT132" s="261" t="n"/>
      <c r="AU132" s="261" t="n"/>
      <c r="AV132" s="261" t="n"/>
      <c r="AW132" s="261" t="n"/>
      <c r="AX132" s="261" t="n"/>
      <c r="AY132" s="261" t="n"/>
      <c r="AZ132" s="261" t="n"/>
      <c r="BA132" s="261" t="n"/>
      <c r="BB132" s="261" t="n"/>
      <c r="BC132" s="261" t="n"/>
      <c r="BD132" s="264" t="n">
        <v>105</v>
      </c>
      <c r="BE132" s="264" t="n">
        <v>0.000215</v>
      </c>
      <c r="BF132" s="264" t="n">
        <v>-0.000215</v>
      </c>
      <c r="BG132" s="261" t="n"/>
      <c r="BH132" s="261" t="n"/>
      <c r="BI132" s="330" t="n"/>
    </row>
    <row r="133">
      <c r="AO133" s="261" t="n"/>
      <c r="AP133" s="261" t="n"/>
      <c r="AQ133" s="261" t="n"/>
      <c r="AR133" s="261" t="n"/>
      <c r="AS133" s="261" t="n"/>
      <c r="AT133" s="261" t="n"/>
      <c r="AU133" s="261" t="n"/>
      <c r="AV133" s="261" t="n"/>
      <c r="AW133" s="261" t="n"/>
      <c r="AX133" s="261" t="n"/>
      <c r="AY133" s="261" t="n"/>
      <c r="AZ133" s="261" t="n"/>
      <c r="BA133" s="261" t="n"/>
      <c r="BB133" s="261" t="n"/>
      <c r="BC133" s="261" t="n"/>
      <c r="BD133" s="264" t="n">
        <v>106</v>
      </c>
      <c r="BE133" s="264" t="n">
        <v>0.000218</v>
      </c>
      <c r="BF133" s="264" t="n">
        <v>-0.000218</v>
      </c>
      <c r="BG133" s="261" t="n"/>
      <c r="BH133" s="261" t="n"/>
      <c r="BI133" s="330" t="n"/>
    </row>
    <row r="134">
      <c r="AO134" s="261" t="n"/>
      <c r="AP134" s="261" t="n"/>
      <c r="AQ134" s="261" t="n"/>
      <c r="AR134" s="261" t="n"/>
      <c r="AS134" s="261" t="n"/>
      <c r="AT134" s="261" t="n"/>
      <c r="AU134" s="261" t="n"/>
      <c r="AV134" s="261" t="n"/>
      <c r="AW134" s="261" t="n"/>
      <c r="AX134" s="261" t="n"/>
      <c r="AY134" s="261" t="n"/>
      <c r="AZ134" s="261" t="n"/>
      <c r="BA134" s="261" t="n"/>
      <c r="BB134" s="261" t="n"/>
      <c r="BC134" s="261" t="n"/>
      <c r="BD134" s="264" t="n">
        <v>107</v>
      </c>
      <c r="BE134" s="264" t="n">
        <v>0.000221</v>
      </c>
      <c r="BF134" s="264" t="n">
        <v>-0.000221</v>
      </c>
      <c r="BG134" s="261" t="n"/>
      <c r="BH134" s="261" t="n"/>
      <c r="BI134" s="330" t="n"/>
    </row>
    <row r="135">
      <c r="AO135" s="261" t="n"/>
      <c r="AP135" s="261" t="n"/>
      <c r="AQ135" s="261" t="n"/>
      <c r="AR135" s="261" t="n"/>
      <c r="AS135" s="261" t="n"/>
      <c r="AT135" s="261" t="n"/>
      <c r="AU135" s="261" t="n"/>
      <c r="AV135" s="261" t="n"/>
      <c r="AW135" s="261" t="n"/>
      <c r="AX135" s="261" t="n"/>
      <c r="AY135" s="261" t="n"/>
      <c r="AZ135" s="261" t="n"/>
      <c r="BA135" s="261" t="n"/>
      <c r="BB135" s="261" t="n"/>
      <c r="BC135" s="261" t="n"/>
      <c r="BD135" s="264" t="n">
        <v>108</v>
      </c>
      <c r="BE135" s="264" t="n">
        <v>0.000224</v>
      </c>
      <c r="BF135" s="264" t="n">
        <v>-0.000224</v>
      </c>
      <c r="BG135" s="261" t="n"/>
      <c r="BH135" s="261" t="n"/>
      <c r="BI135" s="330" t="n"/>
    </row>
    <row r="136">
      <c r="AO136" s="261" t="n"/>
      <c r="AP136" s="261" t="n"/>
      <c r="AQ136" s="261" t="n"/>
      <c r="AR136" s="261" t="n"/>
      <c r="AS136" s="261" t="n"/>
      <c r="AT136" s="261" t="n"/>
      <c r="AU136" s="261" t="n"/>
      <c r="AV136" s="261" t="n"/>
      <c r="AW136" s="261" t="n"/>
      <c r="AX136" s="261" t="n"/>
      <c r="AY136" s="261" t="n"/>
      <c r="AZ136" s="261" t="n"/>
      <c r="BA136" s="261" t="n"/>
      <c r="BB136" s="261" t="n"/>
      <c r="BC136" s="261" t="n"/>
      <c r="BD136" s="264" t="n">
        <v>109</v>
      </c>
      <c r="BE136" s="264" t="n">
        <v>0.000227</v>
      </c>
      <c r="BF136" s="264" t="n">
        <v>-0.000227</v>
      </c>
      <c r="BG136" s="261" t="n"/>
      <c r="BH136" s="261" t="n"/>
      <c r="BI136" s="330" t="n"/>
    </row>
    <row r="137">
      <c r="AO137" s="261" t="n"/>
      <c r="AP137" s="261" t="n"/>
      <c r="AQ137" s="261" t="n"/>
      <c r="AR137" s="261" t="n"/>
      <c r="AS137" s="261" t="n"/>
      <c r="AT137" s="261" t="n"/>
      <c r="AU137" s="261" t="n"/>
      <c r="AV137" s="261" t="n"/>
      <c r="AW137" s="261" t="n"/>
      <c r="AX137" s="261" t="n"/>
      <c r="AY137" s="261" t="n"/>
      <c r="AZ137" s="261" t="n"/>
      <c r="BA137" s="261" t="n"/>
      <c r="BB137" s="261" t="n"/>
      <c r="BC137" s="261" t="n"/>
      <c r="BD137" s="264" t="n">
        <v>110</v>
      </c>
      <c r="BE137" s="264" t="n">
        <v>0.00023</v>
      </c>
      <c r="BF137" s="264" t="n">
        <v>-0.00023</v>
      </c>
      <c r="BG137" s="261" t="n"/>
      <c r="BH137" s="261" t="n"/>
      <c r="BI137" s="330" t="n"/>
    </row>
    <row r="138">
      <c r="AO138" s="261" t="n"/>
      <c r="AP138" s="261" t="n"/>
      <c r="AQ138" s="261" t="n"/>
      <c r="AR138" s="261" t="n"/>
      <c r="AS138" s="261" t="n"/>
      <c r="AT138" s="261" t="n"/>
      <c r="AU138" s="261" t="n"/>
      <c r="AV138" s="261" t="n"/>
      <c r="AW138" s="261" t="n"/>
      <c r="AX138" s="261" t="n"/>
      <c r="AY138" s="261" t="n"/>
      <c r="AZ138" s="261" t="n"/>
      <c r="BA138" s="261" t="n"/>
      <c r="BB138" s="261" t="n"/>
      <c r="BC138" s="261" t="n"/>
      <c r="BD138" s="264" t="n">
        <v>111</v>
      </c>
      <c r="BE138" s="264" t="n">
        <v>0.000233</v>
      </c>
      <c r="BF138" s="264" t="n">
        <v>-0.000233</v>
      </c>
      <c r="BG138" s="261" t="n"/>
      <c r="BH138" s="261" t="n"/>
      <c r="BI138" s="330" t="n"/>
    </row>
    <row r="139">
      <c r="AO139" s="261" t="n"/>
      <c r="AP139" s="261" t="n"/>
      <c r="AQ139" s="261" t="n"/>
      <c r="AR139" s="261" t="n"/>
      <c r="AS139" s="261" t="n"/>
      <c r="AT139" s="261" t="n"/>
      <c r="AU139" s="261" t="n"/>
      <c r="AV139" s="261" t="n"/>
      <c r="AW139" s="261" t="n"/>
      <c r="AX139" s="261" t="n"/>
      <c r="AY139" s="261" t="n"/>
      <c r="AZ139" s="261" t="n"/>
      <c r="BA139" s="261" t="n"/>
      <c r="BB139" s="261" t="n"/>
      <c r="BC139" s="261" t="n"/>
      <c r="BD139" s="264" t="n">
        <v>112</v>
      </c>
      <c r="BE139" s="264" t="n">
        <v>0.000236</v>
      </c>
      <c r="BF139" s="264" t="n">
        <v>-0.000236</v>
      </c>
      <c r="BG139" s="261" t="n"/>
      <c r="BH139" s="261" t="n"/>
      <c r="BI139" s="330" t="n"/>
    </row>
    <row r="140">
      <c r="AO140" s="261" t="n"/>
      <c r="AP140" s="261" t="n"/>
      <c r="AQ140" s="261" t="n"/>
      <c r="AR140" s="261" t="n"/>
      <c r="AS140" s="261" t="n"/>
      <c r="AT140" s="261" t="n"/>
      <c r="AU140" s="261" t="n"/>
      <c r="AV140" s="261" t="n"/>
      <c r="AW140" s="261" t="n"/>
      <c r="AX140" s="261" t="n"/>
      <c r="AY140" s="261" t="n"/>
      <c r="AZ140" s="261" t="n"/>
      <c r="BA140" s="261" t="n"/>
      <c r="BB140" s="261" t="n"/>
      <c r="BC140" s="261" t="n"/>
      <c r="BD140" s="264" t="n">
        <v>113</v>
      </c>
      <c r="BE140" s="264" t="n">
        <v>0.000239</v>
      </c>
      <c r="BF140" s="264" t="n">
        <v>-0.000239</v>
      </c>
      <c r="BG140" s="261" t="n"/>
      <c r="BH140" s="261" t="n"/>
      <c r="BI140" s="330" t="n"/>
    </row>
    <row r="141">
      <c r="AO141" s="261" t="n"/>
      <c r="AP141" s="261" t="n"/>
      <c r="AQ141" s="261" t="n"/>
      <c r="AR141" s="261" t="n"/>
      <c r="AS141" s="261" t="n"/>
      <c r="AT141" s="261" t="n"/>
      <c r="AU141" s="261" t="n"/>
      <c r="AV141" s="261" t="n"/>
      <c r="AW141" s="261" t="n"/>
      <c r="AX141" s="261" t="n"/>
      <c r="AY141" s="261" t="n"/>
      <c r="AZ141" s="261" t="n"/>
      <c r="BA141" s="261" t="n"/>
      <c r="BB141" s="261" t="n"/>
      <c r="BC141" s="261" t="n"/>
      <c r="BD141" s="264" t="n">
        <v>114</v>
      </c>
      <c r="BE141" s="264" t="n">
        <v>0.000242</v>
      </c>
      <c r="BF141" s="264" t="n">
        <v>-0.000242</v>
      </c>
      <c r="BG141" s="261" t="n"/>
      <c r="BH141" s="261" t="n"/>
      <c r="BI141" s="330" t="n"/>
    </row>
    <row r="142">
      <c r="AO142" s="261" t="n"/>
      <c r="AP142" s="261" t="n"/>
      <c r="AQ142" s="261" t="n"/>
      <c r="AR142" s="261" t="n"/>
      <c r="AS142" s="261" t="n"/>
      <c r="AT142" s="261" t="n"/>
      <c r="AU142" s="261" t="n"/>
      <c r="AV142" s="261" t="n"/>
      <c r="AW142" s="261" t="n"/>
      <c r="AX142" s="261" t="n"/>
      <c r="AY142" s="261" t="n"/>
      <c r="AZ142" s="261" t="n"/>
      <c r="BA142" s="261" t="n"/>
      <c r="BB142" s="261" t="n"/>
      <c r="BC142" s="261" t="n"/>
      <c r="BD142" s="264" t="n">
        <v>115</v>
      </c>
      <c r="BE142" s="264" t="n">
        <v>0.000245</v>
      </c>
      <c r="BF142" s="264" t="n">
        <v>-0.000245</v>
      </c>
      <c r="BG142" s="261" t="n"/>
      <c r="BH142" s="261" t="n"/>
      <c r="BI142" s="330" t="n"/>
    </row>
    <row r="143">
      <c r="AO143" s="261" t="n"/>
      <c r="AP143" s="261" t="n"/>
      <c r="AQ143" s="261" t="n"/>
      <c r="AR143" s="261" t="n"/>
      <c r="AS143" s="261" t="n"/>
      <c r="AT143" s="261" t="n"/>
      <c r="AU143" s="261" t="n"/>
      <c r="AV143" s="261" t="n"/>
      <c r="AW143" s="261" t="n"/>
      <c r="AX143" s="261" t="n"/>
      <c r="AY143" s="261" t="n"/>
      <c r="AZ143" s="261" t="n"/>
      <c r="BA143" s="261" t="n"/>
      <c r="BB143" s="261" t="n"/>
      <c r="BC143" s="261" t="n"/>
      <c r="BD143" s="264" t="n">
        <v>116</v>
      </c>
      <c r="BE143" s="264" t="n">
        <v>0.000248</v>
      </c>
      <c r="BF143" s="264" t="n">
        <v>-0.000248</v>
      </c>
      <c r="BG143" s="261" t="n"/>
      <c r="BH143" s="261" t="n"/>
      <c r="BI143" s="330" t="n"/>
    </row>
    <row r="144">
      <c r="AO144" s="261" t="n"/>
      <c r="AP144" s="261" t="n"/>
      <c r="AQ144" s="261" t="n"/>
      <c r="AR144" s="261" t="n"/>
      <c r="AS144" s="261" t="n"/>
      <c r="AT144" s="261" t="n"/>
      <c r="AU144" s="261" t="n"/>
      <c r="AV144" s="261" t="n"/>
      <c r="AW144" s="261" t="n"/>
      <c r="AX144" s="261" t="n"/>
      <c r="AY144" s="261" t="n"/>
      <c r="AZ144" s="261" t="n"/>
      <c r="BA144" s="261" t="n"/>
      <c r="BB144" s="261" t="n"/>
      <c r="BC144" s="261" t="n"/>
      <c r="BD144" s="264" t="n">
        <v>117</v>
      </c>
      <c r="BE144" s="264" t="n">
        <v>0.000251</v>
      </c>
      <c r="BF144" s="264" t="n">
        <v>-0.000251</v>
      </c>
      <c r="BG144" s="261" t="n"/>
      <c r="BH144" s="261" t="n"/>
      <c r="BI144" s="330" t="n"/>
    </row>
    <row r="145">
      <c r="AO145" s="261" t="n"/>
      <c r="AP145" s="261" t="n"/>
      <c r="AQ145" s="261" t="n"/>
      <c r="AR145" s="261" t="n"/>
      <c r="AS145" s="261" t="n"/>
      <c r="AT145" s="261" t="n"/>
      <c r="AU145" s="261" t="n"/>
      <c r="AV145" s="261" t="n"/>
      <c r="AW145" s="261" t="n"/>
      <c r="AX145" s="261" t="n"/>
      <c r="AY145" s="261" t="n"/>
      <c r="AZ145" s="261" t="n"/>
      <c r="BA145" s="261" t="n"/>
      <c r="BB145" s="261" t="n"/>
      <c r="BC145" s="261" t="n"/>
      <c r="BD145" s="264" t="n">
        <v>118</v>
      </c>
      <c r="BE145" s="264" t="n">
        <v>0.000254</v>
      </c>
      <c r="BF145" s="264" t="n">
        <v>-0.000254</v>
      </c>
      <c r="BG145" s="261" t="n"/>
      <c r="BH145" s="261" t="n"/>
      <c r="BI145" s="330" t="n"/>
    </row>
    <row r="146">
      <c r="AO146" s="261" t="n"/>
      <c r="AP146" s="261" t="n"/>
      <c r="AQ146" s="261" t="n"/>
      <c r="AR146" s="261" t="n"/>
      <c r="AS146" s="261" t="n"/>
      <c r="AT146" s="261" t="n"/>
      <c r="AU146" s="261" t="n"/>
      <c r="AV146" s="261" t="n"/>
      <c r="AW146" s="261" t="n"/>
      <c r="AX146" s="261" t="n"/>
      <c r="AY146" s="261" t="n"/>
      <c r="AZ146" s="261" t="n"/>
      <c r="BA146" s="261" t="n"/>
      <c r="BB146" s="261" t="n"/>
      <c r="BC146" s="261" t="n"/>
      <c r="BD146" s="264" t="n">
        <v>119</v>
      </c>
      <c r="BE146" s="264" t="n">
        <v>0.000257</v>
      </c>
      <c r="BF146" s="264" t="n">
        <v>-0.000257</v>
      </c>
      <c r="BG146" s="261" t="n"/>
      <c r="BH146" s="261" t="n"/>
      <c r="BI146" s="330" t="n"/>
    </row>
    <row r="147">
      <c r="AO147" s="261" t="n"/>
      <c r="AP147" s="261" t="n"/>
      <c r="AQ147" s="261" t="n"/>
      <c r="AR147" s="261" t="n"/>
      <c r="AS147" s="261" t="n"/>
      <c r="AT147" s="261" t="n"/>
      <c r="AU147" s="261" t="n"/>
      <c r="AV147" s="261" t="n"/>
      <c r="AW147" s="261" t="n"/>
      <c r="AX147" s="261" t="n"/>
      <c r="AY147" s="261" t="n"/>
      <c r="AZ147" s="261" t="n"/>
      <c r="BA147" s="261" t="n"/>
      <c r="BB147" s="261" t="n"/>
      <c r="BC147" s="261" t="n"/>
      <c r="BD147" s="264" t="n">
        <v>120</v>
      </c>
      <c r="BE147" s="264" t="n">
        <v>0.00026</v>
      </c>
      <c r="BF147" s="264" t="n">
        <v>-0.00026</v>
      </c>
      <c r="BG147" s="261" t="n"/>
      <c r="BH147" s="261" t="n"/>
      <c r="BI147" s="330" t="n"/>
    </row>
    <row r="148">
      <c r="AO148" s="261" t="n"/>
      <c r="AP148" s="261" t="n"/>
      <c r="AQ148" s="261" t="n"/>
      <c r="AR148" s="261" t="n"/>
      <c r="AS148" s="261" t="n"/>
      <c r="AT148" s="261" t="n"/>
      <c r="AU148" s="261" t="n"/>
      <c r="AV148" s="261" t="n"/>
      <c r="AW148" s="261" t="n"/>
      <c r="AX148" s="261" t="n"/>
      <c r="AY148" s="261" t="n"/>
      <c r="AZ148" s="261" t="n"/>
      <c r="BA148" s="261" t="n"/>
      <c r="BB148" s="261" t="n"/>
      <c r="BC148" s="261" t="n"/>
      <c r="BD148" s="264" t="n">
        <v>121</v>
      </c>
      <c r="BE148" s="264" t="n">
        <v>0.000263</v>
      </c>
      <c r="BF148" s="264" t="n">
        <v>-0.000263</v>
      </c>
      <c r="BG148" s="261" t="n"/>
      <c r="BH148" s="261" t="n"/>
      <c r="BI148" s="330" t="n"/>
    </row>
    <row r="149">
      <c r="AO149" s="261" t="n"/>
      <c r="AP149" s="261" t="n"/>
      <c r="AQ149" s="261" t="n"/>
      <c r="AR149" s="261" t="n"/>
      <c r="AS149" s="261" t="n"/>
      <c r="AT149" s="261" t="n"/>
      <c r="AU149" s="261" t="n"/>
      <c r="AV149" s="261" t="n"/>
      <c r="AW149" s="261" t="n"/>
      <c r="AX149" s="261" t="n"/>
      <c r="AY149" s="261" t="n"/>
      <c r="AZ149" s="261" t="n"/>
      <c r="BA149" s="261" t="n"/>
      <c r="BB149" s="261" t="n"/>
      <c r="BC149" s="261" t="n"/>
      <c r="BD149" s="264" t="n">
        <v>122</v>
      </c>
      <c r="BE149" s="264" t="n">
        <v>0.000266</v>
      </c>
      <c r="BF149" s="264" t="n">
        <v>-0.000266</v>
      </c>
      <c r="BG149" s="261" t="n"/>
      <c r="BH149" s="261" t="n"/>
      <c r="BI149" s="330" t="n"/>
    </row>
    <row r="150">
      <c r="AO150" s="261" t="n"/>
      <c r="AP150" s="261" t="n"/>
      <c r="AQ150" s="261" t="n"/>
      <c r="AR150" s="261" t="n"/>
      <c r="AS150" s="261" t="n"/>
      <c r="AT150" s="261" t="n"/>
      <c r="AU150" s="261" t="n"/>
      <c r="AV150" s="261" t="n"/>
      <c r="AW150" s="261" t="n"/>
      <c r="AX150" s="261" t="n"/>
      <c r="AY150" s="261" t="n"/>
      <c r="AZ150" s="261" t="n"/>
      <c r="BA150" s="261" t="n"/>
      <c r="BB150" s="261" t="n"/>
      <c r="BC150" s="261" t="n"/>
      <c r="BD150" s="264" t="n">
        <v>123</v>
      </c>
      <c r="BE150" s="264" t="n">
        <v>0.000269</v>
      </c>
      <c r="BF150" s="264" t="n">
        <v>-0.000269</v>
      </c>
      <c r="BG150" s="261" t="n"/>
      <c r="BH150" s="261" t="n"/>
      <c r="BI150" s="330" t="n"/>
    </row>
    <row r="151">
      <c r="AO151" s="261" t="n"/>
      <c r="AP151" s="261" t="n"/>
      <c r="AQ151" s="261" t="n"/>
      <c r="AR151" s="261" t="n"/>
      <c r="AS151" s="261" t="n"/>
      <c r="AT151" s="261" t="n"/>
      <c r="AU151" s="261" t="n"/>
      <c r="AV151" s="261" t="n"/>
      <c r="AW151" s="261" t="n"/>
      <c r="AX151" s="261" t="n"/>
      <c r="AY151" s="261" t="n"/>
      <c r="AZ151" s="261" t="n"/>
      <c r="BA151" s="261" t="n"/>
      <c r="BB151" s="261" t="n"/>
      <c r="BC151" s="261" t="n"/>
      <c r="BD151" s="264" t="n">
        <v>124</v>
      </c>
      <c r="BE151" s="264" t="n">
        <v>0.000272</v>
      </c>
      <c r="BF151" s="264" t="n">
        <v>-0.000272</v>
      </c>
      <c r="BG151" s="261" t="n"/>
      <c r="BH151" s="261" t="n"/>
      <c r="BI151" s="330" t="n"/>
    </row>
    <row r="152">
      <c r="AO152" s="261" t="n"/>
      <c r="AP152" s="261" t="n"/>
      <c r="AQ152" s="261" t="n"/>
      <c r="AR152" s="261" t="n"/>
      <c r="AS152" s="261" t="n"/>
      <c r="AT152" s="261" t="n"/>
      <c r="AU152" s="261" t="n"/>
      <c r="AV152" s="261" t="n"/>
      <c r="AW152" s="261" t="n"/>
      <c r="AX152" s="261" t="n"/>
      <c r="AY152" s="261" t="n"/>
      <c r="AZ152" s="261" t="n"/>
      <c r="BA152" s="261" t="n"/>
      <c r="BB152" s="261" t="n"/>
      <c r="BC152" s="261" t="n"/>
      <c r="BD152" s="264" t="n">
        <v>125</v>
      </c>
      <c r="BE152" s="264" t="n">
        <v>0.000275</v>
      </c>
      <c r="BF152" s="264" t="n">
        <v>-0.000275</v>
      </c>
      <c r="BG152" s="261" t="n"/>
      <c r="BH152" s="261" t="n"/>
      <c r="BI152" s="330" t="n"/>
    </row>
    <row r="153">
      <c r="AO153" s="261" t="n"/>
      <c r="AP153" s="261" t="n"/>
      <c r="AQ153" s="261" t="n"/>
      <c r="AR153" s="261" t="n"/>
      <c r="AS153" s="261" t="n"/>
      <c r="AT153" s="261" t="n"/>
      <c r="AU153" s="261" t="n"/>
      <c r="AV153" s="261" t="n"/>
      <c r="AW153" s="261" t="n"/>
      <c r="AX153" s="261" t="n"/>
      <c r="AY153" s="261" t="n"/>
      <c r="AZ153" s="261" t="n"/>
      <c r="BA153" s="261" t="n"/>
      <c r="BB153" s="261" t="n"/>
      <c r="BC153" s="261" t="n"/>
      <c r="BD153" s="264" t="n">
        <v>126</v>
      </c>
      <c r="BE153" s="264" t="n">
        <v>0.000278</v>
      </c>
      <c r="BF153" s="264" t="n">
        <v>-0.000278</v>
      </c>
      <c r="BG153" s="261" t="n"/>
      <c r="BH153" s="261" t="n"/>
      <c r="BI153" s="330" t="n"/>
    </row>
    <row r="154">
      <c r="AO154" s="261" t="n"/>
      <c r="AP154" s="261" t="n"/>
      <c r="AQ154" s="261" t="n"/>
      <c r="AR154" s="261" t="n"/>
      <c r="AS154" s="261" t="n"/>
      <c r="AT154" s="261" t="n"/>
      <c r="AU154" s="261" t="n"/>
      <c r="AV154" s="261" t="n"/>
      <c r="AW154" s="261" t="n"/>
      <c r="AX154" s="261" t="n"/>
      <c r="AY154" s="261" t="n"/>
      <c r="AZ154" s="261" t="n"/>
      <c r="BA154" s="261" t="n"/>
      <c r="BB154" s="261" t="n"/>
      <c r="BC154" s="261" t="n"/>
      <c r="BD154" s="264" t="n">
        <v>127</v>
      </c>
      <c r="BE154" s="264" t="n">
        <v>0.000281</v>
      </c>
      <c r="BF154" s="264" t="n">
        <v>-0.000281</v>
      </c>
      <c r="BG154" s="261" t="n"/>
      <c r="BH154" s="261" t="n"/>
      <c r="BI154" s="330" t="n"/>
    </row>
    <row r="155">
      <c r="AO155" s="261" t="n"/>
      <c r="AP155" s="261" t="n"/>
      <c r="AQ155" s="261" t="n"/>
      <c r="AR155" s="261" t="n"/>
      <c r="AS155" s="261" t="n"/>
      <c r="AT155" s="261" t="n"/>
      <c r="AU155" s="261" t="n"/>
      <c r="AV155" s="261" t="n"/>
      <c r="AW155" s="261" t="n"/>
      <c r="AX155" s="261" t="n"/>
      <c r="AY155" s="261" t="n"/>
      <c r="AZ155" s="261" t="n"/>
      <c r="BA155" s="261" t="n"/>
      <c r="BB155" s="261" t="n"/>
      <c r="BC155" s="261" t="n"/>
      <c r="BD155" s="264" t="n">
        <v>128</v>
      </c>
      <c r="BE155" s="264" t="n">
        <v>0.000284</v>
      </c>
      <c r="BF155" s="264" t="n">
        <v>-0.000284</v>
      </c>
      <c r="BG155" s="261" t="n"/>
      <c r="BH155" s="261" t="n"/>
      <c r="BI155" s="330" t="n"/>
    </row>
    <row r="156">
      <c r="AO156" s="261" t="n"/>
      <c r="AP156" s="261" t="n"/>
      <c r="AQ156" s="261" t="n"/>
      <c r="AR156" s="261" t="n"/>
      <c r="AS156" s="261" t="n"/>
      <c r="AT156" s="261" t="n"/>
      <c r="AU156" s="261" t="n"/>
      <c r="AV156" s="261" t="n"/>
      <c r="AW156" s="261" t="n"/>
      <c r="AX156" s="261" t="n"/>
      <c r="AY156" s="261" t="n"/>
      <c r="AZ156" s="261" t="n"/>
      <c r="BA156" s="261" t="n"/>
      <c r="BB156" s="261" t="n"/>
      <c r="BC156" s="261" t="n"/>
      <c r="BD156" s="264" t="n">
        <v>129</v>
      </c>
      <c r="BE156" s="264" t="n">
        <v>0.000287</v>
      </c>
      <c r="BF156" s="264" t="n">
        <v>-0.000287</v>
      </c>
      <c r="BG156" s="261" t="n"/>
      <c r="BH156" s="261" t="n"/>
      <c r="BI156" s="330" t="n"/>
    </row>
    <row r="157">
      <c r="AO157" s="261" t="n"/>
      <c r="AP157" s="261" t="n"/>
      <c r="AQ157" s="261" t="n"/>
      <c r="AR157" s="261" t="n"/>
      <c r="AS157" s="261" t="n"/>
      <c r="AT157" s="261" t="n"/>
      <c r="AU157" s="261" t="n"/>
      <c r="AV157" s="261" t="n"/>
      <c r="AW157" s="261" t="n"/>
      <c r="AX157" s="261" t="n"/>
      <c r="AY157" s="261" t="n"/>
      <c r="AZ157" s="261" t="n"/>
      <c r="BA157" s="261" t="n"/>
      <c r="BB157" s="261" t="n"/>
      <c r="BC157" s="261" t="n"/>
      <c r="BD157" s="264" t="n">
        <v>130</v>
      </c>
      <c r="BE157" s="264" t="n">
        <v>0.00029</v>
      </c>
      <c r="BF157" s="264" t="n">
        <v>-0.00029</v>
      </c>
      <c r="BG157" s="261" t="n"/>
      <c r="BH157" s="261" t="n"/>
      <c r="BI157" s="330" t="n"/>
    </row>
    <row r="158">
      <c r="AO158" s="261" t="n"/>
      <c r="AP158" s="261" t="n"/>
      <c r="AQ158" s="261" t="n"/>
      <c r="AR158" s="261" t="n"/>
      <c r="AS158" s="261" t="n"/>
      <c r="AT158" s="261" t="n"/>
      <c r="AU158" s="261" t="n"/>
      <c r="AV158" s="261" t="n"/>
      <c r="AW158" s="261" t="n"/>
      <c r="AX158" s="261" t="n"/>
      <c r="AY158" s="261" t="n"/>
      <c r="AZ158" s="261" t="n"/>
      <c r="BA158" s="261" t="n"/>
      <c r="BB158" s="261" t="n"/>
      <c r="BC158" s="261" t="n"/>
      <c r="BD158" s="264" t="n">
        <v>131</v>
      </c>
      <c r="BE158" s="264" t="n">
        <v>0.000293</v>
      </c>
      <c r="BF158" s="264" t="n">
        <v>-0.000293</v>
      </c>
      <c r="BG158" s="261" t="n"/>
      <c r="BH158" s="261" t="n"/>
      <c r="BI158" s="330" t="n"/>
    </row>
    <row r="159">
      <c r="AO159" s="261" t="n"/>
      <c r="AP159" s="261" t="n"/>
      <c r="AQ159" s="261" t="n"/>
      <c r="AR159" s="261" t="n"/>
      <c r="AS159" s="261" t="n"/>
      <c r="AT159" s="261" t="n"/>
      <c r="AU159" s="261" t="n"/>
      <c r="AV159" s="261" t="n"/>
      <c r="AW159" s="261" t="n"/>
      <c r="AX159" s="261" t="n"/>
      <c r="AY159" s="261" t="n"/>
      <c r="AZ159" s="261" t="n"/>
      <c r="BA159" s="261" t="n"/>
      <c r="BB159" s="261" t="n"/>
      <c r="BC159" s="261" t="n"/>
      <c r="BD159" s="264" t="n">
        <v>132</v>
      </c>
      <c r="BE159" s="264" t="n">
        <v>0.000296</v>
      </c>
      <c r="BF159" s="264" t="n">
        <v>-0.000296</v>
      </c>
      <c r="BG159" s="261" t="n"/>
      <c r="BH159" s="261" t="n"/>
      <c r="BI159" s="330" t="n"/>
    </row>
    <row r="160">
      <c r="AO160" s="261" t="n"/>
      <c r="AP160" s="261" t="n"/>
      <c r="AQ160" s="261" t="n"/>
      <c r="AR160" s="261" t="n"/>
      <c r="AS160" s="261" t="n"/>
      <c r="AT160" s="261" t="n"/>
      <c r="AU160" s="261" t="n"/>
      <c r="AV160" s="261" t="n"/>
      <c r="AW160" s="261" t="n"/>
      <c r="AX160" s="261" t="n"/>
      <c r="AY160" s="261" t="n"/>
      <c r="AZ160" s="261" t="n"/>
      <c r="BA160" s="261" t="n"/>
      <c r="BB160" s="261" t="n"/>
      <c r="BC160" s="261" t="n"/>
      <c r="BD160" s="264" t="n">
        <v>133</v>
      </c>
      <c r="BE160" s="264" t="n">
        <v>0.000299</v>
      </c>
      <c r="BF160" s="264" t="n">
        <v>-0.000299</v>
      </c>
      <c r="BG160" s="261" t="n"/>
      <c r="BH160" s="261" t="n"/>
      <c r="BI160" s="330" t="n"/>
    </row>
    <row r="161">
      <c r="AO161" s="261" t="n"/>
      <c r="AP161" s="261" t="n"/>
      <c r="AQ161" s="261" t="n"/>
      <c r="AR161" s="261" t="n"/>
      <c r="AS161" s="261" t="n"/>
      <c r="AT161" s="261" t="n"/>
      <c r="AU161" s="261" t="n"/>
      <c r="AV161" s="261" t="n"/>
      <c r="AW161" s="261" t="n"/>
      <c r="AX161" s="261" t="n"/>
      <c r="AY161" s="261" t="n"/>
      <c r="AZ161" s="261" t="n"/>
      <c r="BA161" s="261" t="n"/>
      <c r="BB161" s="261" t="n"/>
      <c r="BC161" s="261" t="n"/>
      <c r="BD161" s="264" t="n">
        <v>134</v>
      </c>
      <c r="BE161" s="264" t="n">
        <v>0.000302</v>
      </c>
      <c r="BF161" s="264" t="n">
        <v>-0.000302</v>
      </c>
      <c r="BG161" s="261" t="n"/>
      <c r="BH161" s="261" t="n"/>
      <c r="BI161" s="330" t="n"/>
    </row>
    <row r="162">
      <c r="AO162" s="261" t="n"/>
      <c r="AP162" s="261" t="n"/>
      <c r="AQ162" s="261" t="n"/>
      <c r="AR162" s="261" t="n"/>
      <c r="AS162" s="261" t="n"/>
      <c r="AT162" s="261" t="n"/>
      <c r="AU162" s="261" t="n"/>
      <c r="AV162" s="261" t="n"/>
      <c r="AW162" s="261" t="n"/>
      <c r="AX162" s="261" t="n"/>
      <c r="AY162" s="261" t="n"/>
      <c r="AZ162" s="261" t="n"/>
      <c r="BA162" s="261" t="n"/>
      <c r="BB162" s="261" t="n"/>
      <c r="BC162" s="261" t="n"/>
      <c r="BD162" s="264" t="n">
        <v>135</v>
      </c>
      <c r="BE162" s="264" t="n">
        <v>0.000305</v>
      </c>
      <c r="BF162" s="264" t="n">
        <v>-0.000305</v>
      </c>
      <c r="BG162" s="261" t="n"/>
      <c r="BH162" s="261" t="n"/>
      <c r="BI162" s="330" t="n"/>
    </row>
    <row r="163">
      <c r="AO163" s="261" t="n"/>
      <c r="AP163" s="261" t="n"/>
      <c r="AQ163" s="261" t="n"/>
      <c r="AR163" s="261" t="n"/>
      <c r="AS163" s="261" t="n"/>
      <c r="AT163" s="261" t="n"/>
      <c r="AU163" s="261" t="n"/>
      <c r="AV163" s="261" t="n"/>
      <c r="AW163" s="261" t="n"/>
      <c r="AX163" s="261" t="n"/>
      <c r="AY163" s="261" t="n"/>
      <c r="AZ163" s="261" t="n"/>
      <c r="BA163" s="261" t="n"/>
      <c r="BB163" s="261" t="n"/>
      <c r="BC163" s="261" t="n"/>
      <c r="BD163" s="264" t="n">
        <v>136</v>
      </c>
      <c r="BE163" s="264" t="n">
        <v>0.000308</v>
      </c>
      <c r="BF163" s="264" t="n">
        <v>-0.000308</v>
      </c>
      <c r="BG163" s="261" t="n"/>
      <c r="BH163" s="261" t="n"/>
      <c r="BI163" s="330" t="n"/>
    </row>
    <row r="164">
      <c r="AO164" s="261" t="n"/>
      <c r="AP164" s="261" t="n"/>
      <c r="AQ164" s="261" t="n"/>
      <c r="AR164" s="261" t="n"/>
      <c r="AS164" s="261" t="n"/>
      <c r="AT164" s="261" t="n"/>
      <c r="AU164" s="261" t="n"/>
      <c r="AV164" s="261" t="n"/>
      <c r="AW164" s="261" t="n"/>
      <c r="AX164" s="261" t="n"/>
      <c r="AY164" s="261" t="n"/>
      <c r="AZ164" s="261" t="n"/>
      <c r="BA164" s="261" t="n"/>
      <c r="BB164" s="261" t="n"/>
      <c r="BC164" s="261" t="n"/>
      <c r="BD164" s="264" t="n">
        <v>137</v>
      </c>
      <c r="BE164" s="264" t="n">
        <v>0.000311</v>
      </c>
      <c r="BF164" s="264" t="n">
        <v>-0.000311</v>
      </c>
      <c r="BG164" s="261" t="n"/>
      <c r="BH164" s="261" t="n"/>
      <c r="BI164" s="330" t="n"/>
    </row>
    <row r="165">
      <c r="AO165" s="261" t="n"/>
      <c r="AP165" s="261" t="n"/>
      <c r="AQ165" s="261" t="n"/>
      <c r="AR165" s="261" t="n"/>
      <c r="AS165" s="261" t="n"/>
      <c r="AT165" s="261" t="n"/>
      <c r="AU165" s="261" t="n"/>
      <c r="AV165" s="261" t="n"/>
      <c r="AW165" s="261" t="n"/>
      <c r="AX165" s="261" t="n"/>
      <c r="AY165" s="261" t="n"/>
      <c r="AZ165" s="261" t="n"/>
      <c r="BA165" s="261" t="n"/>
      <c r="BB165" s="261" t="n"/>
      <c r="BC165" s="261" t="n"/>
      <c r="BD165" s="264" t="n">
        <v>138</v>
      </c>
      <c r="BE165" s="264" t="n">
        <v>0.000314</v>
      </c>
      <c r="BF165" s="264" t="n">
        <v>-0.000314</v>
      </c>
      <c r="BG165" s="261" t="n"/>
      <c r="BH165" s="261" t="n"/>
      <c r="BI165" s="330" t="n"/>
    </row>
    <row r="166">
      <c r="AO166" s="261" t="n"/>
      <c r="AP166" s="261" t="n"/>
      <c r="AQ166" s="261" t="n"/>
      <c r="AR166" s="261" t="n"/>
      <c r="AS166" s="261" t="n"/>
      <c r="AT166" s="261" t="n"/>
      <c r="AU166" s="261" t="n"/>
      <c r="AV166" s="261" t="n"/>
      <c r="AW166" s="261" t="n"/>
      <c r="AX166" s="261" t="n"/>
      <c r="AY166" s="261" t="n"/>
      <c r="AZ166" s="261" t="n"/>
      <c r="BA166" s="261" t="n"/>
      <c r="BB166" s="261" t="n"/>
      <c r="BC166" s="261" t="n"/>
      <c r="BD166" s="264" t="n">
        <v>139</v>
      </c>
      <c r="BE166" s="264" t="n">
        <v>0.000317</v>
      </c>
      <c r="BF166" s="264" t="n">
        <v>-0.000317</v>
      </c>
      <c r="BG166" s="261" t="n"/>
      <c r="BH166" s="261" t="n"/>
      <c r="BI166" s="330" t="n"/>
    </row>
    <row r="167">
      <c r="AO167" s="261" t="n"/>
      <c r="AP167" s="261" t="n"/>
      <c r="AQ167" s="261" t="n"/>
      <c r="AR167" s="261" t="n"/>
      <c r="AS167" s="261" t="n"/>
      <c r="AT167" s="261" t="n"/>
      <c r="AU167" s="261" t="n"/>
      <c r="AV167" s="261" t="n"/>
      <c r="AW167" s="261" t="n"/>
      <c r="AX167" s="261" t="n"/>
      <c r="AY167" s="261" t="n"/>
      <c r="AZ167" s="261" t="n"/>
      <c r="BA167" s="261" t="n"/>
      <c r="BB167" s="261" t="n"/>
      <c r="BC167" s="261" t="n"/>
      <c r="BD167" s="264" t="n">
        <v>140</v>
      </c>
      <c r="BE167" s="264" t="n">
        <v>0.00032</v>
      </c>
      <c r="BF167" s="264" t="n">
        <v>-0.00032</v>
      </c>
      <c r="BG167" s="261" t="n"/>
      <c r="BH167" s="261" t="n"/>
      <c r="BI167" s="330" t="n"/>
    </row>
    <row r="168">
      <c r="AO168" s="261" t="n"/>
      <c r="AP168" s="261" t="n"/>
      <c r="AQ168" s="261" t="n"/>
      <c r="AR168" s="261" t="n"/>
      <c r="AS168" s="261" t="n"/>
      <c r="AT168" s="261" t="n"/>
      <c r="AU168" s="261" t="n"/>
      <c r="AV168" s="261" t="n"/>
      <c r="AW168" s="261" t="n"/>
      <c r="AX168" s="261" t="n"/>
      <c r="AY168" s="261" t="n"/>
      <c r="AZ168" s="261" t="n"/>
      <c r="BA168" s="261" t="n"/>
      <c r="BB168" s="261" t="n"/>
      <c r="BC168" s="261" t="n"/>
      <c r="BD168" s="264" t="n">
        <v>141</v>
      </c>
      <c r="BE168" s="264" t="n">
        <v>0.000323</v>
      </c>
      <c r="BF168" s="264" t="n">
        <v>-0.000323</v>
      </c>
      <c r="BG168" s="261" t="n"/>
      <c r="BH168" s="261" t="n"/>
      <c r="BI168" s="330" t="n"/>
    </row>
    <row r="169">
      <c r="AO169" s="261" t="n"/>
      <c r="AP169" s="261" t="n"/>
      <c r="AQ169" s="261" t="n"/>
      <c r="AR169" s="261" t="n"/>
      <c r="AS169" s="261" t="n"/>
      <c r="AT169" s="261" t="n"/>
      <c r="AU169" s="261" t="n"/>
      <c r="AV169" s="261" t="n"/>
      <c r="AW169" s="261" t="n"/>
      <c r="AX169" s="261" t="n"/>
      <c r="AY169" s="261" t="n"/>
      <c r="AZ169" s="261" t="n"/>
      <c r="BA169" s="261" t="n"/>
      <c r="BB169" s="261" t="n"/>
      <c r="BC169" s="261" t="n"/>
      <c r="BD169" s="264" t="n">
        <v>142</v>
      </c>
      <c r="BE169" s="264" t="n">
        <v>0.000326</v>
      </c>
      <c r="BF169" s="264" t="n">
        <v>-0.000326</v>
      </c>
      <c r="BG169" s="261" t="n"/>
      <c r="BH169" s="261" t="n"/>
      <c r="BI169" s="330" t="n"/>
    </row>
    <row r="170">
      <c r="AO170" s="261" t="n"/>
      <c r="AP170" s="261" t="n"/>
      <c r="AQ170" s="261" t="n"/>
      <c r="AR170" s="261" t="n"/>
      <c r="AS170" s="261" t="n"/>
      <c r="AT170" s="261" t="n"/>
      <c r="AU170" s="261" t="n"/>
      <c r="AV170" s="261" t="n"/>
      <c r="AW170" s="261" t="n"/>
      <c r="AX170" s="261" t="n"/>
      <c r="AY170" s="261" t="n"/>
      <c r="AZ170" s="261" t="n"/>
      <c r="BA170" s="261" t="n"/>
      <c r="BB170" s="261" t="n"/>
      <c r="BC170" s="261" t="n"/>
      <c r="BD170" s="264" t="n">
        <v>143</v>
      </c>
      <c r="BE170" s="264" t="n">
        <v>0.000329</v>
      </c>
      <c r="BF170" s="264" t="n">
        <v>-0.000329</v>
      </c>
      <c r="BG170" s="261" t="n"/>
      <c r="BH170" s="261" t="n"/>
      <c r="BI170" s="330" t="n"/>
    </row>
    <row r="171">
      <c r="AO171" s="261" t="n"/>
      <c r="AP171" s="261" t="n"/>
      <c r="AQ171" s="261" t="n"/>
      <c r="AR171" s="261" t="n"/>
      <c r="AS171" s="261" t="n"/>
      <c r="AT171" s="261" t="n"/>
      <c r="AU171" s="261" t="n"/>
      <c r="AV171" s="261" t="n"/>
      <c r="AW171" s="261" t="n"/>
      <c r="AX171" s="261" t="n"/>
      <c r="AY171" s="261" t="n"/>
      <c r="AZ171" s="261" t="n"/>
      <c r="BA171" s="261" t="n"/>
      <c r="BB171" s="261" t="n"/>
      <c r="BC171" s="261" t="n"/>
      <c r="BD171" s="264" t="n">
        <v>144</v>
      </c>
      <c r="BE171" s="264" t="n">
        <v>0.000332</v>
      </c>
      <c r="BF171" s="264" t="n">
        <v>-0.000332</v>
      </c>
      <c r="BG171" s="261" t="n"/>
      <c r="BH171" s="261" t="n"/>
      <c r="BI171" s="330" t="n"/>
    </row>
    <row r="172">
      <c r="AO172" s="261" t="n"/>
      <c r="AP172" s="261" t="n"/>
      <c r="AQ172" s="261" t="n"/>
      <c r="AR172" s="261" t="n"/>
      <c r="AS172" s="261" t="n"/>
      <c r="AT172" s="261" t="n"/>
      <c r="AU172" s="261" t="n"/>
      <c r="AV172" s="261" t="n"/>
      <c r="AW172" s="261" t="n"/>
      <c r="AX172" s="261" t="n"/>
      <c r="AY172" s="261" t="n"/>
      <c r="AZ172" s="261" t="n"/>
      <c r="BA172" s="261" t="n"/>
      <c r="BB172" s="261" t="n"/>
      <c r="BC172" s="261" t="n"/>
      <c r="BD172" s="264" t="n">
        <v>145</v>
      </c>
      <c r="BE172" s="264" t="n">
        <v>0.000335</v>
      </c>
      <c r="BF172" s="264" t="n">
        <v>-0.000335</v>
      </c>
      <c r="BG172" s="261" t="n"/>
      <c r="BH172" s="261" t="n"/>
      <c r="BI172" s="330" t="n"/>
    </row>
    <row r="173">
      <c r="AO173" s="261" t="n"/>
      <c r="AP173" s="261" t="n"/>
      <c r="AQ173" s="261" t="n"/>
      <c r="AR173" s="261" t="n"/>
      <c r="AS173" s="261" t="n"/>
      <c r="AT173" s="261" t="n"/>
      <c r="AU173" s="261" t="n"/>
      <c r="AV173" s="261" t="n"/>
      <c r="AW173" s="261" t="n"/>
      <c r="AX173" s="261" t="n"/>
      <c r="AY173" s="261" t="n"/>
      <c r="AZ173" s="261" t="n"/>
      <c r="BA173" s="261" t="n"/>
      <c r="BB173" s="261" t="n"/>
      <c r="BC173" s="261" t="n"/>
      <c r="BD173" s="264" t="n">
        <v>146</v>
      </c>
      <c r="BE173" s="264" t="n">
        <v>0.000338</v>
      </c>
      <c r="BF173" s="264" t="n">
        <v>-0.000338</v>
      </c>
      <c r="BG173" s="261" t="n"/>
      <c r="BH173" s="261" t="n"/>
      <c r="BI173" s="330" t="n"/>
    </row>
    <row r="174">
      <c r="AO174" s="261" t="n"/>
      <c r="AP174" s="261" t="n"/>
      <c r="AQ174" s="261" t="n"/>
      <c r="AR174" s="261" t="n"/>
      <c r="AS174" s="261" t="n"/>
      <c r="AT174" s="261" t="n"/>
      <c r="AU174" s="261" t="n"/>
      <c r="AV174" s="261" t="n"/>
      <c r="AW174" s="261" t="n"/>
      <c r="AX174" s="261" t="n"/>
      <c r="AY174" s="261" t="n"/>
      <c r="AZ174" s="261" t="n"/>
      <c r="BA174" s="261" t="n"/>
      <c r="BB174" s="261" t="n"/>
      <c r="BC174" s="261" t="n"/>
      <c r="BD174" s="264" t="n">
        <v>147</v>
      </c>
      <c r="BE174" s="264" t="n">
        <v>0.000341</v>
      </c>
      <c r="BF174" s="264" t="n">
        <v>-0.000341</v>
      </c>
      <c r="BG174" s="261" t="n"/>
      <c r="BH174" s="261" t="n"/>
      <c r="BI174" s="330" t="n"/>
    </row>
    <row r="175">
      <c r="AO175" s="261" t="n"/>
      <c r="AP175" s="261" t="n"/>
      <c r="AQ175" s="261" t="n"/>
      <c r="AR175" s="261" t="n"/>
      <c r="AS175" s="261" t="n"/>
      <c r="AT175" s="261" t="n"/>
      <c r="AU175" s="261" t="n"/>
      <c r="AV175" s="261" t="n"/>
      <c r="AW175" s="261" t="n"/>
      <c r="AX175" s="261" t="n"/>
      <c r="AY175" s="261" t="n"/>
      <c r="AZ175" s="261" t="n"/>
      <c r="BA175" s="261" t="n"/>
      <c r="BB175" s="261" t="n"/>
      <c r="BC175" s="261" t="n"/>
      <c r="BD175" s="264" t="n">
        <v>148</v>
      </c>
      <c r="BE175" s="264" t="n">
        <v>0.000344</v>
      </c>
      <c r="BF175" s="264" t="n">
        <v>-0.000344</v>
      </c>
      <c r="BG175" s="261" t="n"/>
      <c r="BH175" s="261" t="n"/>
      <c r="BI175" s="330" t="n"/>
    </row>
    <row r="176">
      <c r="AO176" s="261" t="n"/>
      <c r="AP176" s="261" t="n"/>
      <c r="AQ176" s="261" t="n"/>
      <c r="AR176" s="261" t="n"/>
      <c r="AS176" s="261" t="n"/>
      <c r="AT176" s="261" t="n"/>
      <c r="AU176" s="261" t="n"/>
      <c r="AV176" s="261" t="n"/>
      <c r="AW176" s="261" t="n"/>
      <c r="AX176" s="261" t="n"/>
      <c r="AY176" s="261" t="n"/>
      <c r="AZ176" s="261" t="n"/>
      <c r="BA176" s="261" t="n"/>
      <c r="BB176" s="261" t="n"/>
      <c r="BC176" s="261" t="n"/>
      <c r="BD176" s="264" t="n">
        <v>149</v>
      </c>
      <c r="BE176" s="264" t="n">
        <v>0.000347</v>
      </c>
      <c r="BF176" s="264" t="n">
        <v>-0.000347</v>
      </c>
      <c r="BG176" s="261" t="n"/>
      <c r="BH176" s="261" t="n"/>
      <c r="BI176" s="330" t="n"/>
    </row>
    <row r="177">
      <c r="AO177" s="261" t="n"/>
      <c r="AP177" s="261" t="n"/>
      <c r="AQ177" s="261" t="n"/>
      <c r="AR177" s="261" t="n"/>
      <c r="AS177" s="261" t="n"/>
      <c r="AT177" s="261" t="n"/>
      <c r="AU177" s="261" t="n"/>
      <c r="AV177" s="261" t="n"/>
      <c r="AW177" s="261" t="n"/>
      <c r="AX177" s="261" t="n"/>
      <c r="AY177" s="261" t="n"/>
      <c r="AZ177" s="261" t="n"/>
      <c r="BA177" s="261" t="n"/>
      <c r="BB177" s="261" t="n"/>
      <c r="BC177" s="261" t="n"/>
      <c r="BD177" s="264" t="n">
        <v>150</v>
      </c>
      <c r="BE177" s="264" t="n">
        <v>0.00035</v>
      </c>
      <c r="BF177" s="264" t="n">
        <v>-0.00035</v>
      </c>
      <c r="BG177" s="261" t="n"/>
      <c r="BH177" s="261" t="n"/>
      <c r="BI177" s="330" t="n"/>
    </row>
    <row r="178">
      <c r="AO178" s="261" t="n"/>
      <c r="AP178" s="261" t="n"/>
      <c r="AQ178" s="261" t="n"/>
      <c r="AR178" s="261" t="n"/>
      <c r="AS178" s="261" t="n"/>
      <c r="AT178" s="261" t="n"/>
      <c r="AU178" s="261" t="n"/>
      <c r="AV178" s="261" t="n"/>
      <c r="AW178" s="261" t="n"/>
      <c r="AX178" s="261" t="n"/>
      <c r="AY178" s="261" t="n"/>
      <c r="AZ178" s="261" t="n"/>
      <c r="BA178" s="261" t="n"/>
      <c r="BB178" s="261" t="n"/>
      <c r="BC178" s="261" t="n"/>
      <c r="BD178" s="264" t="n">
        <v>151</v>
      </c>
      <c r="BE178" s="264" t="n">
        <v>0.000346000000000001</v>
      </c>
      <c r="BF178" s="264" t="n">
        <v>-0.000346000000000001</v>
      </c>
      <c r="BG178" s="261" t="n"/>
      <c r="BH178" s="261" t="n"/>
      <c r="BI178" s="330" t="n"/>
    </row>
    <row r="179">
      <c r="AO179" s="261" t="n"/>
      <c r="AP179" s="261" t="n"/>
      <c r="AQ179" s="261" t="n"/>
      <c r="AR179" s="261" t="n"/>
      <c r="AS179" s="261" t="n"/>
      <c r="AT179" s="261" t="n"/>
      <c r="AU179" s="261" t="n"/>
      <c r="AV179" s="261" t="n"/>
      <c r="AW179" s="261" t="n"/>
      <c r="AX179" s="261" t="n"/>
      <c r="AY179" s="261" t="n"/>
      <c r="AZ179" s="261" t="n"/>
      <c r="BA179" s="261" t="n"/>
      <c r="BB179" s="261" t="n"/>
      <c r="BC179" s="261" t="n"/>
      <c r="BD179" s="264" t="n">
        <v>152</v>
      </c>
      <c r="BE179" s="264" t="n">
        <v>0.000342000000000001</v>
      </c>
      <c r="BF179" s="264" t="n">
        <v>-0.000342000000000001</v>
      </c>
      <c r="BG179" s="261" t="n"/>
      <c r="BH179" s="261" t="n"/>
      <c r="BI179" s="330" t="n"/>
    </row>
    <row r="180">
      <c r="AO180" s="261" t="n"/>
      <c r="AP180" s="261" t="n"/>
      <c r="AQ180" s="261" t="n"/>
      <c r="AR180" s="261" t="n"/>
      <c r="AS180" s="261" t="n"/>
      <c r="AT180" s="261" t="n"/>
      <c r="AU180" s="261" t="n"/>
      <c r="AV180" s="261" t="n"/>
      <c r="AW180" s="261" t="n"/>
      <c r="AX180" s="261" t="n"/>
      <c r="AY180" s="261" t="n"/>
      <c r="AZ180" s="261" t="n"/>
      <c r="BA180" s="261" t="n"/>
      <c r="BB180" s="261" t="n"/>
      <c r="BC180" s="261" t="n"/>
      <c r="BD180" s="264" t="n">
        <v>153</v>
      </c>
      <c r="BE180" s="264" t="n">
        <v>0.000338000000000001</v>
      </c>
      <c r="BF180" s="264" t="n">
        <v>-0.000338000000000001</v>
      </c>
      <c r="BG180" s="261" t="n"/>
      <c r="BH180" s="261" t="n"/>
      <c r="BI180" s="330" t="n"/>
    </row>
    <row r="181">
      <c r="AO181" s="261" t="n"/>
      <c r="AP181" s="261" t="n"/>
      <c r="AQ181" s="261" t="n"/>
      <c r="AR181" s="261" t="n"/>
      <c r="AS181" s="261" t="n"/>
      <c r="AT181" s="261" t="n"/>
      <c r="AU181" s="261" t="n"/>
      <c r="AV181" s="261" t="n"/>
      <c r="AW181" s="261" t="n"/>
      <c r="AX181" s="261" t="n"/>
      <c r="AY181" s="261" t="n"/>
      <c r="AZ181" s="261" t="n"/>
      <c r="BA181" s="261" t="n"/>
      <c r="BB181" s="261" t="n"/>
      <c r="BC181" s="261" t="n"/>
      <c r="BD181" s="264" t="n">
        <v>154</v>
      </c>
      <c r="BE181" s="264" t="n">
        <v>0.000334000000000001</v>
      </c>
      <c r="BF181" s="264" t="n">
        <v>-0.000334000000000001</v>
      </c>
      <c r="BG181" s="261" t="n"/>
      <c r="BH181" s="261" t="n"/>
      <c r="BI181" s="330" t="n"/>
    </row>
    <row r="182">
      <c r="AO182" s="261" t="n"/>
      <c r="AP182" s="261" t="n"/>
      <c r="AQ182" s="261" t="n"/>
      <c r="AR182" s="261" t="n"/>
      <c r="AS182" s="261" t="n"/>
      <c r="AT182" s="261" t="n"/>
      <c r="AU182" s="261" t="n"/>
      <c r="AV182" s="261" t="n"/>
      <c r="AW182" s="261" t="n"/>
      <c r="AX182" s="261" t="n"/>
      <c r="AY182" s="261" t="n"/>
      <c r="AZ182" s="261" t="n"/>
      <c r="BA182" s="261" t="n"/>
      <c r="BB182" s="261" t="n"/>
      <c r="BC182" s="261" t="n"/>
      <c r="BD182" s="264" t="n">
        <v>155</v>
      </c>
      <c r="BE182" s="264" t="n">
        <v>0.000330000000000001</v>
      </c>
      <c r="BF182" s="264" t="n">
        <v>-0.000330000000000001</v>
      </c>
      <c r="BG182" s="261" t="n"/>
      <c r="BH182" s="261" t="n"/>
      <c r="BI182" s="330" t="n"/>
    </row>
    <row r="183">
      <c r="AO183" s="261" t="n"/>
      <c r="AP183" s="261" t="n"/>
      <c r="AQ183" s="261" t="n"/>
      <c r="AR183" s="261" t="n"/>
      <c r="AS183" s="261" t="n"/>
      <c r="AT183" s="261" t="n"/>
      <c r="AU183" s="261" t="n"/>
      <c r="AV183" s="261" t="n"/>
      <c r="AW183" s="261" t="n"/>
      <c r="AX183" s="261" t="n"/>
      <c r="AY183" s="261" t="n"/>
      <c r="AZ183" s="261" t="n"/>
      <c r="BA183" s="261" t="n"/>
      <c r="BB183" s="261" t="n"/>
      <c r="BC183" s="261" t="n"/>
      <c r="BD183" s="264" t="n">
        <v>156</v>
      </c>
      <c r="BE183" s="264" t="n">
        <v>0.000326000000000001</v>
      </c>
      <c r="BF183" s="264" t="n">
        <v>-0.000326000000000001</v>
      </c>
      <c r="BG183" s="261" t="n"/>
      <c r="BH183" s="261" t="n"/>
      <c r="BI183" s="330" t="n"/>
    </row>
    <row r="184">
      <c r="AO184" s="261" t="n"/>
      <c r="AP184" s="261" t="n"/>
      <c r="AQ184" s="261" t="n"/>
      <c r="AR184" s="261" t="n"/>
      <c r="AS184" s="261" t="n"/>
      <c r="AT184" s="261" t="n"/>
      <c r="AU184" s="261" t="n"/>
      <c r="AV184" s="261" t="n"/>
      <c r="AW184" s="261" t="n"/>
      <c r="AX184" s="261" t="n"/>
      <c r="AY184" s="261" t="n"/>
      <c r="AZ184" s="261" t="n"/>
      <c r="BA184" s="261" t="n"/>
      <c r="BB184" s="261" t="n"/>
      <c r="BC184" s="261" t="n"/>
      <c r="BD184" s="264" t="n">
        <v>157</v>
      </c>
      <c r="BE184" s="264" t="n">
        <v>0.000322000000000001</v>
      </c>
      <c r="BF184" s="264" t="n">
        <v>-0.000322000000000001</v>
      </c>
      <c r="BG184" s="261" t="n"/>
      <c r="BH184" s="261" t="n"/>
      <c r="BI184" s="330" t="n"/>
    </row>
    <row r="185">
      <c r="AO185" s="261" t="n"/>
      <c r="AP185" s="261" t="n"/>
      <c r="AQ185" s="261" t="n"/>
      <c r="AR185" s="261" t="n"/>
      <c r="AS185" s="261" t="n"/>
      <c r="AT185" s="261" t="n"/>
      <c r="AU185" s="261" t="n"/>
      <c r="AV185" s="261" t="n"/>
      <c r="AW185" s="261" t="n"/>
      <c r="AX185" s="261" t="n"/>
      <c r="AY185" s="261" t="n"/>
      <c r="AZ185" s="261" t="n"/>
      <c r="BA185" s="261" t="n"/>
      <c r="BB185" s="261" t="n"/>
      <c r="BC185" s="261" t="n"/>
      <c r="BD185" s="264" t="n">
        <v>158</v>
      </c>
      <c r="BE185" s="264" t="n">
        <v>0.000318000000000001</v>
      </c>
      <c r="BF185" s="264" t="n">
        <v>-0.000318000000000001</v>
      </c>
      <c r="BG185" s="261" t="n"/>
      <c r="BH185" s="261" t="n"/>
      <c r="BI185" s="330" t="n"/>
    </row>
    <row r="186">
      <c r="AO186" s="261" t="n"/>
      <c r="AP186" s="261" t="n"/>
      <c r="AQ186" s="261" t="n"/>
      <c r="AR186" s="261" t="n"/>
      <c r="AS186" s="261" t="n"/>
      <c r="AT186" s="261" t="n"/>
      <c r="AU186" s="261" t="n"/>
      <c r="AV186" s="261" t="n"/>
      <c r="AW186" s="261" t="n"/>
      <c r="AX186" s="261" t="n"/>
      <c r="AY186" s="261" t="n"/>
      <c r="AZ186" s="261" t="n"/>
      <c r="BA186" s="261" t="n"/>
      <c r="BB186" s="261" t="n"/>
      <c r="BC186" s="261" t="n"/>
      <c r="BD186" s="264" t="n">
        <v>159</v>
      </c>
      <c r="BE186" s="264" t="n">
        <v>0.000314000000000001</v>
      </c>
      <c r="BF186" s="264" t="n">
        <v>-0.000314000000000001</v>
      </c>
      <c r="BG186" s="261" t="n"/>
      <c r="BH186" s="261" t="n"/>
      <c r="BI186" s="330" t="n"/>
    </row>
    <row r="187">
      <c r="AO187" s="261" t="n"/>
      <c r="AP187" s="261" t="n"/>
      <c r="AQ187" s="261" t="n"/>
      <c r="AR187" s="261" t="n"/>
      <c r="AS187" s="261" t="n"/>
      <c r="AT187" s="261" t="n"/>
      <c r="AU187" s="261" t="n"/>
      <c r="AV187" s="261" t="n"/>
      <c r="AW187" s="261" t="n"/>
      <c r="AX187" s="261" t="n"/>
      <c r="AY187" s="261" t="n"/>
      <c r="AZ187" s="261" t="n"/>
      <c r="BA187" s="261" t="n"/>
      <c r="BB187" s="261" t="n"/>
      <c r="BC187" s="261" t="n"/>
      <c r="BD187" s="264" t="n">
        <v>160</v>
      </c>
      <c r="BE187" s="264" t="n">
        <v>0.000310000000000001</v>
      </c>
      <c r="BF187" s="264" t="n">
        <v>-0.000310000000000001</v>
      </c>
      <c r="BG187" s="261" t="n"/>
      <c r="BH187" s="261" t="n"/>
      <c r="BI187" s="330" t="n"/>
    </row>
    <row r="188">
      <c r="AO188" s="261" t="n"/>
      <c r="AP188" s="261" t="n"/>
      <c r="AQ188" s="261" t="n"/>
      <c r="AR188" s="261" t="n"/>
      <c r="AS188" s="261" t="n"/>
      <c r="AT188" s="261" t="n"/>
      <c r="AU188" s="261" t="n"/>
      <c r="AV188" s="261" t="n"/>
      <c r="AW188" s="261" t="n"/>
      <c r="AX188" s="261" t="n"/>
      <c r="AY188" s="261" t="n"/>
      <c r="AZ188" s="261" t="n"/>
      <c r="BA188" s="261" t="n"/>
      <c r="BB188" s="261" t="n"/>
      <c r="BC188" s="261" t="n"/>
      <c r="BD188" s="264" t="n">
        <v>161</v>
      </c>
      <c r="BE188" s="264" t="n">
        <v>0.000306000000000001</v>
      </c>
      <c r="BF188" s="264" t="n">
        <v>-0.000306000000000001</v>
      </c>
      <c r="BG188" s="261" t="n"/>
      <c r="BH188" s="261" t="n"/>
      <c r="BI188" s="330" t="n"/>
    </row>
    <row r="189">
      <c r="AO189" s="261" t="n"/>
      <c r="AP189" s="261" t="n"/>
      <c r="AQ189" s="261" t="n"/>
      <c r="AR189" s="261" t="n"/>
      <c r="AS189" s="261" t="n"/>
      <c r="AT189" s="261" t="n"/>
      <c r="AU189" s="261" t="n"/>
      <c r="AV189" s="261" t="n"/>
      <c r="AW189" s="261" t="n"/>
      <c r="AX189" s="261" t="n"/>
      <c r="AY189" s="261" t="n"/>
      <c r="AZ189" s="261" t="n"/>
      <c r="BA189" s="261" t="n"/>
      <c r="BB189" s="261" t="n"/>
      <c r="BC189" s="261" t="n"/>
      <c r="BD189" s="264" t="n">
        <v>162</v>
      </c>
      <c r="BE189" s="264" t="n">
        <v>0.000302000000000001</v>
      </c>
      <c r="BF189" s="264" t="n">
        <v>-0.000302000000000001</v>
      </c>
      <c r="BG189" s="261" t="n"/>
      <c r="BH189" s="261" t="n"/>
      <c r="BI189" s="330" t="n"/>
    </row>
    <row r="190">
      <c r="AO190" s="261" t="n"/>
      <c r="AP190" s="261" t="n"/>
      <c r="AQ190" s="261" t="n"/>
      <c r="AR190" s="261" t="n"/>
      <c r="AS190" s="261" t="n"/>
      <c r="AT190" s="261" t="n"/>
      <c r="AU190" s="261" t="n"/>
      <c r="AV190" s="261" t="n"/>
      <c r="AW190" s="261" t="n"/>
      <c r="AX190" s="261" t="n"/>
      <c r="AY190" s="261" t="n"/>
      <c r="AZ190" s="261" t="n"/>
      <c r="BA190" s="261" t="n"/>
      <c r="BB190" s="261" t="n"/>
      <c r="BC190" s="261" t="n"/>
      <c r="BD190" s="264" t="n">
        <v>163</v>
      </c>
      <c r="BE190" s="264" t="n">
        <v>0.000298000000000001</v>
      </c>
      <c r="BF190" s="264" t="n">
        <v>-0.000298000000000001</v>
      </c>
      <c r="BG190" s="261" t="n"/>
      <c r="BH190" s="261" t="n"/>
      <c r="BI190" s="330" t="n"/>
    </row>
    <row r="191">
      <c r="AO191" s="261" t="n"/>
      <c r="AP191" s="261" t="n"/>
      <c r="AQ191" s="261" t="n"/>
      <c r="AR191" s="261" t="n"/>
      <c r="AS191" s="261" t="n"/>
      <c r="AT191" s="261" t="n"/>
      <c r="AU191" s="261" t="n"/>
      <c r="AV191" s="261" t="n"/>
      <c r="AW191" s="261" t="n"/>
      <c r="AX191" s="261" t="n"/>
      <c r="AY191" s="261" t="n"/>
      <c r="AZ191" s="261" t="n"/>
      <c r="BA191" s="261" t="n"/>
      <c r="BB191" s="261" t="n"/>
      <c r="BC191" s="261" t="n"/>
      <c r="BD191" s="264" t="n">
        <v>164</v>
      </c>
      <c r="BE191" s="264" t="n">
        <v>0.000294000000000001</v>
      </c>
      <c r="BF191" s="264" t="n">
        <v>-0.000294000000000001</v>
      </c>
      <c r="BG191" s="261" t="n"/>
      <c r="BH191" s="261" t="n"/>
      <c r="BI191" s="330" t="n"/>
    </row>
    <row r="192">
      <c r="AO192" s="261" t="n"/>
      <c r="AP192" s="261" t="n"/>
      <c r="AQ192" s="261" t="n"/>
      <c r="AR192" s="261" t="n"/>
      <c r="AS192" s="261" t="n"/>
      <c r="AT192" s="261" t="n"/>
      <c r="AU192" s="261" t="n"/>
      <c r="AV192" s="261" t="n"/>
      <c r="AW192" s="261" t="n"/>
      <c r="AX192" s="261" t="n"/>
      <c r="AY192" s="261" t="n"/>
      <c r="AZ192" s="261" t="n"/>
      <c r="BA192" s="261" t="n"/>
      <c r="BB192" s="261" t="n"/>
      <c r="BC192" s="261" t="n"/>
      <c r="BD192" s="264" t="n">
        <v>165</v>
      </c>
      <c r="BE192" s="264" t="n">
        <v>0.000290000000000001</v>
      </c>
      <c r="BF192" s="264" t="n">
        <v>-0.000290000000000001</v>
      </c>
      <c r="BG192" s="261" t="n"/>
      <c r="BH192" s="261" t="n"/>
      <c r="BI192" s="330" t="n"/>
    </row>
    <row r="193">
      <c r="AO193" s="261" t="n"/>
      <c r="AP193" s="261" t="n"/>
      <c r="AQ193" s="261" t="n"/>
      <c r="AR193" s="261" t="n"/>
      <c r="AS193" s="261" t="n"/>
      <c r="AT193" s="261" t="n"/>
      <c r="AU193" s="261" t="n"/>
      <c r="AV193" s="261" t="n"/>
      <c r="AW193" s="261" t="n"/>
      <c r="AX193" s="261" t="n"/>
      <c r="AY193" s="261" t="n"/>
      <c r="AZ193" s="261" t="n"/>
      <c r="BA193" s="261" t="n"/>
      <c r="BB193" s="261" t="n"/>
      <c r="BC193" s="261" t="n"/>
      <c r="BD193" s="264" t="n">
        <v>166</v>
      </c>
      <c r="BE193" s="264" t="n">
        <v>0.000286000000000001</v>
      </c>
      <c r="BF193" s="264" t="n">
        <v>-0.000286000000000001</v>
      </c>
      <c r="BG193" s="261" t="n"/>
      <c r="BH193" s="261" t="n"/>
      <c r="BI193" s="330" t="n"/>
    </row>
    <row r="194">
      <c r="AO194" s="261" t="n"/>
      <c r="AP194" s="261" t="n"/>
      <c r="AQ194" s="261" t="n"/>
      <c r="AR194" s="261" t="n"/>
      <c r="AS194" s="261" t="n"/>
      <c r="AT194" s="261" t="n"/>
      <c r="AU194" s="261" t="n"/>
      <c r="AV194" s="261" t="n"/>
      <c r="AW194" s="261" t="n"/>
      <c r="AX194" s="261" t="n"/>
      <c r="AY194" s="261" t="n"/>
      <c r="AZ194" s="261" t="n"/>
      <c r="BA194" s="261" t="n"/>
      <c r="BB194" s="261" t="n"/>
      <c r="BC194" s="261" t="n"/>
      <c r="BD194" s="264" t="n">
        <v>167</v>
      </c>
      <c r="BE194" s="264" t="n">
        <v>0.000282000000000001</v>
      </c>
      <c r="BF194" s="264" t="n">
        <v>-0.000282000000000001</v>
      </c>
      <c r="BG194" s="261" t="n"/>
      <c r="BH194" s="261" t="n"/>
      <c r="BI194" s="330" t="n"/>
    </row>
    <row r="195">
      <c r="AO195" s="261" t="n"/>
      <c r="AP195" s="261" t="n"/>
      <c r="AQ195" s="261" t="n"/>
      <c r="AR195" s="261" t="n"/>
      <c r="AS195" s="261" t="n"/>
      <c r="AT195" s="261" t="n"/>
      <c r="AU195" s="261" t="n"/>
      <c r="AV195" s="261" t="n"/>
      <c r="AW195" s="261" t="n"/>
      <c r="AX195" s="261" t="n"/>
      <c r="AY195" s="261" t="n"/>
      <c r="AZ195" s="261" t="n"/>
      <c r="BA195" s="261" t="n"/>
      <c r="BB195" s="261" t="n"/>
      <c r="BC195" s="261" t="n"/>
      <c r="BD195" s="264" t="n">
        <v>168</v>
      </c>
      <c r="BE195" s="264" t="n">
        <v>0.000278</v>
      </c>
      <c r="BF195" s="264" t="n">
        <v>-0.000278</v>
      </c>
      <c r="BG195" s="261" t="n"/>
      <c r="BH195" s="261" t="n"/>
      <c r="BI195" s="330" t="n"/>
    </row>
    <row r="196">
      <c r="AO196" s="261" t="n"/>
      <c r="AP196" s="261" t="n"/>
      <c r="AQ196" s="261" t="n"/>
      <c r="AR196" s="261" t="n"/>
      <c r="AS196" s="261" t="n"/>
      <c r="AT196" s="261" t="n"/>
      <c r="AU196" s="261" t="n"/>
      <c r="AV196" s="261" t="n"/>
      <c r="AW196" s="261" t="n"/>
      <c r="AX196" s="261" t="n"/>
      <c r="AY196" s="261" t="n"/>
      <c r="AZ196" s="261" t="n"/>
      <c r="BA196" s="261" t="n"/>
      <c r="BB196" s="261" t="n"/>
      <c r="BC196" s="261" t="n"/>
      <c r="BD196" s="264" t="n">
        <v>169</v>
      </c>
      <c r="BE196" s="264" t="n">
        <v>0.000274</v>
      </c>
      <c r="BF196" s="264" t="n">
        <v>-0.000274</v>
      </c>
      <c r="BG196" s="261" t="n"/>
      <c r="BH196" s="261" t="n"/>
      <c r="BI196" s="330" t="n"/>
    </row>
    <row r="197">
      <c r="AO197" s="261" t="n"/>
      <c r="AP197" s="261" t="n"/>
      <c r="AQ197" s="261" t="n"/>
      <c r="AR197" s="261" t="n"/>
      <c r="AS197" s="261" t="n"/>
      <c r="AT197" s="261" t="n"/>
      <c r="AU197" s="261" t="n"/>
      <c r="AV197" s="261" t="n"/>
      <c r="AW197" s="261" t="n"/>
      <c r="AX197" s="261" t="n"/>
      <c r="AY197" s="261" t="n"/>
      <c r="AZ197" s="261" t="n"/>
      <c r="BA197" s="261" t="n"/>
      <c r="BB197" s="261" t="n"/>
      <c r="BC197" s="261" t="n"/>
      <c r="BD197" s="264" t="n">
        <v>170</v>
      </c>
      <c r="BE197" s="264" t="n">
        <v>0.00027</v>
      </c>
      <c r="BF197" s="264" t="n">
        <v>-0.00027</v>
      </c>
      <c r="BG197" s="261" t="n"/>
      <c r="BH197" s="261" t="n"/>
      <c r="BI197" s="330" t="n"/>
    </row>
    <row r="198">
      <c r="AO198" s="261" t="n"/>
      <c r="AP198" s="261" t="n"/>
      <c r="AQ198" s="261" t="n"/>
      <c r="AR198" s="261" t="n"/>
      <c r="AS198" s="261" t="n"/>
      <c r="AT198" s="261" t="n"/>
      <c r="AU198" s="261" t="n"/>
      <c r="AV198" s="261" t="n"/>
      <c r="AW198" s="261" t="n"/>
      <c r="AX198" s="261" t="n"/>
      <c r="AY198" s="261" t="n"/>
      <c r="AZ198" s="261" t="n"/>
      <c r="BA198" s="261" t="n"/>
      <c r="BB198" s="261" t="n"/>
      <c r="BC198" s="261" t="n"/>
      <c r="BD198" s="264" t="n">
        <v>171</v>
      </c>
      <c r="BE198" s="264" t="n">
        <v>0.000266</v>
      </c>
      <c r="BF198" s="264" t="n">
        <v>-0.000266</v>
      </c>
      <c r="BG198" s="261" t="n"/>
      <c r="BH198" s="261" t="n"/>
      <c r="BI198" s="330" t="n"/>
    </row>
    <row r="199">
      <c r="AO199" s="261" t="n"/>
      <c r="AP199" s="261" t="n"/>
      <c r="AQ199" s="261" t="n"/>
      <c r="AR199" s="261" t="n"/>
      <c r="AS199" s="261" t="n"/>
      <c r="AT199" s="261" t="n"/>
      <c r="AU199" s="261" t="n"/>
      <c r="AV199" s="261" t="n"/>
      <c r="AW199" s="261" t="n"/>
      <c r="AX199" s="261" t="n"/>
      <c r="AY199" s="261" t="n"/>
      <c r="AZ199" s="261" t="n"/>
      <c r="BA199" s="261" t="n"/>
      <c r="BB199" s="261" t="n"/>
      <c r="BC199" s="261" t="n"/>
      <c r="BD199" s="264" t="n">
        <v>172</v>
      </c>
      <c r="BE199" s="264" t="n">
        <v>0.000262</v>
      </c>
      <c r="BF199" s="264" t="n">
        <v>-0.000262</v>
      </c>
      <c r="BG199" s="261" t="n"/>
      <c r="BH199" s="261" t="n"/>
      <c r="BI199" s="330" t="n"/>
    </row>
    <row r="200">
      <c r="AO200" s="261" t="n"/>
      <c r="AP200" s="261" t="n"/>
      <c r="AQ200" s="261" t="n"/>
      <c r="AR200" s="261" t="n"/>
      <c r="AS200" s="261" t="n"/>
      <c r="AT200" s="261" t="n"/>
      <c r="AU200" s="261" t="n"/>
      <c r="AV200" s="261" t="n"/>
      <c r="AW200" s="261" t="n"/>
      <c r="AX200" s="261" t="n"/>
      <c r="AY200" s="261" t="n"/>
      <c r="AZ200" s="261" t="n"/>
      <c r="BA200" s="261" t="n"/>
      <c r="BB200" s="261" t="n"/>
      <c r="BC200" s="261" t="n"/>
      <c r="BD200" s="264" t="n">
        <v>173</v>
      </c>
      <c r="BE200" s="264" t="n">
        <v>0.000258</v>
      </c>
      <c r="BF200" s="264" t="n">
        <v>-0.000258</v>
      </c>
      <c r="BG200" s="261" t="n"/>
      <c r="BH200" s="261" t="n"/>
      <c r="BI200" s="330" t="n"/>
    </row>
    <row r="201">
      <c r="AO201" s="261" t="n"/>
      <c r="AP201" s="261" t="n"/>
      <c r="AQ201" s="261" t="n"/>
      <c r="AR201" s="261" t="n"/>
      <c r="AS201" s="261" t="n"/>
      <c r="AT201" s="261" t="n"/>
      <c r="AU201" s="261" t="n"/>
      <c r="AV201" s="261" t="n"/>
      <c r="AW201" s="261" t="n"/>
      <c r="AX201" s="261" t="n"/>
      <c r="AY201" s="261" t="n"/>
      <c r="AZ201" s="261" t="n"/>
      <c r="BA201" s="261" t="n"/>
      <c r="BB201" s="261" t="n"/>
      <c r="BC201" s="261" t="n"/>
      <c r="BD201" s="264" t="n">
        <v>174</v>
      </c>
      <c r="BE201" s="264" t="n">
        <v>0.000254</v>
      </c>
      <c r="BF201" s="264" t="n">
        <v>-0.000254</v>
      </c>
      <c r="BG201" s="261" t="n"/>
      <c r="BH201" s="261" t="n"/>
      <c r="BI201" s="330" t="n"/>
    </row>
    <row r="202">
      <c r="AO202" s="261" t="n"/>
      <c r="AP202" s="261" t="n"/>
      <c r="AQ202" s="261" t="n"/>
      <c r="AR202" s="261" t="n"/>
      <c r="AS202" s="261" t="n"/>
      <c r="AT202" s="261" t="n"/>
      <c r="AU202" s="261" t="n"/>
      <c r="AV202" s="261" t="n"/>
      <c r="AW202" s="261" t="n"/>
      <c r="AX202" s="261" t="n"/>
      <c r="AY202" s="261" t="n"/>
      <c r="AZ202" s="261" t="n"/>
      <c r="BA202" s="261" t="n"/>
      <c r="BB202" s="261" t="n"/>
      <c r="BC202" s="261" t="n"/>
      <c r="BD202" s="264" t="n">
        <v>175</v>
      </c>
      <c r="BE202" s="264" t="n">
        <v>0.00025</v>
      </c>
      <c r="BF202" s="264" t="n">
        <v>-0.00025</v>
      </c>
      <c r="BG202" s="261" t="n"/>
      <c r="BH202" s="261" t="n"/>
      <c r="BI202" s="330" t="n"/>
    </row>
    <row r="203">
      <c r="AO203" s="261" t="n"/>
      <c r="AP203" s="261" t="n"/>
      <c r="AQ203" s="261" t="n"/>
      <c r="AR203" s="261" t="n"/>
      <c r="AS203" s="261" t="n"/>
      <c r="AT203" s="261" t="n"/>
      <c r="AU203" s="261" t="n"/>
      <c r="AV203" s="261" t="n"/>
      <c r="AW203" s="261" t="n"/>
      <c r="AX203" s="261" t="n"/>
      <c r="AY203" s="261" t="n"/>
      <c r="AZ203" s="261" t="n"/>
      <c r="BA203" s="261" t="n"/>
      <c r="BB203" s="261" t="n"/>
      <c r="BC203" s="261" t="n"/>
      <c r="BD203" s="264" t="n">
        <v>176</v>
      </c>
      <c r="BE203" s="264" t="n">
        <v>0.000246</v>
      </c>
      <c r="BF203" s="264" t="n">
        <v>-0.000246</v>
      </c>
      <c r="BG203" s="261" t="n"/>
      <c r="BH203" s="261" t="n"/>
      <c r="BI203" s="330" t="n"/>
    </row>
    <row r="204">
      <c r="AO204" s="261" t="n"/>
      <c r="AP204" s="261" t="n"/>
      <c r="AQ204" s="261" t="n"/>
      <c r="AR204" s="261" t="n"/>
      <c r="AS204" s="261" t="n"/>
      <c r="AT204" s="261" t="n"/>
      <c r="AU204" s="261" t="n"/>
      <c r="AV204" s="261" t="n"/>
      <c r="AW204" s="261" t="n"/>
      <c r="AX204" s="261" t="n"/>
      <c r="AY204" s="261" t="n"/>
      <c r="AZ204" s="261" t="n"/>
      <c r="BA204" s="261" t="n"/>
      <c r="BB204" s="261" t="n"/>
      <c r="BC204" s="261" t="n"/>
      <c r="BD204" s="264" t="n">
        <v>177</v>
      </c>
      <c r="BE204" s="264" t="n">
        <v>0.000242</v>
      </c>
      <c r="BF204" s="264" t="n">
        <v>-0.000242</v>
      </c>
      <c r="BG204" s="261" t="n"/>
      <c r="BH204" s="261" t="n"/>
      <c r="BI204" s="330" t="n"/>
    </row>
    <row r="205">
      <c r="AO205" s="261" t="n"/>
      <c r="AP205" s="261" t="n"/>
      <c r="AQ205" s="261" t="n"/>
      <c r="AR205" s="261" t="n"/>
      <c r="AS205" s="261" t="n"/>
      <c r="AT205" s="261" t="n"/>
      <c r="AU205" s="261" t="n"/>
      <c r="AV205" s="261" t="n"/>
      <c r="AW205" s="261" t="n"/>
      <c r="AX205" s="261" t="n"/>
      <c r="AY205" s="261" t="n"/>
      <c r="AZ205" s="261" t="n"/>
      <c r="BA205" s="261" t="n"/>
      <c r="BB205" s="261" t="n"/>
      <c r="BC205" s="261" t="n"/>
      <c r="BD205" s="264" t="n">
        <v>178</v>
      </c>
      <c r="BE205" s="264" t="n">
        <v>0.000238</v>
      </c>
      <c r="BF205" s="264" t="n">
        <v>-0.000238</v>
      </c>
      <c r="BG205" s="261" t="n"/>
      <c r="BH205" s="261" t="n"/>
      <c r="BI205" s="330" t="n"/>
    </row>
    <row r="206">
      <c r="AO206" s="261" t="n"/>
      <c r="AP206" s="261" t="n"/>
      <c r="AQ206" s="261" t="n"/>
      <c r="AR206" s="261" t="n"/>
      <c r="AS206" s="261" t="n"/>
      <c r="AT206" s="261" t="n"/>
      <c r="AU206" s="261" t="n"/>
      <c r="AV206" s="261" t="n"/>
      <c r="AW206" s="261" t="n"/>
      <c r="AX206" s="261" t="n"/>
      <c r="AY206" s="261" t="n"/>
      <c r="AZ206" s="261" t="n"/>
      <c r="BA206" s="261" t="n"/>
      <c r="BB206" s="261" t="n"/>
      <c r="BC206" s="261" t="n"/>
      <c r="BD206" s="264" t="n">
        <v>179</v>
      </c>
      <c r="BE206" s="264" t="n">
        <v>0.000234</v>
      </c>
      <c r="BF206" s="264" t="n">
        <v>-0.000234</v>
      </c>
      <c r="BG206" s="261" t="n"/>
      <c r="BH206" s="261" t="n"/>
      <c r="BI206" s="330" t="n"/>
    </row>
    <row r="207">
      <c r="AO207" s="261" t="n"/>
      <c r="AP207" s="261" t="n"/>
      <c r="AQ207" s="261" t="n"/>
      <c r="AR207" s="261" t="n"/>
      <c r="AS207" s="261" t="n"/>
      <c r="AT207" s="261" t="n"/>
      <c r="AU207" s="261" t="n"/>
      <c r="AV207" s="261" t="n"/>
      <c r="AW207" s="261" t="n"/>
      <c r="AX207" s="261" t="n"/>
      <c r="AY207" s="261" t="n"/>
      <c r="AZ207" s="261" t="n"/>
      <c r="BA207" s="261" t="n"/>
      <c r="BB207" s="261" t="n"/>
      <c r="BC207" s="261" t="n"/>
      <c r="BD207" s="264" t="n">
        <v>180</v>
      </c>
      <c r="BE207" s="264" t="n">
        <v>0.00023</v>
      </c>
      <c r="BF207" s="264" t="n">
        <v>-0.00023</v>
      </c>
      <c r="BG207" s="261" t="n"/>
      <c r="BH207" s="261" t="n"/>
      <c r="BI207" s="330" t="n"/>
    </row>
    <row r="208">
      <c r="AO208" s="261" t="n"/>
      <c r="AP208" s="261" t="n"/>
      <c r="AQ208" s="261" t="n"/>
      <c r="AR208" s="261" t="n"/>
      <c r="AS208" s="261" t="n"/>
      <c r="AT208" s="261" t="n"/>
      <c r="AU208" s="261" t="n"/>
      <c r="AV208" s="261" t="n"/>
      <c r="AW208" s="261" t="n"/>
      <c r="AX208" s="261" t="n"/>
      <c r="AY208" s="261" t="n"/>
      <c r="AZ208" s="261" t="n"/>
      <c r="BA208" s="261" t="n"/>
      <c r="BB208" s="261" t="n"/>
      <c r="BC208" s="261" t="n"/>
      <c r="BD208" s="264" t="n">
        <v>181</v>
      </c>
      <c r="BE208" s="264" t="n">
        <v>0.000226</v>
      </c>
      <c r="BF208" s="264" t="n">
        <v>-0.000226</v>
      </c>
      <c r="BG208" s="261" t="n"/>
      <c r="BH208" s="261" t="n"/>
      <c r="BI208" s="330" t="n"/>
    </row>
    <row r="209">
      <c r="AO209" s="261" t="n"/>
      <c r="AP209" s="261" t="n"/>
      <c r="AQ209" s="261" t="n"/>
      <c r="AR209" s="261" t="n"/>
      <c r="AS209" s="261" t="n"/>
      <c r="AT209" s="261" t="n"/>
      <c r="AU209" s="261" t="n"/>
      <c r="AV209" s="261" t="n"/>
      <c r="AW209" s="261" t="n"/>
      <c r="AX209" s="261" t="n"/>
      <c r="AY209" s="261" t="n"/>
      <c r="AZ209" s="261" t="n"/>
      <c r="BA209" s="261" t="n"/>
      <c r="BB209" s="261" t="n"/>
      <c r="BC209" s="261" t="n"/>
      <c r="BD209" s="264" t="n">
        <v>182</v>
      </c>
      <c r="BE209" s="264" t="n">
        <v>0.000222</v>
      </c>
      <c r="BF209" s="264" t="n">
        <v>-0.000222</v>
      </c>
      <c r="BG209" s="261" t="n"/>
      <c r="BH209" s="261" t="n"/>
      <c r="BI209" s="330" t="n"/>
    </row>
    <row r="210">
      <c r="AO210" s="261" t="n"/>
      <c r="AP210" s="261" t="n"/>
      <c r="AQ210" s="261" t="n"/>
      <c r="AR210" s="261" t="n"/>
      <c r="AS210" s="261" t="n"/>
      <c r="AT210" s="261" t="n"/>
      <c r="AU210" s="261" t="n"/>
      <c r="AV210" s="261" t="n"/>
      <c r="AW210" s="261" t="n"/>
      <c r="AX210" s="261" t="n"/>
      <c r="AY210" s="261" t="n"/>
      <c r="AZ210" s="261" t="n"/>
      <c r="BA210" s="261" t="n"/>
      <c r="BB210" s="261" t="n"/>
      <c r="BC210" s="261" t="n"/>
      <c r="BD210" s="264" t="n">
        <v>183</v>
      </c>
      <c r="BE210" s="264" t="n">
        <v>0.000218</v>
      </c>
      <c r="BF210" s="264" t="n">
        <v>-0.000218</v>
      </c>
      <c r="BG210" s="261" t="n"/>
      <c r="BH210" s="261" t="n"/>
      <c r="BI210" s="330" t="n"/>
    </row>
    <row r="211">
      <c r="AO211" s="261" t="n"/>
      <c r="AP211" s="261" t="n"/>
      <c r="AQ211" s="261" t="n"/>
      <c r="AR211" s="261" t="n"/>
      <c r="AS211" s="261" t="n"/>
      <c r="AT211" s="261" t="n"/>
      <c r="AU211" s="261" t="n"/>
      <c r="AV211" s="261" t="n"/>
      <c r="AW211" s="261" t="n"/>
      <c r="AX211" s="261" t="n"/>
      <c r="AY211" s="261" t="n"/>
      <c r="AZ211" s="261" t="n"/>
      <c r="BA211" s="261" t="n"/>
      <c r="BB211" s="261" t="n"/>
      <c r="BC211" s="261" t="n"/>
      <c r="BD211" s="264" t="n">
        <v>184</v>
      </c>
      <c r="BE211" s="264" t="n">
        <v>0.000214</v>
      </c>
      <c r="BF211" s="264" t="n">
        <v>-0.000214</v>
      </c>
      <c r="BG211" s="261" t="n"/>
      <c r="BH211" s="261" t="n"/>
      <c r="BI211" s="330" t="n"/>
    </row>
    <row r="212">
      <c r="AO212" s="261" t="n"/>
      <c r="AP212" s="261" t="n"/>
      <c r="AQ212" s="261" t="n"/>
      <c r="AR212" s="261" t="n"/>
      <c r="AS212" s="261" t="n"/>
      <c r="AT212" s="261" t="n"/>
      <c r="AU212" s="261" t="n"/>
      <c r="AV212" s="261" t="n"/>
      <c r="AW212" s="261" t="n"/>
      <c r="AX212" s="261" t="n"/>
      <c r="AY212" s="261" t="n"/>
      <c r="AZ212" s="261" t="n"/>
      <c r="BA212" s="261" t="n"/>
      <c r="BB212" s="261" t="n"/>
      <c r="BC212" s="261" t="n"/>
      <c r="BD212" s="264" t="n">
        <v>185</v>
      </c>
      <c r="BE212" s="264" t="n">
        <v>0.00021</v>
      </c>
      <c r="BF212" s="264" t="n">
        <v>-0.00021</v>
      </c>
      <c r="BG212" s="261" t="n"/>
      <c r="BH212" s="261" t="n"/>
      <c r="BI212" s="330" t="n"/>
    </row>
    <row r="213">
      <c r="AO213" s="261" t="n"/>
      <c r="AP213" s="261" t="n"/>
      <c r="AQ213" s="261" t="n"/>
      <c r="AR213" s="261" t="n"/>
      <c r="AS213" s="261" t="n"/>
      <c r="AT213" s="261" t="n"/>
      <c r="AU213" s="261" t="n"/>
      <c r="AV213" s="261" t="n"/>
      <c r="AW213" s="261" t="n"/>
      <c r="AX213" s="261" t="n"/>
      <c r="AY213" s="261" t="n"/>
      <c r="AZ213" s="261" t="n"/>
      <c r="BA213" s="261" t="n"/>
      <c r="BB213" s="261" t="n"/>
      <c r="BC213" s="261" t="n"/>
      <c r="BD213" s="264" t="n">
        <v>186</v>
      </c>
      <c r="BE213" s="264" t="n">
        <v>0.000206</v>
      </c>
      <c r="BF213" s="264" t="n">
        <v>-0.000206</v>
      </c>
      <c r="BG213" s="261" t="n"/>
      <c r="BH213" s="261" t="n"/>
      <c r="BI213" s="330" t="n"/>
    </row>
    <row r="214">
      <c r="AO214" s="261" t="n"/>
      <c r="AP214" s="261" t="n"/>
      <c r="AQ214" s="261" t="n"/>
      <c r="AR214" s="261" t="n"/>
      <c r="AS214" s="261" t="n"/>
      <c r="AT214" s="261" t="n"/>
      <c r="AU214" s="261" t="n"/>
      <c r="AV214" s="261" t="n"/>
      <c r="AW214" s="261" t="n"/>
      <c r="AX214" s="261" t="n"/>
      <c r="AY214" s="261" t="n"/>
      <c r="AZ214" s="261" t="n"/>
      <c r="BA214" s="261" t="n"/>
      <c r="BB214" s="261" t="n"/>
      <c r="BC214" s="261" t="n"/>
      <c r="BD214" s="264" t="n">
        <v>187</v>
      </c>
      <c r="BE214" s="264" t="n">
        <v>0.000202</v>
      </c>
      <c r="BF214" s="264" t="n">
        <v>-0.000202</v>
      </c>
      <c r="BG214" s="261" t="n"/>
      <c r="BH214" s="261" t="n"/>
      <c r="BI214" s="330" t="n"/>
    </row>
    <row r="215">
      <c r="AO215" s="261" t="n"/>
      <c r="AP215" s="261" t="n"/>
      <c r="AQ215" s="261" t="n"/>
      <c r="AR215" s="261" t="n"/>
      <c r="AS215" s="261" t="n"/>
      <c r="AT215" s="261" t="n"/>
      <c r="AU215" s="261" t="n"/>
      <c r="AV215" s="261" t="n"/>
      <c r="AW215" s="261" t="n"/>
      <c r="AX215" s="261" t="n"/>
      <c r="AY215" s="261" t="n"/>
      <c r="AZ215" s="261" t="n"/>
      <c r="BA215" s="261" t="n"/>
      <c r="BB215" s="261" t="n"/>
      <c r="BC215" s="261" t="n"/>
      <c r="BD215" s="264" t="n">
        <v>188</v>
      </c>
      <c r="BE215" s="264" t="n">
        <v>0.000198</v>
      </c>
      <c r="BF215" s="264" t="n">
        <v>-0.000198</v>
      </c>
      <c r="BG215" s="261" t="n"/>
      <c r="BH215" s="261" t="n"/>
      <c r="BI215" s="330" t="n"/>
    </row>
    <row r="216">
      <c r="AO216" s="261" t="n"/>
      <c r="AP216" s="261" t="n"/>
      <c r="AQ216" s="261" t="n"/>
      <c r="AR216" s="261" t="n"/>
      <c r="AS216" s="261" t="n"/>
      <c r="AT216" s="261" t="n"/>
      <c r="AU216" s="261" t="n"/>
      <c r="AV216" s="261" t="n"/>
      <c r="AW216" s="261" t="n"/>
      <c r="AX216" s="261" t="n"/>
      <c r="AY216" s="261" t="n"/>
      <c r="AZ216" s="261" t="n"/>
      <c r="BA216" s="261" t="n"/>
      <c r="BB216" s="261" t="n"/>
      <c r="BC216" s="261" t="n"/>
      <c r="BD216" s="264" t="n">
        <v>189</v>
      </c>
      <c r="BE216" s="264" t="n">
        <v>0.000194</v>
      </c>
      <c r="BF216" s="264" t="n">
        <v>-0.000194</v>
      </c>
      <c r="BG216" s="261" t="n"/>
      <c r="BH216" s="261" t="n"/>
      <c r="BI216" s="330" t="n"/>
    </row>
    <row r="217">
      <c r="AO217" s="261" t="n"/>
      <c r="AP217" s="261" t="n"/>
      <c r="AQ217" s="261" t="n"/>
      <c r="AR217" s="261" t="n"/>
      <c r="AS217" s="261" t="n"/>
      <c r="AT217" s="261" t="n"/>
      <c r="AU217" s="261" t="n"/>
      <c r="AV217" s="261" t="n"/>
      <c r="AW217" s="261" t="n"/>
      <c r="AX217" s="261" t="n"/>
      <c r="AY217" s="261" t="n"/>
      <c r="AZ217" s="261" t="n"/>
      <c r="BA217" s="261" t="n"/>
      <c r="BB217" s="261" t="n"/>
      <c r="BC217" s="261" t="n"/>
      <c r="BD217" s="264" t="n">
        <v>190</v>
      </c>
      <c r="BE217" s="264" t="n">
        <v>0.00019</v>
      </c>
      <c r="BF217" s="264" t="n">
        <v>-0.00019</v>
      </c>
      <c r="BG217" s="261" t="n"/>
      <c r="BH217" s="261" t="n"/>
      <c r="BI217" s="330" t="n"/>
    </row>
    <row r="218">
      <c r="AO218" s="261" t="n"/>
      <c r="AP218" s="261" t="n"/>
      <c r="AQ218" s="261" t="n"/>
      <c r="AR218" s="261" t="n"/>
      <c r="AS218" s="261" t="n"/>
      <c r="AT218" s="261" t="n"/>
      <c r="AU218" s="261" t="n"/>
      <c r="AV218" s="261" t="n"/>
      <c r="AW218" s="261" t="n"/>
      <c r="AX218" s="261" t="n"/>
      <c r="AY218" s="261" t="n"/>
      <c r="AZ218" s="261" t="n"/>
      <c r="BA218" s="261" t="n"/>
      <c r="BB218" s="261" t="n"/>
      <c r="BC218" s="261" t="n"/>
      <c r="BD218" s="264" t="n">
        <v>191</v>
      </c>
      <c r="BE218" s="264" t="n">
        <v>0.000186</v>
      </c>
      <c r="BF218" s="264" t="n">
        <v>-0.000186</v>
      </c>
      <c r="BG218" s="261" t="n"/>
      <c r="BH218" s="261" t="n"/>
      <c r="BI218" s="330" t="n"/>
    </row>
    <row r="219">
      <c r="AO219" s="261" t="n"/>
      <c r="AP219" s="261" t="n"/>
      <c r="AQ219" s="261" t="n"/>
      <c r="AR219" s="261" t="n"/>
      <c r="AS219" s="261" t="n"/>
      <c r="AT219" s="261" t="n"/>
      <c r="AU219" s="261" t="n"/>
      <c r="AV219" s="261" t="n"/>
      <c r="AW219" s="261" t="n"/>
      <c r="AX219" s="261" t="n"/>
      <c r="AY219" s="261" t="n"/>
      <c r="AZ219" s="261" t="n"/>
      <c r="BA219" s="261" t="n"/>
      <c r="BB219" s="261" t="n"/>
      <c r="BC219" s="261" t="n"/>
      <c r="BD219" s="264" t="n">
        <v>192</v>
      </c>
      <c r="BE219" s="264" t="n">
        <v>0.000182</v>
      </c>
      <c r="BF219" s="264" t="n">
        <v>-0.000182</v>
      </c>
      <c r="BG219" s="261" t="n"/>
      <c r="BH219" s="261" t="n"/>
      <c r="BI219" s="330" t="n"/>
    </row>
    <row r="220">
      <c r="AO220" s="261" t="n"/>
      <c r="AP220" s="261" t="n"/>
      <c r="AQ220" s="261" t="n"/>
      <c r="AR220" s="261" t="n"/>
      <c r="AS220" s="261" t="n"/>
      <c r="AT220" s="261" t="n"/>
      <c r="AU220" s="261" t="n"/>
      <c r="AV220" s="261" t="n"/>
      <c r="AW220" s="261" t="n"/>
      <c r="AX220" s="261" t="n"/>
      <c r="AY220" s="261" t="n"/>
      <c r="AZ220" s="261" t="n"/>
      <c r="BA220" s="261" t="n"/>
      <c r="BB220" s="261" t="n"/>
      <c r="BC220" s="261" t="n"/>
      <c r="BD220" s="264" t="n">
        <v>193</v>
      </c>
      <c r="BE220" s="264" t="n">
        <v>0.000178</v>
      </c>
      <c r="BF220" s="264" t="n">
        <v>-0.000178</v>
      </c>
      <c r="BG220" s="261" t="n"/>
      <c r="BH220" s="261" t="n"/>
      <c r="BI220" s="330" t="n"/>
    </row>
    <row r="221">
      <c r="AO221" s="261" t="n"/>
      <c r="AP221" s="261" t="n"/>
      <c r="AQ221" s="261" t="n"/>
      <c r="AR221" s="261" t="n"/>
      <c r="AS221" s="261" t="n"/>
      <c r="AT221" s="261" t="n"/>
      <c r="AU221" s="261" t="n"/>
      <c r="AV221" s="261" t="n"/>
      <c r="AW221" s="261" t="n"/>
      <c r="AX221" s="261" t="n"/>
      <c r="AY221" s="261" t="n"/>
      <c r="AZ221" s="261" t="n"/>
      <c r="BA221" s="261" t="n"/>
      <c r="BB221" s="261" t="n"/>
      <c r="BC221" s="261" t="n"/>
      <c r="BD221" s="264" t="n">
        <v>194</v>
      </c>
      <c r="BE221" s="264" t="n">
        <v>0.000174</v>
      </c>
      <c r="BF221" s="264" t="n">
        <v>-0.000174</v>
      </c>
      <c r="BG221" s="261" t="n"/>
      <c r="BH221" s="261" t="n"/>
      <c r="BI221" s="330" t="n"/>
    </row>
    <row r="222">
      <c r="AO222" s="261" t="n"/>
      <c r="AP222" s="261" t="n"/>
      <c r="AQ222" s="261" t="n"/>
      <c r="AR222" s="261" t="n"/>
      <c r="AS222" s="261" t="n"/>
      <c r="AT222" s="261" t="n"/>
      <c r="AU222" s="261" t="n"/>
      <c r="AV222" s="261" t="n"/>
      <c r="AW222" s="261" t="n"/>
      <c r="AX222" s="261" t="n"/>
      <c r="AY222" s="261" t="n"/>
      <c r="AZ222" s="261" t="n"/>
      <c r="BA222" s="261" t="n"/>
      <c r="BB222" s="261" t="n"/>
      <c r="BC222" s="261" t="n"/>
      <c r="BD222" s="264" t="n">
        <v>195</v>
      </c>
      <c r="BE222" s="264" t="n">
        <v>0.00017</v>
      </c>
      <c r="BF222" s="264" t="n">
        <v>-0.00017</v>
      </c>
      <c r="BG222" s="261" t="n"/>
      <c r="BH222" s="261" t="n"/>
      <c r="BI222" s="330" t="n"/>
    </row>
    <row r="223">
      <c r="AO223" s="261" t="n"/>
      <c r="AP223" s="261" t="n"/>
      <c r="AQ223" s="261" t="n"/>
      <c r="AR223" s="261" t="n"/>
      <c r="AS223" s="261" t="n"/>
      <c r="AT223" s="261" t="n"/>
      <c r="AU223" s="261" t="n"/>
      <c r="AV223" s="261" t="n"/>
      <c r="AW223" s="261" t="n"/>
      <c r="AX223" s="261" t="n"/>
      <c r="AY223" s="261" t="n"/>
      <c r="AZ223" s="261" t="n"/>
      <c r="BA223" s="261" t="n"/>
      <c r="BB223" s="261" t="n"/>
      <c r="BC223" s="261" t="n"/>
      <c r="BD223" s="264" t="n">
        <v>196</v>
      </c>
      <c r="BE223" s="264" t="n">
        <v>0.000166</v>
      </c>
      <c r="BF223" s="264" t="n">
        <v>-0.000166</v>
      </c>
      <c r="BG223" s="261" t="n"/>
      <c r="BH223" s="261" t="n"/>
      <c r="BI223" s="330" t="n"/>
    </row>
    <row r="224">
      <c r="AO224" s="261" t="n"/>
      <c r="AP224" s="261" t="n"/>
      <c r="AQ224" s="261" t="n"/>
      <c r="AR224" s="261" t="n"/>
      <c r="AS224" s="261" t="n"/>
      <c r="AT224" s="261" t="n"/>
      <c r="AU224" s="261" t="n"/>
      <c r="AV224" s="261" t="n"/>
      <c r="AW224" s="261" t="n"/>
      <c r="AX224" s="261" t="n"/>
      <c r="AY224" s="261" t="n"/>
      <c r="AZ224" s="261" t="n"/>
      <c r="BA224" s="261" t="n"/>
      <c r="BB224" s="261" t="n"/>
      <c r="BC224" s="261" t="n"/>
      <c r="BD224" s="264" t="n">
        <v>197</v>
      </c>
      <c r="BE224" s="264" t="n">
        <v>0.000162</v>
      </c>
      <c r="BF224" s="264" t="n">
        <v>-0.000162</v>
      </c>
      <c r="BG224" s="261" t="n"/>
      <c r="BH224" s="261" t="n"/>
      <c r="BI224" s="330" t="n"/>
    </row>
    <row r="225">
      <c r="AO225" s="261" t="n"/>
      <c r="AP225" s="261" t="n"/>
      <c r="AQ225" s="261" t="n"/>
      <c r="AR225" s="261" t="n"/>
      <c r="AS225" s="261" t="n"/>
      <c r="AT225" s="261" t="n"/>
      <c r="AU225" s="261" t="n"/>
      <c r="AV225" s="261" t="n"/>
      <c r="AW225" s="261" t="n"/>
      <c r="AX225" s="261" t="n"/>
      <c r="AY225" s="261" t="n"/>
      <c r="AZ225" s="261" t="n"/>
      <c r="BA225" s="261" t="n"/>
      <c r="BB225" s="261" t="n"/>
      <c r="BC225" s="261" t="n"/>
      <c r="BD225" s="264" t="n">
        <v>198</v>
      </c>
      <c r="BE225" s="264" t="n">
        <v>0.000158</v>
      </c>
      <c r="BF225" s="264" t="n">
        <v>-0.000158</v>
      </c>
      <c r="BG225" s="261" t="n"/>
      <c r="BH225" s="261" t="n"/>
      <c r="BI225" s="330" t="n"/>
    </row>
    <row r="226">
      <c r="AO226" s="261" t="n"/>
      <c r="AP226" s="261" t="n"/>
      <c r="AQ226" s="261" t="n"/>
      <c r="AR226" s="261" t="n"/>
      <c r="AS226" s="261" t="n"/>
      <c r="AT226" s="261" t="n"/>
      <c r="AU226" s="261" t="n"/>
      <c r="AV226" s="261" t="n"/>
      <c r="AW226" s="261" t="n"/>
      <c r="AX226" s="261" t="n"/>
      <c r="AY226" s="261" t="n"/>
      <c r="AZ226" s="261" t="n"/>
      <c r="BA226" s="261" t="n"/>
      <c r="BB226" s="261" t="n"/>
      <c r="BC226" s="261" t="n"/>
      <c r="BD226" s="264" t="n">
        <v>199</v>
      </c>
      <c r="BE226" s="264" t="n">
        <v>0.000154</v>
      </c>
      <c r="BF226" s="264" t="n">
        <v>-0.000154</v>
      </c>
      <c r="BG226" s="261" t="n"/>
      <c r="BH226" s="261" t="n"/>
      <c r="BI226" s="330" t="n"/>
    </row>
    <row r="227">
      <c r="AO227" s="261" t="n"/>
      <c r="AP227" s="261" t="n"/>
      <c r="AQ227" s="261" t="n"/>
      <c r="AR227" s="261" t="n"/>
      <c r="AS227" s="261" t="n"/>
      <c r="AT227" s="261" t="n"/>
      <c r="AU227" s="261" t="n"/>
      <c r="AV227" s="261" t="n"/>
      <c r="AW227" s="261" t="n"/>
      <c r="AX227" s="261" t="n"/>
      <c r="AY227" s="261" t="n"/>
      <c r="AZ227" s="261" t="n"/>
      <c r="BA227" s="261" t="n"/>
      <c r="BB227" s="261" t="n"/>
      <c r="BC227" s="261" t="n"/>
      <c r="BD227" s="264" t="n">
        <v>200</v>
      </c>
      <c r="BE227" s="264" t="n">
        <v>0.00015</v>
      </c>
      <c r="BF227" s="264" t="n">
        <v>-0.00015</v>
      </c>
      <c r="BG227" s="261" t="n"/>
      <c r="BH227" s="261" t="n"/>
      <c r="BI227" s="330" t="n"/>
    </row>
    <row r="228">
      <c r="AO228" s="261" t="n"/>
      <c r="AP228" s="261" t="n"/>
      <c r="AQ228" s="261" t="n"/>
      <c r="AR228" s="261" t="n"/>
      <c r="AS228" s="261" t="n"/>
      <c r="AT228" s="261" t="n"/>
      <c r="AU228" s="261" t="n"/>
      <c r="AV228" s="261" t="n"/>
      <c r="AW228" s="261" t="n"/>
      <c r="AX228" s="261" t="n"/>
      <c r="AY228" s="261" t="n"/>
      <c r="AZ228" s="261" t="n"/>
      <c r="BA228" s="261" t="n"/>
      <c r="BB228" s="261" t="n"/>
      <c r="BC228" s="261" t="n"/>
      <c r="BD228" s="264" t="n">
        <v>201</v>
      </c>
      <c r="BE228" s="264" t="n">
        <v>0.000157</v>
      </c>
      <c r="BF228" s="264" t="n">
        <v>-0.000157</v>
      </c>
      <c r="BG228" s="261" t="n"/>
      <c r="BH228" s="261" t="n"/>
      <c r="BI228" s="330" t="n"/>
    </row>
    <row r="229">
      <c r="AO229" s="261" t="n"/>
      <c r="AP229" s="261" t="n"/>
      <c r="AQ229" s="261" t="n"/>
      <c r="AR229" s="261" t="n"/>
      <c r="AS229" s="261" t="n"/>
      <c r="AT229" s="261" t="n"/>
      <c r="AU229" s="261" t="n"/>
      <c r="AV229" s="261" t="n"/>
      <c r="AW229" s="261" t="n"/>
      <c r="AX229" s="261" t="n"/>
      <c r="AY229" s="261" t="n"/>
      <c r="AZ229" s="261" t="n"/>
      <c r="BA229" s="261" t="n"/>
      <c r="BB229" s="261" t="n"/>
      <c r="BC229" s="261" t="n"/>
      <c r="BD229" s="264" t="n">
        <v>202</v>
      </c>
      <c r="BE229" s="264" t="n">
        <v>0.000164</v>
      </c>
      <c r="BF229" s="264" t="n">
        <v>-0.000164</v>
      </c>
      <c r="BG229" s="261" t="n"/>
      <c r="BH229" s="261" t="n"/>
      <c r="BI229" s="330" t="n"/>
    </row>
    <row r="230">
      <c r="AO230" s="261" t="n"/>
      <c r="AP230" s="261" t="n"/>
      <c r="AQ230" s="261" t="n"/>
      <c r="AR230" s="261" t="n"/>
      <c r="AS230" s="261" t="n"/>
      <c r="AT230" s="261" t="n"/>
      <c r="AU230" s="261" t="n"/>
      <c r="AV230" s="261" t="n"/>
      <c r="AW230" s="261" t="n"/>
      <c r="AX230" s="261" t="n"/>
      <c r="AY230" s="261" t="n"/>
      <c r="AZ230" s="261" t="n"/>
      <c r="BA230" s="261" t="n"/>
      <c r="BB230" s="261" t="n"/>
      <c r="BC230" s="261" t="n"/>
      <c r="BD230" s="264" t="n">
        <v>203</v>
      </c>
      <c r="BE230" s="264" t="n">
        <v>0.000171</v>
      </c>
      <c r="BF230" s="264" t="n">
        <v>-0.000171</v>
      </c>
      <c r="BG230" s="261" t="n"/>
      <c r="BH230" s="261" t="n"/>
      <c r="BI230" s="330" t="n"/>
    </row>
    <row r="231">
      <c r="AO231" s="261" t="n"/>
      <c r="AP231" s="261" t="n"/>
      <c r="AQ231" s="261" t="n"/>
      <c r="AR231" s="261" t="n"/>
      <c r="AS231" s="261" t="n"/>
      <c r="AT231" s="261" t="n"/>
      <c r="AU231" s="261" t="n"/>
      <c r="AV231" s="261" t="n"/>
      <c r="AW231" s="261" t="n"/>
      <c r="AX231" s="261" t="n"/>
      <c r="AY231" s="261" t="n"/>
      <c r="AZ231" s="261" t="n"/>
      <c r="BA231" s="261" t="n"/>
      <c r="BB231" s="261" t="n"/>
      <c r="BC231" s="261" t="n"/>
      <c r="BD231" s="264" t="n">
        <v>204</v>
      </c>
      <c r="BE231" s="264" t="n">
        <v>0.000178</v>
      </c>
      <c r="BF231" s="264" t="n">
        <v>-0.000178</v>
      </c>
      <c r="BG231" s="261" t="n"/>
      <c r="BH231" s="261" t="n"/>
      <c r="BI231" s="330" t="n"/>
    </row>
    <row r="232">
      <c r="AO232" s="261" t="n"/>
      <c r="AP232" s="261" t="n"/>
      <c r="AQ232" s="261" t="n"/>
      <c r="AR232" s="261" t="n"/>
      <c r="AS232" s="261" t="n"/>
      <c r="AT232" s="261" t="n"/>
      <c r="AU232" s="261" t="n"/>
      <c r="AV232" s="261" t="n"/>
      <c r="AW232" s="261" t="n"/>
      <c r="AX232" s="261" t="n"/>
      <c r="AY232" s="261" t="n"/>
      <c r="AZ232" s="261" t="n"/>
      <c r="BA232" s="261" t="n"/>
      <c r="BB232" s="261" t="n"/>
      <c r="BC232" s="261" t="n"/>
      <c r="BD232" s="264" t="n">
        <v>205</v>
      </c>
      <c r="BE232" s="264" t="n">
        <v>0.000185</v>
      </c>
      <c r="BF232" s="264" t="n">
        <v>-0.000185</v>
      </c>
      <c r="BG232" s="261" t="n"/>
      <c r="BH232" s="261" t="n"/>
      <c r="BI232" s="330" t="n"/>
    </row>
    <row r="233">
      <c r="AO233" s="261" t="n"/>
      <c r="AP233" s="261" t="n"/>
      <c r="AQ233" s="261" t="n"/>
      <c r="AR233" s="261" t="n"/>
      <c r="AS233" s="261" t="n"/>
      <c r="AT233" s="261" t="n"/>
      <c r="AU233" s="261" t="n"/>
      <c r="AV233" s="261" t="n"/>
      <c r="AW233" s="261" t="n"/>
      <c r="AX233" s="261" t="n"/>
      <c r="AY233" s="261" t="n"/>
      <c r="AZ233" s="261" t="n"/>
      <c r="BA233" s="261" t="n"/>
      <c r="BB233" s="261" t="n"/>
      <c r="BC233" s="261" t="n"/>
      <c r="BD233" s="264" t="n">
        <v>206</v>
      </c>
      <c r="BE233" s="264" t="n">
        <v>0.000192</v>
      </c>
      <c r="BF233" s="264" t="n">
        <v>-0.000192</v>
      </c>
      <c r="BG233" s="261" t="n"/>
      <c r="BH233" s="261" t="n"/>
      <c r="BI233" s="330" t="n"/>
    </row>
    <row r="234">
      <c r="AO234" s="261" t="n"/>
      <c r="AP234" s="261" t="n"/>
      <c r="AQ234" s="261" t="n"/>
      <c r="AR234" s="261" t="n"/>
      <c r="AS234" s="261" t="n"/>
      <c r="AT234" s="261" t="n"/>
      <c r="AU234" s="261" t="n"/>
      <c r="AV234" s="261" t="n"/>
      <c r="AW234" s="261" t="n"/>
      <c r="AX234" s="261" t="n"/>
      <c r="AY234" s="261" t="n"/>
      <c r="AZ234" s="261" t="n"/>
      <c r="BA234" s="261" t="n"/>
      <c r="BB234" s="261" t="n"/>
      <c r="BC234" s="261" t="n"/>
      <c r="BD234" s="264" t="n">
        <v>207</v>
      </c>
      <c r="BE234" s="264" t="n">
        <v>0.000199</v>
      </c>
      <c r="BF234" s="264" t="n">
        <v>-0.000199</v>
      </c>
      <c r="BG234" s="261" t="n"/>
      <c r="BH234" s="261" t="n"/>
      <c r="BI234" s="330" t="n"/>
    </row>
    <row r="235">
      <c r="AO235" s="261" t="n"/>
      <c r="AP235" s="261" t="n"/>
      <c r="AQ235" s="261" t="n"/>
      <c r="AR235" s="261" t="n"/>
      <c r="AS235" s="261" t="n"/>
      <c r="AT235" s="261" t="n"/>
      <c r="AU235" s="261" t="n"/>
      <c r="AV235" s="261" t="n"/>
      <c r="AW235" s="261" t="n"/>
      <c r="AX235" s="261" t="n"/>
      <c r="AY235" s="261" t="n"/>
      <c r="AZ235" s="261" t="n"/>
      <c r="BA235" s="261" t="n"/>
      <c r="BB235" s="261" t="n"/>
      <c r="BC235" s="261" t="n"/>
      <c r="BD235" s="264" t="n">
        <v>208</v>
      </c>
      <c r="BE235" s="264" t="n">
        <v>0.000206</v>
      </c>
      <c r="BF235" s="264" t="n">
        <v>-0.000206</v>
      </c>
      <c r="BG235" s="261" t="n"/>
      <c r="BH235" s="261" t="n"/>
      <c r="BI235" s="330" t="n"/>
    </row>
    <row r="236">
      <c r="AO236" s="261" t="n"/>
      <c r="AP236" s="261" t="n"/>
      <c r="AQ236" s="261" t="n"/>
      <c r="AR236" s="261" t="n"/>
      <c r="AS236" s="261" t="n"/>
      <c r="AT236" s="261" t="n"/>
      <c r="AU236" s="261" t="n"/>
      <c r="AV236" s="261" t="n"/>
      <c r="AW236" s="261" t="n"/>
      <c r="AX236" s="261" t="n"/>
      <c r="AY236" s="261" t="n"/>
      <c r="AZ236" s="261" t="n"/>
      <c r="BA236" s="261" t="n"/>
      <c r="BB236" s="261" t="n"/>
      <c r="BC236" s="261" t="n"/>
      <c r="BD236" s="264" t="n">
        <v>209</v>
      </c>
      <c r="BE236" s="264" t="n">
        <v>0.000213</v>
      </c>
      <c r="BF236" s="264" t="n">
        <v>-0.000213</v>
      </c>
      <c r="BG236" s="261" t="n"/>
      <c r="BH236" s="261" t="n"/>
      <c r="BI236" s="330" t="n"/>
    </row>
    <row r="237">
      <c r="AO237" s="261" t="n"/>
      <c r="AP237" s="261" t="n"/>
      <c r="AQ237" s="261" t="n"/>
      <c r="AR237" s="261" t="n"/>
      <c r="AS237" s="261" t="n"/>
      <c r="AT237" s="261" t="n"/>
      <c r="AU237" s="261" t="n"/>
      <c r="AV237" s="261" t="n"/>
      <c r="AW237" s="261" t="n"/>
      <c r="AX237" s="261" t="n"/>
      <c r="AY237" s="261" t="n"/>
      <c r="AZ237" s="261" t="n"/>
      <c r="BA237" s="261" t="n"/>
      <c r="BB237" s="261" t="n"/>
      <c r="BC237" s="261" t="n"/>
      <c r="BD237" s="264" t="n">
        <v>210</v>
      </c>
      <c r="BE237" s="264" t="n">
        <v>0.00022</v>
      </c>
      <c r="BF237" s="264" t="n">
        <v>-0.00022</v>
      </c>
      <c r="BG237" s="261" t="n"/>
      <c r="BH237" s="261" t="n"/>
      <c r="BI237" s="330" t="n"/>
    </row>
    <row r="238">
      <c r="AO238" s="261" t="n"/>
      <c r="AP238" s="261" t="n"/>
      <c r="AQ238" s="261" t="n"/>
      <c r="AR238" s="261" t="n"/>
      <c r="AS238" s="261" t="n"/>
      <c r="AT238" s="261" t="n"/>
      <c r="AU238" s="261" t="n"/>
      <c r="AV238" s="261" t="n"/>
      <c r="AW238" s="261" t="n"/>
      <c r="AX238" s="261" t="n"/>
      <c r="AY238" s="261" t="n"/>
      <c r="AZ238" s="261" t="n"/>
      <c r="BA238" s="261" t="n"/>
      <c r="BB238" s="261" t="n"/>
      <c r="BC238" s="261" t="n"/>
      <c r="BD238" s="264" t="n">
        <v>211</v>
      </c>
      <c r="BE238" s="264" t="n">
        <v>0.000227</v>
      </c>
      <c r="BF238" s="264" t="n">
        <v>-0.000227</v>
      </c>
      <c r="BG238" s="261" t="n"/>
      <c r="BH238" s="261" t="n"/>
      <c r="BI238" s="330" t="n"/>
    </row>
    <row r="239">
      <c r="AO239" s="261" t="n"/>
      <c r="AP239" s="261" t="n"/>
      <c r="AQ239" s="261" t="n"/>
      <c r="AR239" s="261" t="n"/>
      <c r="AS239" s="261" t="n"/>
      <c r="AT239" s="261" t="n"/>
      <c r="AU239" s="261" t="n"/>
      <c r="AV239" s="261" t="n"/>
      <c r="AW239" s="261" t="n"/>
      <c r="AX239" s="261" t="n"/>
      <c r="AY239" s="261" t="n"/>
      <c r="AZ239" s="261" t="n"/>
      <c r="BA239" s="261" t="n"/>
      <c r="BB239" s="261" t="n"/>
      <c r="BC239" s="261" t="n"/>
      <c r="BD239" s="264" t="n">
        <v>212</v>
      </c>
      <c r="BE239" s="264" t="n">
        <v>0.000234</v>
      </c>
      <c r="BF239" s="264" t="n">
        <v>-0.000234</v>
      </c>
      <c r="BG239" s="261" t="n"/>
      <c r="BH239" s="261" t="n"/>
      <c r="BI239" s="330" t="n"/>
    </row>
    <row r="240">
      <c r="AO240" s="261" t="n"/>
      <c r="AP240" s="261" t="n"/>
      <c r="AQ240" s="261" t="n"/>
      <c r="AR240" s="261" t="n"/>
      <c r="AS240" s="261" t="n"/>
      <c r="AT240" s="261" t="n"/>
      <c r="AU240" s="261" t="n"/>
      <c r="AV240" s="261" t="n"/>
      <c r="AW240" s="261" t="n"/>
      <c r="AX240" s="261" t="n"/>
      <c r="AY240" s="261" t="n"/>
      <c r="AZ240" s="261" t="n"/>
      <c r="BA240" s="261" t="n"/>
      <c r="BB240" s="261" t="n"/>
      <c r="BC240" s="261" t="n"/>
      <c r="BD240" s="264" t="n">
        <v>213</v>
      </c>
      <c r="BE240" s="264" t="n">
        <v>0.000241</v>
      </c>
      <c r="BF240" s="264" t="n">
        <v>-0.000241</v>
      </c>
      <c r="BG240" s="261" t="n"/>
      <c r="BH240" s="261" t="n"/>
      <c r="BI240" s="330" t="n"/>
    </row>
    <row r="241">
      <c r="AO241" s="261" t="n"/>
      <c r="AP241" s="261" t="n"/>
      <c r="AQ241" s="261" t="n"/>
      <c r="AR241" s="261" t="n"/>
      <c r="AS241" s="261" t="n"/>
      <c r="AT241" s="261" t="n"/>
      <c r="AU241" s="261" t="n"/>
      <c r="AV241" s="261" t="n"/>
      <c r="AW241" s="261" t="n"/>
      <c r="AX241" s="261" t="n"/>
      <c r="AY241" s="261" t="n"/>
      <c r="AZ241" s="261" t="n"/>
      <c r="BA241" s="261" t="n"/>
      <c r="BB241" s="261" t="n"/>
      <c r="BC241" s="261" t="n"/>
      <c r="BD241" s="264" t="n">
        <v>214</v>
      </c>
      <c r="BE241" s="264" t="n">
        <v>0.000248</v>
      </c>
      <c r="BF241" s="264" t="n">
        <v>-0.000248</v>
      </c>
      <c r="BG241" s="261" t="n"/>
      <c r="BH241" s="261" t="n"/>
      <c r="BI241" s="330" t="n"/>
    </row>
    <row r="242">
      <c r="AO242" s="261" t="n"/>
      <c r="AP242" s="261" t="n"/>
      <c r="AQ242" s="261" t="n"/>
      <c r="AR242" s="261" t="n"/>
      <c r="AS242" s="261" t="n"/>
      <c r="AT242" s="261" t="n"/>
      <c r="AU242" s="261" t="n"/>
      <c r="AV242" s="261" t="n"/>
      <c r="AW242" s="261" t="n"/>
      <c r="AX242" s="261" t="n"/>
      <c r="AY242" s="261" t="n"/>
      <c r="AZ242" s="261" t="n"/>
      <c r="BA242" s="261" t="n"/>
      <c r="BB242" s="261" t="n"/>
      <c r="BC242" s="261" t="n"/>
      <c r="BD242" s="264" t="n">
        <v>215</v>
      </c>
      <c r="BE242" s="264" t="n">
        <v>0.000255</v>
      </c>
      <c r="BF242" s="264" t="n">
        <v>-0.000255</v>
      </c>
      <c r="BG242" s="261" t="n"/>
      <c r="BH242" s="261" t="n"/>
      <c r="BI242" s="330" t="n"/>
    </row>
    <row r="243">
      <c r="AO243" s="261" t="n"/>
      <c r="AP243" s="261" t="n"/>
      <c r="AQ243" s="261" t="n"/>
      <c r="AR243" s="261" t="n"/>
      <c r="AS243" s="261" t="n"/>
      <c r="AT243" s="261" t="n"/>
      <c r="AU243" s="261" t="n"/>
      <c r="AV243" s="261" t="n"/>
      <c r="AW243" s="261" t="n"/>
      <c r="AX243" s="261" t="n"/>
      <c r="AY243" s="261" t="n"/>
      <c r="AZ243" s="261" t="n"/>
      <c r="BA243" s="261" t="n"/>
      <c r="BB243" s="261" t="n"/>
      <c r="BC243" s="261" t="n"/>
      <c r="BD243" s="264" t="n">
        <v>216</v>
      </c>
      <c r="BE243" s="264" t="n">
        <v>0.000262</v>
      </c>
      <c r="BF243" s="264" t="n">
        <v>-0.000262</v>
      </c>
      <c r="BG243" s="261" t="n"/>
      <c r="BH243" s="261" t="n"/>
      <c r="BI243" s="330" t="n"/>
    </row>
    <row r="244">
      <c r="AO244" s="261" t="n"/>
      <c r="AP244" s="261" t="n"/>
      <c r="AQ244" s="261" t="n"/>
      <c r="AR244" s="261" t="n"/>
      <c r="AS244" s="261" t="n"/>
      <c r="AT244" s="261" t="n"/>
      <c r="AU244" s="261" t="n"/>
      <c r="AV244" s="261" t="n"/>
      <c r="AW244" s="261" t="n"/>
      <c r="AX244" s="261" t="n"/>
      <c r="AY244" s="261" t="n"/>
      <c r="AZ244" s="261" t="n"/>
      <c r="BA244" s="261" t="n"/>
      <c r="BB244" s="261" t="n"/>
      <c r="BC244" s="261" t="n"/>
      <c r="BD244" s="264" t="n">
        <v>217</v>
      </c>
      <c r="BE244" s="264" t="n">
        <v>0.000269</v>
      </c>
      <c r="BF244" s="264" t="n">
        <v>-0.000269</v>
      </c>
      <c r="BG244" s="261" t="n"/>
      <c r="BH244" s="261" t="n"/>
      <c r="BI244" s="330" t="n"/>
    </row>
    <row r="245">
      <c r="AO245" s="261" t="n"/>
      <c r="AP245" s="261" t="n"/>
      <c r="AQ245" s="261" t="n"/>
      <c r="AR245" s="261" t="n"/>
      <c r="AS245" s="261" t="n"/>
      <c r="AT245" s="261" t="n"/>
      <c r="AU245" s="261" t="n"/>
      <c r="AV245" s="261" t="n"/>
      <c r="AW245" s="261" t="n"/>
      <c r="AX245" s="261" t="n"/>
      <c r="AY245" s="261" t="n"/>
      <c r="AZ245" s="261" t="n"/>
      <c r="BA245" s="261" t="n"/>
      <c r="BB245" s="261" t="n"/>
      <c r="BC245" s="261" t="n"/>
      <c r="BD245" s="264" t="n">
        <v>218</v>
      </c>
      <c r="BE245" s="264" t="n">
        <v>0.000276</v>
      </c>
      <c r="BF245" s="264" t="n">
        <v>-0.000276</v>
      </c>
      <c r="BG245" s="261" t="n"/>
      <c r="BH245" s="261" t="n"/>
      <c r="BI245" s="330" t="n"/>
    </row>
    <row r="246">
      <c r="AO246" s="261" t="n"/>
      <c r="AP246" s="261" t="n"/>
      <c r="AQ246" s="261" t="n"/>
      <c r="AR246" s="261" t="n"/>
      <c r="AS246" s="261" t="n"/>
      <c r="AT246" s="261" t="n"/>
      <c r="AU246" s="261" t="n"/>
      <c r="AV246" s="261" t="n"/>
      <c r="AW246" s="261" t="n"/>
      <c r="AX246" s="261" t="n"/>
      <c r="AY246" s="261" t="n"/>
      <c r="AZ246" s="261" t="n"/>
      <c r="BA246" s="261" t="n"/>
      <c r="BB246" s="261" t="n"/>
      <c r="BC246" s="261" t="n"/>
      <c r="BD246" s="264" t="n">
        <v>219</v>
      </c>
      <c r="BE246" s="264" t="n">
        <v>0.000283</v>
      </c>
      <c r="BF246" s="264" t="n">
        <v>-0.000283</v>
      </c>
      <c r="BG246" s="261" t="n"/>
      <c r="BH246" s="261" t="n"/>
      <c r="BI246" s="330" t="n"/>
    </row>
    <row r="247">
      <c r="AO247" s="261" t="n"/>
      <c r="AP247" s="261" t="n"/>
      <c r="AQ247" s="261" t="n"/>
      <c r="AR247" s="261" t="n"/>
      <c r="AS247" s="261" t="n"/>
      <c r="AT247" s="261" t="n"/>
      <c r="AU247" s="261" t="n"/>
      <c r="AV247" s="261" t="n"/>
      <c r="AW247" s="261" t="n"/>
      <c r="AX247" s="261" t="n"/>
      <c r="AY247" s="261" t="n"/>
      <c r="AZ247" s="261" t="n"/>
      <c r="BA247" s="261" t="n"/>
      <c r="BB247" s="261" t="n"/>
      <c r="BC247" s="261" t="n"/>
      <c r="BD247" s="264" t="n">
        <v>220</v>
      </c>
      <c r="BE247" s="264" t="n">
        <v>0.00029</v>
      </c>
      <c r="BF247" s="264" t="n">
        <v>-0.00029</v>
      </c>
      <c r="BG247" s="261" t="n"/>
      <c r="BH247" s="261" t="n"/>
      <c r="BI247" s="330" t="n"/>
    </row>
    <row r="248">
      <c r="AO248" s="261" t="n"/>
      <c r="AP248" s="261" t="n"/>
      <c r="AQ248" s="261" t="n"/>
      <c r="AR248" s="261" t="n"/>
      <c r="AS248" s="261" t="n"/>
      <c r="AT248" s="261" t="n"/>
      <c r="AU248" s="261" t="n"/>
      <c r="AV248" s="261" t="n"/>
      <c r="AW248" s="261" t="n"/>
      <c r="AX248" s="261" t="n"/>
      <c r="AY248" s="261" t="n"/>
      <c r="AZ248" s="261" t="n"/>
      <c r="BA248" s="261" t="n"/>
      <c r="BB248" s="261" t="n"/>
      <c r="BC248" s="261" t="n"/>
      <c r="BD248" s="264" t="n">
        <v>221</v>
      </c>
      <c r="BE248" s="264" t="n">
        <v>0.000297</v>
      </c>
      <c r="BF248" s="264" t="n">
        <v>-0.000297</v>
      </c>
      <c r="BG248" s="261" t="n"/>
      <c r="BH248" s="261" t="n"/>
      <c r="BI248" s="330" t="n"/>
    </row>
    <row r="249">
      <c r="AO249" s="261" t="n"/>
      <c r="AP249" s="261" t="n"/>
      <c r="AQ249" s="261" t="n"/>
      <c r="AR249" s="261" t="n"/>
      <c r="AS249" s="261" t="n"/>
      <c r="AT249" s="261" t="n"/>
      <c r="AU249" s="261" t="n"/>
      <c r="AV249" s="261" t="n"/>
      <c r="AW249" s="261" t="n"/>
      <c r="AX249" s="261" t="n"/>
      <c r="AY249" s="261" t="n"/>
      <c r="AZ249" s="261" t="n"/>
      <c r="BA249" s="261" t="n"/>
      <c r="BB249" s="261" t="n"/>
      <c r="BC249" s="261" t="n"/>
      <c r="BD249" s="264" t="n">
        <v>222</v>
      </c>
      <c r="BE249" s="264" t="n">
        <v>0.000304</v>
      </c>
      <c r="BF249" s="264" t="n">
        <v>-0.000304</v>
      </c>
      <c r="BG249" s="261" t="n"/>
      <c r="BH249" s="261" t="n"/>
      <c r="BI249" s="330" t="n"/>
    </row>
    <row r="250">
      <c r="AO250" s="261" t="n"/>
      <c r="AP250" s="261" t="n"/>
      <c r="AQ250" s="261" t="n"/>
      <c r="AR250" s="261" t="n"/>
      <c r="AS250" s="261" t="n"/>
      <c r="AT250" s="261" t="n"/>
      <c r="AU250" s="261" t="n"/>
      <c r="AV250" s="261" t="n"/>
      <c r="AW250" s="261" t="n"/>
      <c r="AX250" s="261" t="n"/>
      <c r="AY250" s="261" t="n"/>
      <c r="AZ250" s="261" t="n"/>
      <c r="BA250" s="261" t="n"/>
      <c r="BB250" s="261" t="n"/>
      <c r="BC250" s="261" t="n"/>
      <c r="BD250" s="264" t="n">
        <v>223</v>
      </c>
      <c r="BE250" s="264" t="n">
        <v>0.000311</v>
      </c>
      <c r="BF250" s="264" t="n">
        <v>-0.000311</v>
      </c>
      <c r="BG250" s="261" t="n"/>
      <c r="BH250" s="261" t="n"/>
      <c r="BI250" s="330" t="n"/>
    </row>
    <row r="251">
      <c r="AO251" s="261" t="n"/>
      <c r="AP251" s="261" t="n"/>
      <c r="AQ251" s="261" t="n"/>
      <c r="AR251" s="261" t="n"/>
      <c r="AS251" s="261" t="n"/>
      <c r="AT251" s="261" t="n"/>
      <c r="AU251" s="261" t="n"/>
      <c r="AV251" s="261" t="n"/>
      <c r="AW251" s="261" t="n"/>
      <c r="AX251" s="261" t="n"/>
      <c r="AY251" s="261" t="n"/>
      <c r="AZ251" s="261" t="n"/>
      <c r="BA251" s="261" t="n"/>
      <c r="BB251" s="261" t="n"/>
      <c r="BC251" s="261" t="n"/>
      <c r="BD251" s="264" t="n">
        <v>224</v>
      </c>
      <c r="BE251" s="264" t="n">
        <v>0.000318</v>
      </c>
      <c r="BF251" s="264" t="n">
        <v>-0.000318</v>
      </c>
      <c r="BG251" s="261" t="n"/>
      <c r="BH251" s="261" t="n"/>
      <c r="BI251" s="330" t="n"/>
    </row>
    <row r="252">
      <c r="AO252" s="261" t="n"/>
      <c r="AP252" s="261" t="n"/>
      <c r="AQ252" s="261" t="n"/>
      <c r="AR252" s="261" t="n"/>
      <c r="AS252" s="261" t="n"/>
      <c r="AT252" s="261" t="n"/>
      <c r="AU252" s="261" t="n"/>
      <c r="AV252" s="261" t="n"/>
      <c r="AW252" s="261" t="n"/>
      <c r="AX252" s="261" t="n"/>
      <c r="AY252" s="261" t="n"/>
      <c r="AZ252" s="261" t="n"/>
      <c r="BA252" s="261" t="n"/>
      <c r="BB252" s="261" t="n"/>
      <c r="BC252" s="261" t="n"/>
      <c r="BD252" s="264" t="n">
        <v>225</v>
      </c>
      <c r="BE252" s="264" t="n">
        <v>0.000325</v>
      </c>
      <c r="BF252" s="264" t="n">
        <v>-0.000325</v>
      </c>
      <c r="BG252" s="261" t="n"/>
      <c r="BH252" s="261" t="n"/>
      <c r="BI252" s="330" t="n"/>
    </row>
    <row r="253">
      <c r="AO253" s="261" t="n"/>
      <c r="AP253" s="261" t="n"/>
      <c r="AQ253" s="261" t="n"/>
      <c r="AR253" s="261" t="n"/>
      <c r="AS253" s="261" t="n"/>
      <c r="AT253" s="261" t="n"/>
      <c r="AU253" s="261" t="n"/>
      <c r="AV253" s="261" t="n"/>
      <c r="AW253" s="261" t="n"/>
      <c r="AX253" s="261" t="n"/>
      <c r="AY253" s="261" t="n"/>
      <c r="AZ253" s="261" t="n"/>
      <c r="BA253" s="261" t="n"/>
      <c r="BB253" s="261" t="n"/>
      <c r="BC253" s="261" t="n"/>
      <c r="BD253" s="264" t="n">
        <v>226</v>
      </c>
      <c r="BE253" s="264" t="n">
        <v>0.000332</v>
      </c>
      <c r="BF253" s="264" t="n">
        <v>-0.000332</v>
      </c>
      <c r="BG253" s="261" t="n"/>
      <c r="BH253" s="261" t="n"/>
      <c r="BI253" s="330" t="n"/>
    </row>
    <row r="254">
      <c r="AO254" s="261" t="n"/>
      <c r="AP254" s="261" t="n"/>
      <c r="AQ254" s="261" t="n"/>
      <c r="AR254" s="261" t="n"/>
      <c r="AS254" s="261" t="n"/>
      <c r="AT254" s="261" t="n"/>
      <c r="AU254" s="261" t="n"/>
      <c r="AV254" s="261" t="n"/>
      <c r="AW254" s="261" t="n"/>
      <c r="AX254" s="261" t="n"/>
      <c r="AY254" s="261" t="n"/>
      <c r="AZ254" s="261" t="n"/>
      <c r="BA254" s="261" t="n"/>
      <c r="BB254" s="261" t="n"/>
      <c r="BC254" s="261" t="n"/>
      <c r="BD254" s="264" t="n">
        <v>227</v>
      </c>
      <c r="BE254" s="264" t="n">
        <v>0.000339</v>
      </c>
      <c r="BF254" s="264" t="n">
        <v>-0.000339</v>
      </c>
      <c r="BG254" s="261" t="n"/>
      <c r="BH254" s="261" t="n"/>
      <c r="BI254" s="330" t="n"/>
    </row>
    <row r="255">
      <c r="AO255" s="261" t="n"/>
      <c r="AP255" s="261" t="n"/>
      <c r="AQ255" s="261" t="n"/>
      <c r="AR255" s="261" t="n"/>
      <c r="AS255" s="261" t="n"/>
      <c r="AT255" s="261" t="n"/>
      <c r="AU255" s="261" t="n"/>
      <c r="AV255" s="261" t="n"/>
      <c r="AW255" s="261" t="n"/>
      <c r="AX255" s="261" t="n"/>
      <c r="AY255" s="261" t="n"/>
      <c r="AZ255" s="261" t="n"/>
      <c r="BA255" s="261" t="n"/>
      <c r="BB255" s="261" t="n"/>
      <c r="BC255" s="261" t="n"/>
      <c r="BD255" s="264" t="n">
        <v>228</v>
      </c>
      <c r="BE255" s="264" t="n">
        <v>0.000346</v>
      </c>
      <c r="BF255" s="264" t="n">
        <v>-0.000346</v>
      </c>
      <c r="BG255" s="261" t="n"/>
      <c r="BH255" s="261" t="n"/>
      <c r="BI255" s="330" t="n"/>
    </row>
    <row r="256">
      <c r="AO256" s="261" t="n"/>
      <c r="AP256" s="261" t="n"/>
      <c r="AQ256" s="261" t="n"/>
      <c r="AR256" s="261" t="n"/>
      <c r="AS256" s="261" t="n"/>
      <c r="AT256" s="261" t="n"/>
      <c r="AU256" s="261" t="n"/>
      <c r="AV256" s="261" t="n"/>
      <c r="AW256" s="261" t="n"/>
      <c r="AX256" s="261" t="n"/>
      <c r="AY256" s="261" t="n"/>
      <c r="AZ256" s="261" t="n"/>
      <c r="BA256" s="261" t="n"/>
      <c r="BB256" s="261" t="n"/>
      <c r="BC256" s="261" t="n"/>
      <c r="BD256" s="264" t="n">
        <v>229</v>
      </c>
      <c r="BE256" s="264" t="n">
        <v>0.000353</v>
      </c>
      <c r="BF256" s="264" t="n">
        <v>-0.000353</v>
      </c>
      <c r="BG256" s="261" t="n"/>
      <c r="BH256" s="261" t="n"/>
      <c r="BI256" s="330" t="n"/>
    </row>
    <row r="257">
      <c r="AO257" s="261" t="n"/>
      <c r="AP257" s="261" t="n"/>
      <c r="AQ257" s="261" t="n"/>
      <c r="AR257" s="261" t="n"/>
      <c r="AS257" s="261" t="n"/>
      <c r="AT257" s="261" t="n"/>
      <c r="AU257" s="261" t="n"/>
      <c r="AV257" s="261" t="n"/>
      <c r="AW257" s="261" t="n"/>
      <c r="AX257" s="261" t="n"/>
      <c r="AY257" s="261" t="n"/>
      <c r="AZ257" s="261" t="n"/>
      <c r="BA257" s="261" t="n"/>
      <c r="BB257" s="261" t="n"/>
      <c r="BC257" s="261" t="n"/>
      <c r="BD257" s="264" t="n">
        <v>230</v>
      </c>
      <c r="BE257" s="264" t="n">
        <v>0.00036</v>
      </c>
      <c r="BF257" s="264" t="n">
        <v>-0.00036</v>
      </c>
      <c r="BG257" s="261" t="n"/>
      <c r="BH257" s="261" t="n"/>
      <c r="BI257" s="330" t="n"/>
    </row>
    <row r="258">
      <c r="AO258" s="261" t="n"/>
      <c r="AP258" s="261" t="n"/>
      <c r="AQ258" s="261" t="n"/>
      <c r="AR258" s="261" t="n"/>
      <c r="AS258" s="261" t="n"/>
      <c r="AT258" s="261" t="n"/>
      <c r="AU258" s="261" t="n"/>
      <c r="AV258" s="261" t="n"/>
      <c r="AW258" s="261" t="n"/>
      <c r="AX258" s="261" t="n"/>
      <c r="AY258" s="261" t="n"/>
      <c r="AZ258" s="261" t="n"/>
      <c r="BA258" s="261" t="n"/>
      <c r="BB258" s="261" t="n"/>
      <c r="BC258" s="261" t="n"/>
      <c r="BD258" s="264" t="n">
        <v>231</v>
      </c>
      <c r="BE258" s="264" t="n">
        <v>0.000367</v>
      </c>
      <c r="BF258" s="264" t="n">
        <v>-0.000367</v>
      </c>
      <c r="BG258" s="261" t="n"/>
      <c r="BH258" s="261" t="n"/>
      <c r="BI258" s="330" t="n"/>
    </row>
    <row r="259">
      <c r="AO259" s="261" t="n"/>
      <c r="AP259" s="261" t="n"/>
      <c r="AQ259" s="261" t="n"/>
      <c r="AR259" s="261" t="n"/>
      <c r="AS259" s="261" t="n"/>
      <c r="AT259" s="261" t="n"/>
      <c r="AU259" s="261" t="n"/>
      <c r="AV259" s="261" t="n"/>
      <c r="AW259" s="261" t="n"/>
      <c r="AX259" s="261" t="n"/>
      <c r="AY259" s="261" t="n"/>
      <c r="AZ259" s="261" t="n"/>
      <c r="BA259" s="261" t="n"/>
      <c r="BB259" s="261" t="n"/>
      <c r="BC259" s="261" t="n"/>
      <c r="BD259" s="264" t="n">
        <v>232</v>
      </c>
      <c r="BE259" s="264" t="n">
        <v>0.000374</v>
      </c>
      <c r="BF259" s="264" t="n">
        <v>-0.000374</v>
      </c>
      <c r="BG259" s="261" t="n"/>
      <c r="BH259" s="261" t="n"/>
      <c r="BI259" s="330" t="n"/>
    </row>
    <row r="260">
      <c r="AO260" s="261" t="n"/>
      <c r="AP260" s="261" t="n"/>
      <c r="AQ260" s="261" t="n"/>
      <c r="AR260" s="261" t="n"/>
      <c r="AS260" s="261" t="n"/>
      <c r="AT260" s="261" t="n"/>
      <c r="AU260" s="261" t="n"/>
      <c r="AV260" s="261" t="n"/>
      <c r="AW260" s="261" t="n"/>
      <c r="AX260" s="261" t="n"/>
      <c r="AY260" s="261" t="n"/>
      <c r="AZ260" s="261" t="n"/>
      <c r="BA260" s="261" t="n"/>
      <c r="BB260" s="261" t="n"/>
      <c r="BC260" s="261" t="n"/>
      <c r="BD260" s="264" t="n">
        <v>233</v>
      </c>
      <c r="BE260" s="264" t="n">
        <v>0.000381</v>
      </c>
      <c r="BF260" s="264" t="n">
        <v>-0.000381</v>
      </c>
      <c r="BG260" s="261" t="n"/>
      <c r="BH260" s="261" t="n"/>
      <c r="BI260" s="330" t="n"/>
    </row>
    <row r="261">
      <c r="AO261" s="261" t="n"/>
      <c r="AP261" s="261" t="n"/>
      <c r="AQ261" s="261" t="n"/>
      <c r="AR261" s="261" t="n"/>
      <c r="AS261" s="261" t="n"/>
      <c r="AT261" s="261" t="n"/>
      <c r="AU261" s="261" t="n"/>
      <c r="AV261" s="261" t="n"/>
      <c r="AW261" s="261" t="n"/>
      <c r="AX261" s="261" t="n"/>
      <c r="AY261" s="261" t="n"/>
      <c r="AZ261" s="261" t="n"/>
      <c r="BA261" s="261" t="n"/>
      <c r="BB261" s="261" t="n"/>
      <c r="BC261" s="261" t="n"/>
      <c r="BD261" s="264" t="n">
        <v>234</v>
      </c>
      <c r="BE261" s="264" t="n">
        <v>0.000388</v>
      </c>
      <c r="BF261" s="264" t="n">
        <v>-0.000388</v>
      </c>
      <c r="BG261" s="261" t="n"/>
      <c r="BH261" s="261" t="n"/>
      <c r="BI261" s="330" t="n"/>
    </row>
    <row r="262">
      <c r="AO262" s="261" t="n"/>
      <c r="AP262" s="261" t="n"/>
      <c r="AQ262" s="261" t="n"/>
      <c r="AR262" s="261" t="n"/>
      <c r="AS262" s="261" t="n"/>
      <c r="AT262" s="261" t="n"/>
      <c r="AU262" s="261" t="n"/>
      <c r="AV262" s="261" t="n"/>
      <c r="AW262" s="261" t="n"/>
      <c r="AX262" s="261" t="n"/>
      <c r="AY262" s="261" t="n"/>
      <c r="AZ262" s="261" t="n"/>
      <c r="BA262" s="261" t="n"/>
      <c r="BB262" s="261" t="n"/>
      <c r="BC262" s="261" t="n"/>
      <c r="BD262" s="264" t="n">
        <v>235</v>
      </c>
      <c r="BE262" s="264" t="n">
        <v>0.000395</v>
      </c>
      <c r="BF262" s="264" t="n">
        <v>-0.000395</v>
      </c>
      <c r="BG262" s="261" t="n"/>
      <c r="BH262" s="261" t="n"/>
      <c r="BI262" s="330" t="n"/>
    </row>
    <row r="263">
      <c r="AO263" s="261" t="n"/>
      <c r="AP263" s="261" t="n"/>
      <c r="AQ263" s="261" t="n"/>
      <c r="AR263" s="261" t="n"/>
      <c r="AS263" s="261" t="n"/>
      <c r="AT263" s="261" t="n"/>
      <c r="AU263" s="261" t="n"/>
      <c r="AV263" s="261" t="n"/>
      <c r="AW263" s="261" t="n"/>
      <c r="AX263" s="261" t="n"/>
      <c r="AY263" s="261" t="n"/>
      <c r="AZ263" s="261" t="n"/>
      <c r="BA263" s="261" t="n"/>
      <c r="BB263" s="261" t="n"/>
      <c r="BC263" s="261" t="n"/>
      <c r="BD263" s="264" t="n">
        <v>236</v>
      </c>
      <c r="BE263" s="264" t="n">
        <v>0.000402</v>
      </c>
      <c r="BF263" s="264" t="n">
        <v>-0.000402</v>
      </c>
      <c r="BG263" s="261" t="n"/>
      <c r="BH263" s="261" t="n"/>
      <c r="BI263" s="330" t="n"/>
    </row>
    <row r="264">
      <c r="AO264" s="261" t="n"/>
      <c r="AP264" s="261" t="n"/>
      <c r="AQ264" s="261" t="n"/>
      <c r="AR264" s="261" t="n"/>
      <c r="AS264" s="261" t="n"/>
      <c r="AT264" s="261" t="n"/>
      <c r="AU264" s="261" t="n"/>
      <c r="AV264" s="261" t="n"/>
      <c r="AW264" s="261" t="n"/>
      <c r="AX264" s="261" t="n"/>
      <c r="AY264" s="261" t="n"/>
      <c r="AZ264" s="261" t="n"/>
      <c r="BA264" s="261" t="n"/>
      <c r="BB264" s="261" t="n"/>
      <c r="BC264" s="261" t="n"/>
      <c r="BD264" s="264" t="n">
        <v>237</v>
      </c>
      <c r="BE264" s="264" t="n">
        <v>0.000409</v>
      </c>
      <c r="BF264" s="264" t="n">
        <v>-0.000409</v>
      </c>
      <c r="BG264" s="261" t="n"/>
      <c r="BH264" s="261" t="n"/>
      <c r="BI264" s="330" t="n"/>
    </row>
    <row r="265">
      <c r="AO265" s="261" t="n"/>
      <c r="AP265" s="261" t="n"/>
      <c r="AQ265" s="261" t="n"/>
      <c r="AR265" s="261" t="n"/>
      <c r="AS265" s="261" t="n"/>
      <c r="AT265" s="261" t="n"/>
      <c r="AU265" s="261" t="n"/>
      <c r="AV265" s="261" t="n"/>
      <c r="AW265" s="261" t="n"/>
      <c r="AX265" s="261" t="n"/>
      <c r="AY265" s="261" t="n"/>
      <c r="AZ265" s="261" t="n"/>
      <c r="BA265" s="261" t="n"/>
      <c r="BB265" s="261" t="n"/>
      <c r="BC265" s="261" t="n"/>
      <c r="BD265" s="264" t="n">
        <v>238</v>
      </c>
      <c r="BE265" s="264" t="n">
        <v>0.000416</v>
      </c>
      <c r="BF265" s="264" t="n">
        <v>-0.000416</v>
      </c>
      <c r="BG265" s="261" t="n"/>
      <c r="BH265" s="261" t="n"/>
      <c r="BI265" s="330" t="n"/>
    </row>
    <row r="266">
      <c r="AO266" s="261" t="n"/>
      <c r="AP266" s="261" t="n"/>
      <c r="AQ266" s="261" t="n"/>
      <c r="AR266" s="261" t="n"/>
      <c r="AS266" s="261" t="n"/>
      <c r="AT266" s="261" t="n"/>
      <c r="AU266" s="261" t="n"/>
      <c r="AV266" s="261" t="n"/>
      <c r="AW266" s="261" t="n"/>
      <c r="AX266" s="261" t="n"/>
      <c r="AY266" s="261" t="n"/>
      <c r="AZ266" s="261" t="n"/>
      <c r="BA266" s="261" t="n"/>
      <c r="BB266" s="261" t="n"/>
      <c r="BC266" s="261" t="n"/>
      <c r="BD266" s="264" t="n">
        <v>239</v>
      </c>
      <c r="BE266" s="264" t="n">
        <v>0.000423</v>
      </c>
      <c r="BF266" s="264" t="n">
        <v>-0.000423</v>
      </c>
      <c r="BG266" s="261" t="n"/>
      <c r="BH266" s="261" t="n"/>
      <c r="BI266" s="330" t="n"/>
    </row>
    <row r="267">
      <c r="AO267" s="261" t="n"/>
      <c r="AP267" s="261" t="n"/>
      <c r="AQ267" s="261" t="n"/>
      <c r="AR267" s="261" t="n"/>
      <c r="AS267" s="261" t="n"/>
      <c r="AT267" s="261" t="n"/>
      <c r="AU267" s="261" t="n"/>
      <c r="AV267" s="261" t="n"/>
      <c r="AW267" s="261" t="n"/>
      <c r="AX267" s="261" t="n"/>
      <c r="AY267" s="261" t="n"/>
      <c r="AZ267" s="261" t="n"/>
      <c r="BA267" s="261" t="n"/>
      <c r="BB267" s="261" t="n"/>
      <c r="BC267" s="261" t="n"/>
      <c r="BD267" s="264" t="n">
        <v>240</v>
      </c>
      <c r="BE267" s="264" t="n">
        <v>0.00043</v>
      </c>
      <c r="BF267" s="264" t="n">
        <v>-0.00043</v>
      </c>
      <c r="BG267" s="261" t="n"/>
      <c r="BH267" s="261" t="n"/>
      <c r="BI267" s="330" t="n"/>
    </row>
    <row r="268">
      <c r="AO268" s="261" t="n"/>
      <c r="AP268" s="261" t="n"/>
      <c r="AQ268" s="261" t="n"/>
      <c r="AR268" s="261" t="n"/>
      <c r="AS268" s="261" t="n"/>
      <c r="AT268" s="261" t="n"/>
      <c r="AU268" s="261" t="n"/>
      <c r="AV268" s="261" t="n"/>
      <c r="AW268" s="261" t="n"/>
      <c r="AX268" s="261" t="n"/>
      <c r="AY268" s="261" t="n"/>
      <c r="AZ268" s="261" t="n"/>
      <c r="BA268" s="261" t="n"/>
      <c r="BB268" s="261" t="n"/>
      <c r="BC268" s="261" t="n"/>
      <c r="BD268" s="264" t="n">
        <v>241</v>
      </c>
      <c r="BE268" s="264" t="n">
        <v>0.000437</v>
      </c>
      <c r="BF268" s="264" t="n">
        <v>-0.000437</v>
      </c>
      <c r="BG268" s="261" t="n"/>
      <c r="BH268" s="261" t="n"/>
      <c r="BI268" s="330" t="n"/>
    </row>
    <row r="269">
      <c r="AO269" s="261" t="n"/>
      <c r="AP269" s="261" t="n"/>
      <c r="AQ269" s="261" t="n"/>
      <c r="AR269" s="261" t="n"/>
      <c r="AS269" s="261" t="n"/>
      <c r="AT269" s="261" t="n"/>
      <c r="AU269" s="261" t="n"/>
      <c r="AV269" s="261" t="n"/>
      <c r="AW269" s="261" t="n"/>
      <c r="AX269" s="261" t="n"/>
      <c r="AY269" s="261" t="n"/>
      <c r="AZ269" s="261" t="n"/>
      <c r="BA269" s="261" t="n"/>
      <c r="BB269" s="261" t="n"/>
      <c r="BC269" s="261" t="n"/>
      <c r="BD269" s="264" t="n">
        <v>242</v>
      </c>
      <c r="BE269" s="264" t="n">
        <v>0.000444</v>
      </c>
      <c r="BF269" s="264" t="n">
        <v>-0.000444</v>
      </c>
      <c r="BG269" s="261" t="n"/>
      <c r="BH269" s="261" t="n"/>
      <c r="BI269" s="330" t="n"/>
    </row>
    <row r="270">
      <c r="AO270" s="261" t="n"/>
      <c r="AP270" s="261" t="n"/>
      <c r="AQ270" s="261" t="n"/>
      <c r="AR270" s="261" t="n"/>
      <c r="AS270" s="261" t="n"/>
      <c r="AT270" s="261" t="n"/>
      <c r="AU270" s="261" t="n"/>
      <c r="AV270" s="261" t="n"/>
      <c r="AW270" s="261" t="n"/>
      <c r="AX270" s="261" t="n"/>
      <c r="AY270" s="261" t="n"/>
      <c r="AZ270" s="261" t="n"/>
      <c r="BA270" s="261" t="n"/>
      <c r="BB270" s="261" t="n"/>
      <c r="BC270" s="261" t="n"/>
      <c r="BD270" s="264" t="n">
        <v>243</v>
      </c>
      <c r="BE270" s="264" t="n">
        <v>0.000451</v>
      </c>
      <c r="BF270" s="264" t="n">
        <v>-0.000451</v>
      </c>
      <c r="BG270" s="261" t="n"/>
      <c r="BH270" s="261" t="n"/>
      <c r="BI270" s="330" t="n"/>
    </row>
    <row r="271">
      <c r="AO271" s="261" t="n"/>
      <c r="AP271" s="261" t="n"/>
      <c r="AQ271" s="261" t="n"/>
      <c r="AR271" s="261" t="n"/>
      <c r="AS271" s="261" t="n"/>
      <c r="AT271" s="261" t="n"/>
      <c r="AU271" s="261" t="n"/>
      <c r="AV271" s="261" t="n"/>
      <c r="AW271" s="261" t="n"/>
      <c r="AX271" s="261" t="n"/>
      <c r="AY271" s="261" t="n"/>
      <c r="AZ271" s="261" t="n"/>
      <c r="BA271" s="261" t="n"/>
      <c r="BB271" s="261" t="n"/>
      <c r="BC271" s="261" t="n"/>
      <c r="BD271" s="264" t="n">
        <v>244</v>
      </c>
      <c r="BE271" s="264" t="n">
        <v>0.000458</v>
      </c>
      <c r="BF271" s="264" t="n">
        <v>-0.000458</v>
      </c>
      <c r="BG271" s="261" t="n"/>
      <c r="BH271" s="261" t="n"/>
      <c r="BI271" s="330" t="n"/>
    </row>
    <row r="272">
      <c r="AO272" s="261" t="n"/>
      <c r="AP272" s="261" t="n"/>
      <c r="AQ272" s="261" t="n"/>
      <c r="AR272" s="261" t="n"/>
      <c r="AS272" s="261" t="n"/>
      <c r="AT272" s="261" t="n"/>
      <c r="AU272" s="261" t="n"/>
      <c r="AV272" s="261" t="n"/>
      <c r="AW272" s="261" t="n"/>
      <c r="AX272" s="261" t="n"/>
      <c r="AY272" s="261" t="n"/>
      <c r="AZ272" s="261" t="n"/>
      <c r="BA272" s="261" t="n"/>
      <c r="BB272" s="261" t="n"/>
      <c r="BC272" s="261" t="n"/>
      <c r="BD272" s="264" t="n">
        <v>245</v>
      </c>
      <c r="BE272" s="264" t="n">
        <v>0.000465</v>
      </c>
      <c r="BF272" s="264" t="n">
        <v>-0.000465</v>
      </c>
      <c r="BG272" s="261" t="n"/>
      <c r="BH272" s="261" t="n"/>
      <c r="BI272" s="330" t="n"/>
    </row>
    <row r="273">
      <c r="AO273" s="261" t="n"/>
      <c r="AP273" s="261" t="n"/>
      <c r="AQ273" s="261" t="n"/>
      <c r="AR273" s="261" t="n"/>
      <c r="AS273" s="261" t="n"/>
      <c r="AT273" s="261" t="n"/>
      <c r="AU273" s="261" t="n"/>
      <c r="AV273" s="261" t="n"/>
      <c r="AW273" s="261" t="n"/>
      <c r="AX273" s="261" t="n"/>
      <c r="AY273" s="261" t="n"/>
      <c r="AZ273" s="261" t="n"/>
      <c r="BA273" s="261" t="n"/>
      <c r="BB273" s="261" t="n"/>
      <c r="BC273" s="261" t="n"/>
      <c r="BD273" s="264" t="n">
        <v>246</v>
      </c>
      <c r="BE273" s="264" t="n">
        <v>0.000472</v>
      </c>
      <c r="BF273" s="264" t="n">
        <v>-0.000472</v>
      </c>
      <c r="BG273" s="261" t="n"/>
      <c r="BH273" s="261" t="n"/>
      <c r="BI273" s="330" t="n"/>
    </row>
    <row r="274">
      <c r="AO274" s="261" t="n"/>
      <c r="AP274" s="261" t="n"/>
      <c r="AQ274" s="261" t="n"/>
      <c r="AR274" s="261" t="n"/>
      <c r="AS274" s="261" t="n"/>
      <c r="AT274" s="261" t="n"/>
      <c r="AU274" s="261" t="n"/>
      <c r="AV274" s="261" t="n"/>
      <c r="AW274" s="261" t="n"/>
      <c r="AX274" s="261" t="n"/>
      <c r="AY274" s="261" t="n"/>
      <c r="AZ274" s="261" t="n"/>
      <c r="BA274" s="261" t="n"/>
      <c r="BB274" s="261" t="n"/>
      <c r="BC274" s="261" t="n"/>
      <c r="BD274" s="264" t="n">
        <v>247</v>
      </c>
      <c r="BE274" s="264" t="n">
        <v>0.000479</v>
      </c>
      <c r="BF274" s="264" t="n">
        <v>-0.000479</v>
      </c>
      <c r="BG274" s="261" t="n"/>
      <c r="BH274" s="261" t="n"/>
      <c r="BI274" s="330" t="n"/>
    </row>
    <row r="275">
      <c r="AO275" s="261" t="n"/>
      <c r="AP275" s="261" t="n"/>
      <c r="AQ275" s="261" t="n"/>
      <c r="AR275" s="261" t="n"/>
      <c r="AS275" s="261" t="n"/>
      <c r="AT275" s="261" t="n"/>
      <c r="AU275" s="261" t="n"/>
      <c r="AV275" s="261" t="n"/>
      <c r="AW275" s="261" t="n"/>
      <c r="AX275" s="261" t="n"/>
      <c r="AY275" s="261" t="n"/>
      <c r="AZ275" s="261" t="n"/>
      <c r="BA275" s="261" t="n"/>
      <c r="BB275" s="261" t="n"/>
      <c r="BC275" s="261" t="n"/>
      <c r="BD275" s="264" t="n">
        <v>248</v>
      </c>
      <c r="BE275" s="264" t="n">
        <v>0.000486</v>
      </c>
      <c r="BF275" s="264" t="n">
        <v>-0.000486</v>
      </c>
      <c r="BG275" s="261" t="n"/>
      <c r="BH275" s="261" t="n"/>
      <c r="BI275" s="330" t="n"/>
    </row>
    <row r="276">
      <c r="AO276" s="261" t="n"/>
      <c r="AP276" s="261" t="n"/>
      <c r="AQ276" s="261" t="n"/>
      <c r="AR276" s="261" t="n"/>
      <c r="AS276" s="261" t="n"/>
      <c r="AT276" s="261" t="n"/>
      <c r="AU276" s="261" t="n"/>
      <c r="AV276" s="261" t="n"/>
      <c r="AW276" s="261" t="n"/>
      <c r="AX276" s="261" t="n"/>
      <c r="AY276" s="261" t="n"/>
      <c r="AZ276" s="261" t="n"/>
      <c r="BA276" s="261" t="n"/>
      <c r="BB276" s="261" t="n"/>
      <c r="BC276" s="261" t="n"/>
      <c r="BD276" s="264" t="n">
        <v>249</v>
      </c>
      <c r="BE276" s="264" t="n">
        <v>0.0004929999999999999</v>
      </c>
      <c r="BF276" s="264" t="n">
        <v>-0.0004929999999999999</v>
      </c>
      <c r="BG276" s="261" t="n"/>
      <c r="BH276" s="261" t="n"/>
      <c r="BI276" s="330" t="n"/>
    </row>
    <row r="277">
      <c r="AO277" s="261" t="n"/>
      <c r="AP277" s="261" t="n"/>
      <c r="AQ277" s="261" t="n"/>
      <c r="AR277" s="261" t="n"/>
      <c r="AS277" s="261" t="n"/>
      <c r="AT277" s="261" t="n"/>
      <c r="AU277" s="261" t="n"/>
      <c r="AV277" s="261" t="n"/>
      <c r="AW277" s="261" t="n"/>
      <c r="AX277" s="261" t="n"/>
      <c r="AY277" s="261" t="n"/>
      <c r="AZ277" s="261" t="n"/>
      <c r="BA277" s="261" t="n"/>
      <c r="BB277" s="261" t="n"/>
      <c r="BC277" s="261" t="n"/>
      <c r="BD277" s="264" t="n">
        <v>250</v>
      </c>
      <c r="BE277" s="264" t="n">
        <v>0.0005</v>
      </c>
      <c r="BF277" s="264" t="n">
        <v>-0.0005</v>
      </c>
      <c r="BG277" s="261" t="n"/>
      <c r="BH277" s="261" t="n"/>
      <c r="BI277" s="330" t="n"/>
    </row>
    <row r="278">
      <c r="AO278" s="261" t="n"/>
      <c r="AP278" s="261" t="n"/>
      <c r="AQ278" s="261" t="n"/>
      <c r="AR278" s="261" t="n"/>
      <c r="AS278" s="261" t="n"/>
      <c r="AT278" s="261" t="n"/>
      <c r="AU278" s="261" t="n"/>
      <c r="AV278" s="261" t="n"/>
      <c r="AW278" s="261" t="n"/>
      <c r="AX278" s="261" t="n"/>
      <c r="AY278" s="261" t="n"/>
      <c r="AZ278" s="261" t="n"/>
      <c r="BA278" s="261" t="n"/>
      <c r="BB278" s="261" t="n"/>
      <c r="BC278" s="261" t="n"/>
      <c r="BD278" s="264" t="n">
        <v>251</v>
      </c>
      <c r="BE278" s="264" t="n">
        <v>0.000503</v>
      </c>
      <c r="BF278" s="264" t="n">
        <v>-0.000503</v>
      </c>
      <c r="BG278" s="261" t="n"/>
      <c r="BH278" s="261" t="n"/>
      <c r="BI278" s="330" t="n"/>
    </row>
    <row r="279">
      <c r="AO279" s="261" t="n"/>
      <c r="AP279" s="261" t="n"/>
      <c r="AQ279" s="261" t="n"/>
      <c r="AR279" s="261" t="n"/>
      <c r="AS279" s="261" t="n"/>
      <c r="AT279" s="261" t="n"/>
      <c r="AU279" s="261" t="n"/>
      <c r="AV279" s="261" t="n"/>
      <c r="AW279" s="261" t="n"/>
      <c r="AX279" s="261" t="n"/>
      <c r="AY279" s="261" t="n"/>
      <c r="AZ279" s="261" t="n"/>
      <c r="BA279" s="261" t="n"/>
      <c r="BB279" s="261" t="n"/>
      <c r="BC279" s="261" t="n"/>
      <c r="BD279" s="264" t="n">
        <v>252</v>
      </c>
      <c r="BE279" s="264" t="n">
        <v>0.000506</v>
      </c>
      <c r="BF279" s="264" t="n">
        <v>-0.000506</v>
      </c>
      <c r="BG279" s="261" t="n"/>
      <c r="BH279" s="261" t="n"/>
      <c r="BI279" s="330" t="n"/>
    </row>
    <row r="280">
      <c r="AO280" s="261" t="n"/>
      <c r="AP280" s="261" t="n"/>
      <c r="AQ280" s="261" t="n"/>
      <c r="AR280" s="261" t="n"/>
      <c r="AS280" s="261" t="n"/>
      <c r="AT280" s="261" t="n"/>
      <c r="AU280" s="261" t="n"/>
      <c r="AV280" s="261" t="n"/>
      <c r="AW280" s="261" t="n"/>
      <c r="AX280" s="261" t="n"/>
      <c r="AY280" s="261" t="n"/>
      <c r="AZ280" s="261" t="n"/>
      <c r="BA280" s="261" t="n"/>
      <c r="BB280" s="261" t="n"/>
      <c r="BC280" s="261" t="n"/>
      <c r="BD280" s="264" t="n">
        <v>253</v>
      </c>
      <c r="BE280" s="264" t="n">
        <v>0.000509</v>
      </c>
      <c r="BF280" s="264" t="n">
        <v>-0.000509</v>
      </c>
      <c r="BG280" s="261" t="n"/>
      <c r="BH280" s="261" t="n"/>
      <c r="BI280" s="330" t="n"/>
    </row>
    <row r="281">
      <c r="AO281" s="261" t="n"/>
      <c r="AP281" s="261" t="n"/>
      <c r="AQ281" s="261" t="n"/>
      <c r="AR281" s="261" t="n"/>
      <c r="AS281" s="261" t="n"/>
      <c r="AT281" s="261" t="n"/>
      <c r="AU281" s="261" t="n"/>
      <c r="AV281" s="261" t="n"/>
      <c r="AW281" s="261" t="n"/>
      <c r="AX281" s="261" t="n"/>
      <c r="AY281" s="261" t="n"/>
      <c r="AZ281" s="261" t="n"/>
      <c r="BA281" s="261" t="n"/>
      <c r="BB281" s="261" t="n"/>
      <c r="BC281" s="261" t="n"/>
      <c r="BD281" s="264" t="n">
        <v>254</v>
      </c>
      <c r="BE281" s="264" t="n">
        <v>0.000512</v>
      </c>
      <c r="BF281" s="264" t="n">
        <v>-0.000512</v>
      </c>
      <c r="BG281" s="261" t="n"/>
      <c r="BH281" s="261" t="n"/>
      <c r="BI281" s="330" t="n"/>
    </row>
    <row r="282">
      <c r="AO282" s="261" t="n"/>
      <c r="AP282" s="261" t="n"/>
      <c r="AQ282" s="261" t="n"/>
      <c r="AR282" s="261" t="n"/>
      <c r="AS282" s="261" t="n"/>
      <c r="AT282" s="261" t="n"/>
      <c r="AU282" s="261" t="n"/>
      <c r="AV282" s="261" t="n"/>
      <c r="AW282" s="261" t="n"/>
      <c r="AX282" s="261" t="n"/>
      <c r="AY282" s="261" t="n"/>
      <c r="AZ282" s="261" t="n"/>
      <c r="BA282" s="261" t="n"/>
      <c r="BB282" s="261" t="n"/>
      <c r="BC282" s="261" t="n"/>
      <c r="BD282" s="264" t="n">
        <v>255</v>
      </c>
      <c r="BE282" s="264" t="n">
        <v>0.000515</v>
      </c>
      <c r="BF282" s="264" t="n">
        <v>-0.000515</v>
      </c>
      <c r="BG282" s="261" t="n"/>
      <c r="BH282" s="261" t="n"/>
      <c r="BI282" s="330" t="n"/>
    </row>
    <row r="283">
      <c r="AO283" s="261" t="n"/>
      <c r="AP283" s="261" t="n"/>
      <c r="AQ283" s="261" t="n"/>
      <c r="AR283" s="261" t="n"/>
      <c r="AS283" s="261" t="n"/>
      <c r="AT283" s="261" t="n"/>
      <c r="AU283" s="261" t="n"/>
      <c r="AV283" s="261" t="n"/>
      <c r="AW283" s="261" t="n"/>
      <c r="AX283" s="261" t="n"/>
      <c r="AY283" s="261" t="n"/>
      <c r="AZ283" s="261" t="n"/>
      <c r="BA283" s="261" t="n"/>
      <c r="BB283" s="261" t="n"/>
      <c r="BC283" s="261" t="n"/>
      <c r="BD283" s="264" t="n">
        <v>256</v>
      </c>
      <c r="BE283" s="264" t="n">
        <v>0.000518</v>
      </c>
      <c r="BF283" s="264" t="n">
        <v>-0.000518</v>
      </c>
      <c r="BG283" s="261" t="n"/>
      <c r="BH283" s="261" t="n"/>
      <c r="BI283" s="330" t="n"/>
    </row>
    <row r="284">
      <c r="AO284" s="261" t="n"/>
      <c r="AP284" s="261" t="n"/>
      <c r="AQ284" s="261" t="n"/>
      <c r="AR284" s="261" t="n"/>
      <c r="AS284" s="261" t="n"/>
      <c r="AT284" s="261" t="n"/>
      <c r="AU284" s="261" t="n"/>
      <c r="AV284" s="261" t="n"/>
      <c r="AW284" s="261" t="n"/>
      <c r="AX284" s="261" t="n"/>
      <c r="AY284" s="261" t="n"/>
      <c r="AZ284" s="261" t="n"/>
      <c r="BA284" s="261" t="n"/>
      <c r="BB284" s="261" t="n"/>
      <c r="BC284" s="261" t="n"/>
      <c r="BD284" s="264" t="n">
        <v>257</v>
      </c>
      <c r="BE284" s="264" t="n">
        <v>0.000521</v>
      </c>
      <c r="BF284" s="264" t="n">
        <v>-0.000521</v>
      </c>
      <c r="BG284" s="261" t="n"/>
      <c r="BH284" s="261" t="n"/>
      <c r="BI284" s="330" t="n"/>
    </row>
    <row r="285">
      <c r="AO285" s="261" t="n"/>
      <c r="AP285" s="261" t="n"/>
      <c r="AQ285" s="261" t="n"/>
      <c r="AR285" s="261" t="n"/>
      <c r="AS285" s="261" t="n"/>
      <c r="AT285" s="261" t="n"/>
      <c r="AU285" s="261" t="n"/>
      <c r="AV285" s="261" t="n"/>
      <c r="AW285" s="261" t="n"/>
      <c r="AX285" s="261" t="n"/>
      <c r="AY285" s="261" t="n"/>
      <c r="AZ285" s="261" t="n"/>
      <c r="BA285" s="261" t="n"/>
      <c r="BB285" s="261" t="n"/>
      <c r="BC285" s="261" t="n"/>
      <c r="BD285" s="264" t="n">
        <v>258</v>
      </c>
      <c r="BE285" s="264" t="n">
        <v>0.0005240000000000001</v>
      </c>
      <c r="BF285" s="264" t="n">
        <v>-0.0005240000000000001</v>
      </c>
      <c r="BG285" s="261" t="n"/>
      <c r="BH285" s="261" t="n"/>
      <c r="BI285" s="330" t="n"/>
    </row>
    <row r="286">
      <c r="AO286" s="261" t="n"/>
      <c r="AP286" s="261" t="n"/>
      <c r="AQ286" s="261" t="n"/>
      <c r="AR286" s="261" t="n"/>
      <c r="AS286" s="261" t="n"/>
      <c r="AT286" s="261" t="n"/>
      <c r="AU286" s="261" t="n"/>
      <c r="AV286" s="261" t="n"/>
      <c r="AW286" s="261" t="n"/>
      <c r="AX286" s="261" t="n"/>
      <c r="AY286" s="261" t="n"/>
      <c r="AZ286" s="261" t="n"/>
      <c r="BA286" s="261" t="n"/>
      <c r="BB286" s="261" t="n"/>
      <c r="BC286" s="261" t="n"/>
      <c r="BD286" s="264" t="n">
        <v>259</v>
      </c>
      <c r="BE286" s="264" t="n">
        <v>0.000527</v>
      </c>
      <c r="BF286" s="264" t="n">
        <v>-0.000527</v>
      </c>
      <c r="BG286" s="261" t="n"/>
      <c r="BH286" s="261" t="n"/>
      <c r="BI286" s="330" t="n"/>
    </row>
    <row r="287">
      <c r="AO287" s="261" t="n"/>
      <c r="AP287" s="261" t="n"/>
      <c r="AQ287" s="261" t="n"/>
      <c r="AR287" s="261" t="n"/>
      <c r="AS287" s="261" t="n"/>
      <c r="AT287" s="261" t="n"/>
      <c r="AU287" s="261" t="n"/>
      <c r="AV287" s="261" t="n"/>
      <c r="AW287" s="261" t="n"/>
      <c r="AX287" s="261" t="n"/>
      <c r="AY287" s="261" t="n"/>
      <c r="AZ287" s="261" t="n"/>
      <c r="BA287" s="261" t="n"/>
      <c r="BB287" s="261" t="n"/>
      <c r="BC287" s="261" t="n"/>
      <c r="BD287" s="264" t="n">
        <v>260</v>
      </c>
      <c r="BE287" s="264" t="n">
        <v>0.00053</v>
      </c>
      <c r="BF287" s="264" t="n">
        <v>-0.00053</v>
      </c>
      <c r="BG287" s="261" t="n"/>
      <c r="BH287" s="261" t="n"/>
      <c r="BI287" s="330" t="n"/>
    </row>
    <row r="288">
      <c r="AO288" s="261" t="n"/>
      <c r="AP288" s="261" t="n"/>
      <c r="AQ288" s="261" t="n"/>
      <c r="AR288" s="261" t="n"/>
      <c r="AS288" s="261" t="n"/>
      <c r="AT288" s="261" t="n"/>
      <c r="AU288" s="261" t="n"/>
      <c r="AV288" s="261" t="n"/>
      <c r="AW288" s="261" t="n"/>
      <c r="AX288" s="261" t="n"/>
      <c r="AY288" s="261" t="n"/>
      <c r="AZ288" s="261" t="n"/>
      <c r="BA288" s="261" t="n"/>
      <c r="BB288" s="261" t="n"/>
      <c r="BC288" s="261" t="n"/>
      <c r="BD288" s="264" t="n">
        <v>261</v>
      </c>
      <c r="BE288" s="264" t="n">
        <v>0.0005330000000000001</v>
      </c>
      <c r="BF288" s="264" t="n">
        <v>-0.0005330000000000001</v>
      </c>
      <c r="BG288" s="261" t="n"/>
      <c r="BH288" s="261" t="n"/>
      <c r="BI288" s="330" t="n"/>
    </row>
    <row r="289">
      <c r="AO289" s="261" t="n"/>
      <c r="AP289" s="261" t="n"/>
      <c r="AQ289" s="261" t="n"/>
      <c r="AR289" s="261" t="n"/>
      <c r="AS289" s="261" t="n"/>
      <c r="AT289" s="261" t="n"/>
      <c r="AU289" s="261" t="n"/>
      <c r="AV289" s="261" t="n"/>
      <c r="AW289" s="261" t="n"/>
      <c r="AX289" s="261" t="n"/>
      <c r="AY289" s="261" t="n"/>
      <c r="AZ289" s="261" t="n"/>
      <c r="BA289" s="261" t="n"/>
      <c r="BB289" s="261" t="n"/>
      <c r="BC289" s="261" t="n"/>
      <c r="BD289" s="264" t="n">
        <v>262</v>
      </c>
      <c r="BE289" s="264" t="n">
        <v>0.000536</v>
      </c>
      <c r="BF289" s="264" t="n">
        <v>-0.000536</v>
      </c>
      <c r="BG289" s="261" t="n"/>
      <c r="BH289" s="261" t="n"/>
      <c r="BI289" s="330" t="n"/>
    </row>
    <row r="290">
      <c r="AO290" s="261" t="n"/>
      <c r="AP290" s="261" t="n"/>
      <c r="AQ290" s="261" t="n"/>
      <c r="AR290" s="261" t="n"/>
      <c r="AS290" s="261" t="n"/>
      <c r="AT290" s="261" t="n"/>
      <c r="AU290" s="261" t="n"/>
      <c r="AV290" s="261" t="n"/>
      <c r="AW290" s="261" t="n"/>
      <c r="AX290" s="261" t="n"/>
      <c r="AY290" s="261" t="n"/>
      <c r="AZ290" s="261" t="n"/>
      <c r="BA290" s="261" t="n"/>
      <c r="BB290" s="261" t="n"/>
      <c r="BC290" s="261" t="n"/>
      <c r="BD290" s="264" t="n">
        <v>263</v>
      </c>
      <c r="BE290" s="264" t="n">
        <v>0.000539</v>
      </c>
      <c r="BF290" s="264" t="n">
        <v>-0.000539</v>
      </c>
      <c r="BG290" s="261" t="n"/>
      <c r="BH290" s="261" t="n"/>
      <c r="BI290" s="330" t="n"/>
    </row>
    <row r="291">
      <c r="AO291" s="261" t="n"/>
      <c r="AP291" s="261" t="n"/>
      <c r="AQ291" s="261" t="n"/>
      <c r="AR291" s="261" t="n"/>
      <c r="AS291" s="261" t="n"/>
      <c r="AT291" s="261" t="n"/>
      <c r="AU291" s="261" t="n"/>
      <c r="AV291" s="261" t="n"/>
      <c r="AW291" s="261" t="n"/>
      <c r="AX291" s="261" t="n"/>
      <c r="AY291" s="261" t="n"/>
      <c r="AZ291" s="261" t="n"/>
      <c r="BA291" s="261" t="n"/>
      <c r="BB291" s="261" t="n"/>
      <c r="BC291" s="261" t="n"/>
      <c r="BD291" s="264" t="n">
        <v>264</v>
      </c>
      <c r="BE291" s="264" t="n">
        <v>0.0005419999999999999</v>
      </c>
      <c r="BF291" s="264" t="n">
        <v>-0.0005419999999999999</v>
      </c>
      <c r="BG291" s="261" t="n"/>
      <c r="BH291" s="261" t="n"/>
      <c r="BI291" s="330" t="n"/>
    </row>
    <row r="292">
      <c r="AO292" s="261" t="n"/>
      <c r="AP292" s="261" t="n"/>
      <c r="AQ292" s="261" t="n"/>
      <c r="AR292" s="261" t="n"/>
      <c r="AS292" s="261" t="n"/>
      <c r="AT292" s="261" t="n"/>
      <c r="AU292" s="261" t="n"/>
      <c r="AV292" s="261" t="n"/>
      <c r="AW292" s="261" t="n"/>
      <c r="AX292" s="261" t="n"/>
      <c r="AY292" s="261" t="n"/>
      <c r="AZ292" s="261" t="n"/>
      <c r="BA292" s="261" t="n"/>
      <c r="BB292" s="261" t="n"/>
      <c r="BC292" s="261" t="n"/>
      <c r="BD292" s="264" t="n">
        <v>265</v>
      </c>
      <c r="BE292" s="264" t="n">
        <v>0.000544999999999999</v>
      </c>
      <c r="BF292" s="264" t="n">
        <v>-0.000544999999999999</v>
      </c>
      <c r="BG292" s="261" t="n"/>
      <c r="BH292" s="261" t="n"/>
      <c r="BI292" s="330" t="n"/>
    </row>
    <row r="293">
      <c r="AO293" s="261" t="n"/>
      <c r="AP293" s="261" t="n"/>
      <c r="AQ293" s="261" t="n"/>
      <c r="AR293" s="261" t="n"/>
      <c r="AS293" s="261" t="n"/>
      <c r="AT293" s="261" t="n"/>
      <c r="AU293" s="261" t="n"/>
      <c r="AV293" s="261" t="n"/>
      <c r="AW293" s="261" t="n"/>
      <c r="AX293" s="261" t="n"/>
      <c r="AY293" s="261" t="n"/>
      <c r="AZ293" s="261" t="n"/>
      <c r="BA293" s="261" t="n"/>
      <c r="BB293" s="261" t="n"/>
      <c r="BC293" s="261" t="n"/>
      <c r="BD293" s="264" t="n">
        <v>266</v>
      </c>
      <c r="BE293" s="264" t="n">
        <v>0.000547999999999999</v>
      </c>
      <c r="BF293" s="264" t="n">
        <v>-0.000547999999999999</v>
      </c>
      <c r="BG293" s="261" t="n"/>
      <c r="BH293" s="261" t="n"/>
      <c r="BI293" s="330" t="n"/>
    </row>
    <row r="294">
      <c r="AO294" s="261" t="n"/>
      <c r="AP294" s="261" t="n"/>
      <c r="AQ294" s="261" t="n"/>
      <c r="AR294" s="261" t="n"/>
      <c r="AS294" s="261" t="n"/>
      <c r="AT294" s="261" t="n"/>
      <c r="AU294" s="261" t="n"/>
      <c r="AV294" s="261" t="n"/>
      <c r="AW294" s="261" t="n"/>
      <c r="AX294" s="261" t="n"/>
      <c r="AY294" s="261" t="n"/>
      <c r="AZ294" s="261" t="n"/>
      <c r="BA294" s="261" t="n"/>
      <c r="BB294" s="261" t="n"/>
      <c r="BC294" s="261" t="n"/>
      <c r="BD294" s="264" t="n">
        <v>267</v>
      </c>
      <c r="BE294" s="264" t="n">
        <v>0.000550999999999999</v>
      </c>
      <c r="BF294" s="264" t="n">
        <v>-0.000550999999999999</v>
      </c>
      <c r="BG294" s="261" t="n"/>
      <c r="BH294" s="261" t="n"/>
      <c r="BI294" s="330" t="n"/>
    </row>
    <row r="295">
      <c r="AO295" s="261" t="n"/>
      <c r="AP295" s="261" t="n"/>
      <c r="AQ295" s="261" t="n"/>
      <c r="AR295" s="261" t="n"/>
      <c r="AS295" s="261" t="n"/>
      <c r="AT295" s="261" t="n"/>
      <c r="AU295" s="261" t="n"/>
      <c r="AV295" s="261" t="n"/>
      <c r="AW295" s="261" t="n"/>
      <c r="AX295" s="261" t="n"/>
      <c r="AY295" s="261" t="n"/>
      <c r="AZ295" s="261" t="n"/>
      <c r="BA295" s="261" t="n"/>
      <c r="BB295" s="261" t="n"/>
      <c r="BC295" s="261" t="n"/>
      <c r="BD295" s="264" t="n">
        <v>268</v>
      </c>
      <c r="BE295" s="264" t="n">
        <v>0.000553999999999999</v>
      </c>
      <c r="BF295" s="264" t="n">
        <v>-0.000553999999999999</v>
      </c>
      <c r="BG295" s="261" t="n"/>
      <c r="BH295" s="261" t="n"/>
      <c r="BI295" s="330" t="n"/>
    </row>
    <row r="296">
      <c r="AO296" s="261" t="n"/>
      <c r="AP296" s="261" t="n"/>
      <c r="AQ296" s="261" t="n"/>
      <c r="AR296" s="261" t="n"/>
      <c r="AS296" s="261" t="n"/>
      <c r="AT296" s="261" t="n"/>
      <c r="AU296" s="261" t="n"/>
      <c r="AV296" s="261" t="n"/>
      <c r="AW296" s="261" t="n"/>
      <c r="AX296" s="261" t="n"/>
      <c r="AY296" s="261" t="n"/>
      <c r="AZ296" s="261" t="n"/>
      <c r="BA296" s="261" t="n"/>
      <c r="BB296" s="261" t="n"/>
      <c r="BC296" s="261" t="n"/>
      <c r="BD296" s="264" t="n">
        <v>269</v>
      </c>
      <c r="BE296" s="264" t="n">
        <v>0.000556999999999999</v>
      </c>
      <c r="BF296" s="264" t="n">
        <v>-0.000556999999999999</v>
      </c>
      <c r="BG296" s="261" t="n"/>
      <c r="BH296" s="261" t="n"/>
      <c r="BI296" s="330" t="n"/>
    </row>
    <row r="297">
      <c r="AO297" s="261" t="n"/>
      <c r="AP297" s="261" t="n"/>
      <c r="AQ297" s="261" t="n"/>
      <c r="AR297" s="261" t="n"/>
      <c r="AS297" s="261" t="n"/>
      <c r="AT297" s="261" t="n"/>
      <c r="AU297" s="261" t="n"/>
      <c r="AV297" s="261" t="n"/>
      <c r="AW297" s="261" t="n"/>
      <c r="AX297" s="261" t="n"/>
      <c r="AY297" s="261" t="n"/>
      <c r="AZ297" s="261" t="n"/>
      <c r="BA297" s="261" t="n"/>
      <c r="BB297" s="261" t="n"/>
      <c r="BC297" s="261" t="n"/>
      <c r="BD297" s="264" t="n">
        <v>270</v>
      </c>
      <c r="BE297" s="264" t="n">
        <v>0.000559999999999999</v>
      </c>
      <c r="BF297" s="264" t="n">
        <v>-0.000559999999999999</v>
      </c>
      <c r="BG297" s="261" t="n"/>
      <c r="BH297" s="261" t="n"/>
      <c r="BI297" s="330" t="n"/>
    </row>
    <row r="298">
      <c r="AO298" s="261" t="n"/>
      <c r="AP298" s="261" t="n"/>
      <c r="AQ298" s="261" t="n"/>
      <c r="AR298" s="261" t="n"/>
      <c r="AS298" s="261" t="n"/>
      <c r="AT298" s="261" t="n"/>
      <c r="AU298" s="261" t="n"/>
      <c r="AV298" s="261" t="n"/>
      <c r="AW298" s="261" t="n"/>
      <c r="AX298" s="261" t="n"/>
      <c r="AY298" s="261" t="n"/>
      <c r="AZ298" s="261" t="n"/>
      <c r="BA298" s="261" t="n"/>
      <c r="BB298" s="261" t="n"/>
      <c r="BC298" s="261" t="n"/>
      <c r="BD298" s="264" t="n">
        <v>271</v>
      </c>
      <c r="BE298" s="264" t="n">
        <v>0.000562999999999999</v>
      </c>
      <c r="BF298" s="264" t="n">
        <v>-0.000562999999999999</v>
      </c>
      <c r="BG298" s="261" t="n"/>
      <c r="BH298" s="261" t="n"/>
      <c r="BI298" s="330" t="n"/>
    </row>
    <row r="299">
      <c r="AO299" s="261" t="n"/>
      <c r="AP299" s="261" t="n"/>
      <c r="AQ299" s="261" t="n"/>
      <c r="AR299" s="261" t="n"/>
      <c r="AS299" s="261" t="n"/>
      <c r="AT299" s="261" t="n"/>
      <c r="AU299" s="261" t="n"/>
      <c r="AV299" s="261" t="n"/>
      <c r="AW299" s="261" t="n"/>
      <c r="AX299" s="261" t="n"/>
      <c r="AY299" s="261" t="n"/>
      <c r="AZ299" s="261" t="n"/>
      <c r="BA299" s="261" t="n"/>
      <c r="BB299" s="261" t="n"/>
      <c r="BC299" s="261" t="n"/>
      <c r="BD299" s="264" t="n">
        <v>272</v>
      </c>
      <c r="BE299" s="264" t="n">
        <v>0.000565999999999999</v>
      </c>
      <c r="BF299" s="264" t="n">
        <v>-0.000565999999999999</v>
      </c>
      <c r="BG299" s="261" t="n"/>
      <c r="BH299" s="261" t="n"/>
      <c r="BI299" s="330" t="n"/>
    </row>
    <row r="300">
      <c r="AO300" s="261" t="n"/>
      <c r="AP300" s="261" t="n"/>
      <c r="AQ300" s="261" t="n"/>
      <c r="AR300" s="261" t="n"/>
      <c r="AS300" s="261" t="n"/>
      <c r="AT300" s="261" t="n"/>
      <c r="AU300" s="261" t="n"/>
      <c r="AV300" s="261" t="n"/>
      <c r="AW300" s="261" t="n"/>
      <c r="AX300" s="261" t="n"/>
      <c r="AY300" s="261" t="n"/>
      <c r="AZ300" s="261" t="n"/>
      <c r="BA300" s="261" t="n"/>
      <c r="BB300" s="261" t="n"/>
      <c r="BC300" s="261" t="n"/>
      <c r="BD300" s="264" t="n">
        <v>273</v>
      </c>
      <c r="BE300" s="264" t="n">
        <v>0.000568999999999999</v>
      </c>
      <c r="BF300" s="264" t="n">
        <v>-0.000568999999999999</v>
      </c>
      <c r="BG300" s="261" t="n"/>
      <c r="BH300" s="261" t="n"/>
      <c r="BI300" s="330" t="n"/>
    </row>
    <row r="301">
      <c r="AO301" s="261" t="n"/>
      <c r="AP301" s="261" t="n"/>
      <c r="AQ301" s="261" t="n"/>
      <c r="AR301" s="261" t="n"/>
      <c r="AS301" s="261" t="n"/>
      <c r="AT301" s="261" t="n"/>
      <c r="AU301" s="261" t="n"/>
      <c r="AV301" s="261" t="n"/>
      <c r="AW301" s="261" t="n"/>
      <c r="AX301" s="261" t="n"/>
      <c r="AY301" s="261" t="n"/>
      <c r="AZ301" s="261" t="n"/>
      <c r="BA301" s="261" t="n"/>
      <c r="BB301" s="261" t="n"/>
      <c r="BC301" s="261" t="n"/>
      <c r="BD301" s="264" t="n">
        <v>274</v>
      </c>
      <c r="BE301" s="264" t="n">
        <v>0.0005719999999999991</v>
      </c>
      <c r="BF301" s="264" t="n">
        <v>-0.0005719999999999991</v>
      </c>
      <c r="BG301" s="261" t="n"/>
      <c r="BH301" s="261" t="n"/>
      <c r="BI301" s="330" t="n"/>
    </row>
    <row r="302">
      <c r="AO302" s="261" t="n"/>
      <c r="AP302" s="261" t="n"/>
      <c r="AQ302" s="261" t="n"/>
      <c r="AR302" s="261" t="n"/>
      <c r="AS302" s="261" t="n"/>
      <c r="AT302" s="261" t="n"/>
      <c r="AU302" s="261" t="n"/>
      <c r="AV302" s="261" t="n"/>
      <c r="AW302" s="261" t="n"/>
      <c r="AX302" s="261" t="n"/>
      <c r="AY302" s="261" t="n"/>
      <c r="AZ302" s="261" t="n"/>
      <c r="BA302" s="261" t="n"/>
      <c r="BB302" s="261" t="n"/>
      <c r="BC302" s="261" t="n"/>
      <c r="BD302" s="264" t="n">
        <v>275</v>
      </c>
      <c r="BE302" s="264" t="n">
        <v>0.000574999999999999</v>
      </c>
      <c r="BF302" s="264" t="n">
        <v>-0.000574999999999999</v>
      </c>
      <c r="BG302" s="261" t="n"/>
      <c r="BH302" s="261" t="n"/>
      <c r="BI302" s="330" t="n"/>
    </row>
    <row r="303">
      <c r="AO303" s="261" t="n"/>
      <c r="AP303" s="261" t="n"/>
      <c r="AQ303" s="261" t="n"/>
      <c r="AR303" s="261" t="n"/>
      <c r="AS303" s="261" t="n"/>
      <c r="AT303" s="261" t="n"/>
      <c r="AU303" s="261" t="n"/>
      <c r="AV303" s="261" t="n"/>
      <c r="AW303" s="261" t="n"/>
      <c r="AX303" s="261" t="n"/>
      <c r="AY303" s="261" t="n"/>
      <c r="AZ303" s="261" t="n"/>
      <c r="BA303" s="261" t="n"/>
      <c r="BB303" s="261" t="n"/>
      <c r="BC303" s="261" t="n"/>
      <c r="BD303" s="264" t="n">
        <v>276</v>
      </c>
      <c r="BE303" s="264" t="n">
        <v>0.000577999999999999</v>
      </c>
      <c r="BF303" s="264" t="n">
        <v>-0.000577999999999999</v>
      </c>
      <c r="BG303" s="261" t="n"/>
      <c r="BH303" s="261" t="n"/>
      <c r="BI303" s="330" t="n"/>
    </row>
    <row r="304">
      <c r="AO304" s="261" t="n"/>
      <c r="AP304" s="261" t="n"/>
      <c r="AQ304" s="261" t="n"/>
      <c r="AR304" s="261" t="n"/>
      <c r="AS304" s="261" t="n"/>
      <c r="AT304" s="261" t="n"/>
      <c r="AU304" s="261" t="n"/>
      <c r="AV304" s="261" t="n"/>
      <c r="AW304" s="261" t="n"/>
      <c r="AX304" s="261" t="n"/>
      <c r="AY304" s="261" t="n"/>
      <c r="AZ304" s="261" t="n"/>
      <c r="BA304" s="261" t="n"/>
      <c r="BB304" s="261" t="n"/>
      <c r="BC304" s="261" t="n"/>
      <c r="BD304" s="264" t="n">
        <v>277</v>
      </c>
      <c r="BE304" s="264" t="n">
        <v>0.0005809999999999991</v>
      </c>
      <c r="BF304" s="264" t="n">
        <v>-0.0005809999999999991</v>
      </c>
      <c r="BG304" s="261" t="n"/>
      <c r="BH304" s="261" t="n"/>
      <c r="BI304" s="330" t="n"/>
    </row>
    <row r="305">
      <c r="AO305" s="261" t="n"/>
      <c r="AP305" s="261" t="n"/>
      <c r="AQ305" s="261" t="n"/>
      <c r="AR305" s="261" t="n"/>
      <c r="AS305" s="261" t="n"/>
      <c r="AT305" s="261" t="n"/>
      <c r="AU305" s="261" t="n"/>
      <c r="AV305" s="261" t="n"/>
      <c r="AW305" s="261" t="n"/>
      <c r="AX305" s="261" t="n"/>
      <c r="AY305" s="261" t="n"/>
      <c r="AZ305" s="261" t="n"/>
      <c r="BA305" s="261" t="n"/>
      <c r="BB305" s="261" t="n"/>
      <c r="BC305" s="261" t="n"/>
      <c r="BD305" s="264" t="n">
        <v>278</v>
      </c>
      <c r="BE305" s="264" t="n">
        <v>0.000583999999999999</v>
      </c>
      <c r="BF305" s="264" t="n">
        <v>-0.000583999999999999</v>
      </c>
      <c r="BG305" s="261" t="n"/>
      <c r="BH305" s="261" t="n"/>
      <c r="BI305" s="330" t="n"/>
    </row>
    <row r="306">
      <c r="AO306" s="261" t="n"/>
      <c r="AP306" s="261" t="n"/>
      <c r="AQ306" s="261" t="n"/>
      <c r="AR306" s="261" t="n"/>
      <c r="AS306" s="261" t="n"/>
      <c r="AT306" s="261" t="n"/>
      <c r="AU306" s="261" t="n"/>
      <c r="AV306" s="261" t="n"/>
      <c r="AW306" s="261" t="n"/>
      <c r="AX306" s="261" t="n"/>
      <c r="AY306" s="261" t="n"/>
      <c r="AZ306" s="261" t="n"/>
      <c r="BA306" s="261" t="n"/>
      <c r="BB306" s="261" t="n"/>
      <c r="BC306" s="261" t="n"/>
      <c r="BD306" s="264" t="n">
        <v>279</v>
      </c>
      <c r="BE306" s="264" t="n">
        <v>0.000586999999999999</v>
      </c>
      <c r="BF306" s="264" t="n">
        <v>-0.000586999999999999</v>
      </c>
      <c r="BG306" s="261" t="n"/>
      <c r="BH306" s="261" t="n"/>
      <c r="BI306" s="330" t="n"/>
    </row>
    <row r="307">
      <c r="AO307" s="261" t="n"/>
      <c r="AP307" s="261" t="n"/>
      <c r="AQ307" s="261" t="n"/>
      <c r="AR307" s="261" t="n"/>
      <c r="AS307" s="261" t="n"/>
      <c r="AT307" s="261" t="n"/>
      <c r="AU307" s="261" t="n"/>
      <c r="AV307" s="261" t="n"/>
      <c r="AW307" s="261" t="n"/>
      <c r="AX307" s="261" t="n"/>
      <c r="AY307" s="261" t="n"/>
      <c r="AZ307" s="261" t="n"/>
      <c r="BA307" s="261" t="n"/>
      <c r="BB307" s="261" t="n"/>
      <c r="BC307" s="261" t="n"/>
      <c r="BD307" s="264" t="n">
        <v>280</v>
      </c>
      <c r="BE307" s="264" t="n">
        <v>0.0005899999999999991</v>
      </c>
      <c r="BF307" s="264" t="n">
        <v>-0.0005899999999999991</v>
      </c>
      <c r="BG307" s="261" t="n"/>
      <c r="BH307" s="261" t="n"/>
      <c r="BI307" s="330" t="n"/>
    </row>
    <row r="308">
      <c r="AO308" s="261" t="n"/>
      <c r="AP308" s="261" t="n"/>
      <c r="AQ308" s="261" t="n"/>
      <c r="AR308" s="261" t="n"/>
      <c r="AS308" s="261" t="n"/>
      <c r="AT308" s="261" t="n"/>
      <c r="AU308" s="261" t="n"/>
      <c r="AV308" s="261" t="n"/>
      <c r="AW308" s="261" t="n"/>
      <c r="AX308" s="261" t="n"/>
      <c r="AY308" s="261" t="n"/>
      <c r="AZ308" s="261" t="n"/>
      <c r="BA308" s="261" t="n"/>
      <c r="BB308" s="261" t="n"/>
      <c r="BC308" s="261" t="n"/>
      <c r="BD308" s="264" t="n">
        <v>281</v>
      </c>
      <c r="BE308" s="264" t="n">
        <v>0.000592999999999999</v>
      </c>
      <c r="BF308" s="264" t="n">
        <v>-0.000592999999999999</v>
      </c>
      <c r="BG308" s="261" t="n"/>
      <c r="BH308" s="261" t="n"/>
      <c r="BI308" s="330" t="n"/>
    </row>
    <row r="309">
      <c r="AO309" s="261" t="n"/>
      <c r="AP309" s="261" t="n"/>
      <c r="AQ309" s="261" t="n"/>
      <c r="AR309" s="261" t="n"/>
      <c r="AS309" s="261" t="n"/>
      <c r="AT309" s="261" t="n"/>
      <c r="AU309" s="261" t="n"/>
      <c r="AV309" s="261" t="n"/>
      <c r="AW309" s="261" t="n"/>
      <c r="AX309" s="261" t="n"/>
      <c r="AY309" s="261" t="n"/>
      <c r="AZ309" s="261" t="n"/>
      <c r="BA309" s="261" t="n"/>
      <c r="BB309" s="261" t="n"/>
      <c r="BC309" s="261" t="n"/>
      <c r="BD309" s="264" t="n">
        <v>282</v>
      </c>
      <c r="BE309" s="264" t="n">
        <v>0.000595999999999999</v>
      </c>
      <c r="BF309" s="264" t="n">
        <v>-0.000595999999999999</v>
      </c>
      <c r="BG309" s="261" t="n"/>
      <c r="BH309" s="261" t="n"/>
      <c r="BI309" s="330" t="n"/>
    </row>
    <row r="310">
      <c r="AO310" s="261" t="n"/>
      <c r="AP310" s="261" t="n"/>
      <c r="AQ310" s="261" t="n"/>
      <c r="AR310" s="261" t="n"/>
      <c r="AS310" s="261" t="n"/>
      <c r="AT310" s="261" t="n"/>
      <c r="AU310" s="261" t="n"/>
      <c r="AV310" s="261" t="n"/>
      <c r="AW310" s="261" t="n"/>
      <c r="AX310" s="261" t="n"/>
      <c r="AY310" s="261" t="n"/>
      <c r="AZ310" s="261" t="n"/>
      <c r="BA310" s="261" t="n"/>
      <c r="BB310" s="261" t="n"/>
      <c r="BC310" s="261" t="n"/>
      <c r="BD310" s="264" t="n">
        <v>283</v>
      </c>
      <c r="BE310" s="264" t="n">
        <v>0.0005989999999999989</v>
      </c>
      <c r="BF310" s="264" t="n">
        <v>-0.0005989999999999989</v>
      </c>
      <c r="BG310" s="261" t="n"/>
      <c r="BH310" s="261" t="n"/>
      <c r="BI310" s="330" t="n"/>
    </row>
    <row r="311">
      <c r="AO311" s="261" t="n"/>
      <c r="AP311" s="261" t="n"/>
      <c r="AQ311" s="261" t="n"/>
      <c r="AR311" s="261" t="n"/>
      <c r="AS311" s="261" t="n"/>
      <c r="AT311" s="261" t="n"/>
      <c r="AU311" s="261" t="n"/>
      <c r="AV311" s="261" t="n"/>
      <c r="AW311" s="261" t="n"/>
      <c r="AX311" s="261" t="n"/>
      <c r="AY311" s="261" t="n"/>
      <c r="AZ311" s="261" t="n"/>
      <c r="BA311" s="261" t="n"/>
      <c r="BB311" s="261" t="n"/>
      <c r="BC311" s="261" t="n"/>
      <c r="BD311" s="264" t="n">
        <v>284</v>
      </c>
      <c r="BE311" s="264" t="n">
        <v>0.000601999999999999</v>
      </c>
      <c r="BF311" s="264" t="n">
        <v>-0.000601999999999999</v>
      </c>
      <c r="BG311" s="261" t="n"/>
      <c r="BH311" s="261" t="n"/>
      <c r="BI311" s="330" t="n"/>
    </row>
    <row r="312">
      <c r="AO312" s="261" t="n"/>
      <c r="AP312" s="261" t="n"/>
      <c r="AQ312" s="261" t="n"/>
      <c r="AR312" s="261" t="n"/>
      <c r="AS312" s="261" t="n"/>
      <c r="AT312" s="261" t="n"/>
      <c r="AU312" s="261" t="n"/>
      <c r="AV312" s="261" t="n"/>
      <c r="AW312" s="261" t="n"/>
      <c r="AX312" s="261" t="n"/>
      <c r="AY312" s="261" t="n"/>
      <c r="AZ312" s="261" t="n"/>
      <c r="BA312" s="261" t="n"/>
      <c r="BB312" s="261" t="n"/>
      <c r="BC312" s="261" t="n"/>
      <c r="BD312" s="264" t="n">
        <v>285</v>
      </c>
      <c r="BE312" s="264" t="n">
        <v>0.000604999999999999</v>
      </c>
      <c r="BF312" s="264" t="n">
        <v>-0.000604999999999999</v>
      </c>
      <c r="BG312" s="261" t="n"/>
      <c r="BH312" s="261" t="n"/>
      <c r="BI312" s="330" t="n"/>
    </row>
    <row r="313">
      <c r="AO313" s="261" t="n"/>
      <c r="AP313" s="261" t="n"/>
      <c r="AQ313" s="261" t="n"/>
      <c r="AR313" s="261" t="n"/>
      <c r="AS313" s="261" t="n"/>
      <c r="AT313" s="261" t="n"/>
      <c r="AU313" s="261" t="n"/>
      <c r="AV313" s="261" t="n"/>
      <c r="AW313" s="261" t="n"/>
      <c r="AX313" s="261" t="n"/>
      <c r="AY313" s="261" t="n"/>
      <c r="AZ313" s="261" t="n"/>
      <c r="BA313" s="261" t="n"/>
      <c r="BB313" s="261" t="n"/>
      <c r="BC313" s="261" t="n"/>
      <c r="BD313" s="264" t="n">
        <v>286</v>
      </c>
      <c r="BE313" s="264" t="n">
        <v>0.0006079999999999989</v>
      </c>
      <c r="BF313" s="264" t="n">
        <v>-0.0006079999999999989</v>
      </c>
      <c r="BG313" s="261" t="n"/>
      <c r="BH313" s="261" t="n"/>
      <c r="BI313" s="330" t="n"/>
    </row>
    <row r="314">
      <c r="AO314" s="261" t="n"/>
      <c r="AP314" s="261" t="n"/>
      <c r="AQ314" s="261" t="n"/>
      <c r="AR314" s="261" t="n"/>
      <c r="AS314" s="261" t="n"/>
      <c r="AT314" s="261" t="n"/>
      <c r="AU314" s="261" t="n"/>
      <c r="AV314" s="261" t="n"/>
      <c r="AW314" s="261" t="n"/>
      <c r="AX314" s="261" t="n"/>
      <c r="AY314" s="261" t="n"/>
      <c r="AZ314" s="261" t="n"/>
      <c r="BA314" s="261" t="n"/>
      <c r="BB314" s="261" t="n"/>
      <c r="BC314" s="261" t="n"/>
      <c r="BD314" s="264" t="n">
        <v>287</v>
      </c>
      <c r="BE314" s="264" t="n">
        <v>0.000610999999999999</v>
      </c>
      <c r="BF314" s="264" t="n">
        <v>-0.000610999999999999</v>
      </c>
      <c r="BG314" s="261" t="n"/>
      <c r="BH314" s="261" t="n"/>
      <c r="BI314" s="330" t="n"/>
    </row>
    <row r="315">
      <c r="AO315" s="261" t="n"/>
      <c r="AP315" s="261" t="n"/>
      <c r="AQ315" s="261" t="n"/>
      <c r="AR315" s="261" t="n"/>
      <c r="AS315" s="261" t="n"/>
      <c r="AT315" s="261" t="n"/>
      <c r="AU315" s="261" t="n"/>
      <c r="AV315" s="261" t="n"/>
      <c r="AW315" s="261" t="n"/>
      <c r="AX315" s="261" t="n"/>
      <c r="AY315" s="261" t="n"/>
      <c r="AZ315" s="261" t="n"/>
      <c r="BA315" s="261" t="n"/>
      <c r="BB315" s="261" t="n"/>
      <c r="BC315" s="261" t="n"/>
      <c r="BD315" s="264" t="n">
        <v>288</v>
      </c>
      <c r="BE315" s="264" t="n">
        <v>0.000613999999999999</v>
      </c>
      <c r="BF315" s="264" t="n">
        <v>-0.000613999999999999</v>
      </c>
      <c r="BG315" s="261" t="n"/>
      <c r="BH315" s="261" t="n"/>
      <c r="BI315" s="330" t="n"/>
    </row>
    <row r="316">
      <c r="AO316" s="261" t="n"/>
      <c r="AP316" s="261" t="n"/>
      <c r="AQ316" s="261" t="n"/>
      <c r="AR316" s="261" t="n"/>
      <c r="AS316" s="261" t="n"/>
      <c r="AT316" s="261" t="n"/>
      <c r="AU316" s="261" t="n"/>
      <c r="AV316" s="261" t="n"/>
      <c r="AW316" s="261" t="n"/>
      <c r="AX316" s="261" t="n"/>
      <c r="AY316" s="261" t="n"/>
      <c r="AZ316" s="261" t="n"/>
      <c r="BA316" s="261" t="n"/>
      <c r="BB316" s="261" t="n"/>
      <c r="BC316" s="261" t="n"/>
      <c r="BD316" s="264" t="n">
        <v>289</v>
      </c>
      <c r="BE316" s="264" t="n">
        <v>0.000616999999999999</v>
      </c>
      <c r="BF316" s="264" t="n">
        <v>-0.000616999999999999</v>
      </c>
      <c r="BG316" s="261" t="n"/>
      <c r="BH316" s="261" t="n"/>
      <c r="BI316" s="330" t="n"/>
    </row>
    <row r="317">
      <c r="AO317" s="261" t="n"/>
      <c r="AP317" s="261" t="n"/>
      <c r="AQ317" s="261" t="n"/>
      <c r="AR317" s="261" t="n"/>
      <c r="AS317" s="261" t="n"/>
      <c r="AT317" s="261" t="n"/>
      <c r="AU317" s="261" t="n"/>
      <c r="AV317" s="261" t="n"/>
      <c r="AW317" s="261" t="n"/>
      <c r="AX317" s="261" t="n"/>
      <c r="AY317" s="261" t="n"/>
      <c r="AZ317" s="261" t="n"/>
      <c r="BA317" s="261" t="n"/>
      <c r="BB317" s="261" t="n"/>
      <c r="BC317" s="261" t="n"/>
      <c r="BD317" s="264" t="n">
        <v>290</v>
      </c>
      <c r="BE317" s="264" t="n">
        <v>0.000619999999999999</v>
      </c>
      <c r="BF317" s="264" t="n">
        <v>-0.000619999999999999</v>
      </c>
      <c r="BG317" s="261" t="n"/>
      <c r="BH317" s="261" t="n"/>
      <c r="BI317" s="330" t="n"/>
    </row>
    <row r="318">
      <c r="AO318" s="261" t="n"/>
      <c r="AP318" s="261" t="n"/>
      <c r="AQ318" s="261" t="n"/>
      <c r="AR318" s="261" t="n"/>
      <c r="AS318" s="261" t="n"/>
      <c r="AT318" s="261" t="n"/>
      <c r="AU318" s="261" t="n"/>
      <c r="AV318" s="261" t="n"/>
      <c r="AW318" s="261" t="n"/>
      <c r="AX318" s="261" t="n"/>
      <c r="AY318" s="261" t="n"/>
      <c r="AZ318" s="261" t="n"/>
      <c r="BA318" s="261" t="n"/>
      <c r="BB318" s="261" t="n"/>
      <c r="BC318" s="261" t="n"/>
      <c r="BD318" s="264" t="n">
        <v>291</v>
      </c>
      <c r="BE318" s="264" t="n">
        <v>0.000622999999999999</v>
      </c>
      <c r="BF318" s="264" t="n">
        <v>-0.000622999999999999</v>
      </c>
      <c r="BG318" s="261" t="n"/>
      <c r="BH318" s="261" t="n"/>
      <c r="BI318" s="330" t="n"/>
    </row>
    <row r="319">
      <c r="AO319" s="261" t="n"/>
      <c r="AP319" s="261" t="n"/>
      <c r="AQ319" s="261" t="n"/>
      <c r="AR319" s="261" t="n"/>
      <c r="AS319" s="261" t="n"/>
      <c r="AT319" s="261" t="n"/>
      <c r="AU319" s="261" t="n"/>
      <c r="AV319" s="261" t="n"/>
      <c r="AW319" s="261" t="n"/>
      <c r="AX319" s="261" t="n"/>
      <c r="AY319" s="261" t="n"/>
      <c r="AZ319" s="261" t="n"/>
      <c r="BA319" s="261" t="n"/>
      <c r="BB319" s="261" t="n"/>
      <c r="BC319" s="261" t="n"/>
      <c r="BD319" s="264" t="n">
        <v>292</v>
      </c>
      <c r="BE319" s="264" t="n">
        <v>0.000625999999999999</v>
      </c>
      <c r="BF319" s="264" t="n">
        <v>-0.000625999999999999</v>
      </c>
      <c r="BG319" s="261" t="n"/>
      <c r="BH319" s="261" t="n"/>
      <c r="BI319" s="330" t="n"/>
    </row>
    <row r="320">
      <c r="AO320" s="261" t="n"/>
      <c r="AP320" s="261" t="n"/>
      <c r="AQ320" s="261" t="n"/>
      <c r="AR320" s="261" t="n"/>
      <c r="AS320" s="261" t="n"/>
      <c r="AT320" s="261" t="n"/>
      <c r="AU320" s="261" t="n"/>
      <c r="AV320" s="261" t="n"/>
      <c r="AW320" s="261" t="n"/>
      <c r="AX320" s="261" t="n"/>
      <c r="AY320" s="261" t="n"/>
      <c r="AZ320" s="261" t="n"/>
      <c r="BA320" s="261" t="n"/>
      <c r="BB320" s="261" t="n"/>
      <c r="BC320" s="261" t="n"/>
      <c r="BD320" s="264" t="n">
        <v>293</v>
      </c>
      <c r="BE320" s="264" t="n">
        <v>0.0006289999999999981</v>
      </c>
      <c r="BF320" s="264" t="n">
        <v>-0.0006289999999999981</v>
      </c>
      <c r="BG320" s="261" t="n"/>
      <c r="BH320" s="261" t="n"/>
      <c r="BI320" s="330" t="n"/>
    </row>
    <row r="321">
      <c r="AO321" s="261" t="n"/>
      <c r="AP321" s="261" t="n"/>
      <c r="AQ321" s="261" t="n"/>
      <c r="AR321" s="261" t="n"/>
      <c r="AS321" s="261" t="n"/>
      <c r="AT321" s="261" t="n"/>
      <c r="AU321" s="261" t="n"/>
      <c r="AV321" s="261" t="n"/>
      <c r="AW321" s="261" t="n"/>
      <c r="AX321" s="261" t="n"/>
      <c r="AY321" s="261" t="n"/>
      <c r="AZ321" s="261" t="n"/>
      <c r="BA321" s="261" t="n"/>
      <c r="BB321" s="261" t="n"/>
      <c r="BC321" s="261" t="n"/>
      <c r="BD321" s="264" t="n">
        <v>294</v>
      </c>
      <c r="BE321" s="264" t="n">
        <v>0.000631999999999998</v>
      </c>
      <c r="BF321" s="264" t="n">
        <v>-0.000631999999999998</v>
      </c>
      <c r="BG321" s="261" t="n"/>
      <c r="BH321" s="261" t="n"/>
      <c r="BI321" s="330" t="n"/>
    </row>
    <row r="322">
      <c r="AO322" s="261" t="n"/>
      <c r="AP322" s="261" t="n"/>
      <c r="AQ322" s="261" t="n"/>
      <c r="AR322" s="261" t="n"/>
      <c r="AS322" s="261" t="n"/>
      <c r="AT322" s="261" t="n"/>
      <c r="AU322" s="261" t="n"/>
      <c r="AV322" s="261" t="n"/>
      <c r="AW322" s="261" t="n"/>
      <c r="AX322" s="261" t="n"/>
      <c r="AY322" s="261" t="n"/>
      <c r="AZ322" s="261" t="n"/>
      <c r="BA322" s="261" t="n"/>
      <c r="BB322" s="261" t="n"/>
      <c r="BC322" s="261" t="n"/>
      <c r="BD322" s="264" t="n">
        <v>295</v>
      </c>
      <c r="BE322" s="264" t="n">
        <v>0.000634999999999998</v>
      </c>
      <c r="BF322" s="264" t="n">
        <v>-0.000634999999999998</v>
      </c>
      <c r="BG322" s="261" t="n"/>
      <c r="BH322" s="261" t="n"/>
      <c r="BI322" s="330" t="n"/>
    </row>
    <row r="323">
      <c r="AO323" s="261" t="n"/>
      <c r="AP323" s="261" t="n"/>
      <c r="AQ323" s="261" t="n"/>
      <c r="AR323" s="261" t="n"/>
      <c r="AS323" s="261" t="n"/>
      <c r="AT323" s="261" t="n"/>
      <c r="AU323" s="261" t="n"/>
      <c r="AV323" s="261" t="n"/>
      <c r="AW323" s="261" t="n"/>
      <c r="AX323" s="261" t="n"/>
      <c r="AY323" s="261" t="n"/>
      <c r="AZ323" s="261" t="n"/>
      <c r="BA323" s="261" t="n"/>
      <c r="BB323" s="261" t="n"/>
      <c r="BC323" s="261" t="n"/>
      <c r="BD323" s="264" t="n">
        <v>296</v>
      </c>
      <c r="BE323" s="264" t="n">
        <v>0.0006379999999999981</v>
      </c>
      <c r="BF323" s="264" t="n">
        <v>-0.0006379999999999981</v>
      </c>
      <c r="BG323" s="261" t="n"/>
      <c r="BH323" s="261" t="n"/>
      <c r="BI323" s="330" t="n"/>
    </row>
    <row r="324">
      <c r="AO324" s="261" t="n"/>
      <c r="AP324" s="261" t="n"/>
      <c r="AQ324" s="261" t="n"/>
      <c r="AR324" s="261" t="n"/>
      <c r="AS324" s="261" t="n"/>
      <c r="AT324" s="261" t="n"/>
      <c r="AU324" s="261" t="n"/>
      <c r="AV324" s="261" t="n"/>
      <c r="AW324" s="261" t="n"/>
      <c r="AX324" s="261" t="n"/>
      <c r="AY324" s="261" t="n"/>
      <c r="AZ324" s="261" t="n"/>
      <c r="BA324" s="261" t="n"/>
      <c r="BB324" s="261" t="n"/>
      <c r="BC324" s="261" t="n"/>
      <c r="BD324" s="264" t="n">
        <v>297</v>
      </c>
      <c r="BE324" s="264" t="n">
        <v>0.000640999999999998</v>
      </c>
      <c r="BF324" s="264" t="n">
        <v>-0.000640999999999998</v>
      </c>
      <c r="BG324" s="261" t="n"/>
      <c r="BH324" s="261" t="n"/>
      <c r="BI324" s="330" t="n"/>
    </row>
    <row r="325">
      <c r="AO325" s="261" t="n"/>
      <c r="AP325" s="261" t="n"/>
      <c r="AQ325" s="261" t="n"/>
      <c r="AR325" s="261" t="n"/>
      <c r="AS325" s="261" t="n"/>
      <c r="AT325" s="261" t="n"/>
      <c r="AU325" s="261" t="n"/>
      <c r="AV325" s="261" t="n"/>
      <c r="AW325" s="261" t="n"/>
      <c r="AX325" s="261" t="n"/>
      <c r="AY325" s="261" t="n"/>
      <c r="AZ325" s="261" t="n"/>
      <c r="BA325" s="261" t="n"/>
      <c r="BB325" s="261" t="n"/>
      <c r="BC325" s="261" t="n"/>
      <c r="BD325" s="264" t="n">
        <v>298</v>
      </c>
      <c r="BE325" s="264" t="n">
        <v>0.000643999999999998</v>
      </c>
      <c r="BF325" s="264" t="n">
        <v>-0.000643999999999998</v>
      </c>
      <c r="BG325" s="261" t="n"/>
      <c r="BH325" s="261" t="n"/>
      <c r="BI325" s="330" t="n"/>
    </row>
    <row r="326">
      <c r="AO326" s="261" t="n"/>
      <c r="AP326" s="261" t="n"/>
      <c r="AQ326" s="261" t="n"/>
      <c r="AR326" s="261" t="n"/>
      <c r="AS326" s="261" t="n"/>
      <c r="AT326" s="261" t="n"/>
      <c r="AU326" s="261" t="n"/>
      <c r="AV326" s="261" t="n"/>
      <c r="AW326" s="261" t="n"/>
      <c r="AX326" s="261" t="n"/>
      <c r="AY326" s="261" t="n"/>
      <c r="AZ326" s="261" t="n"/>
      <c r="BA326" s="261" t="n"/>
      <c r="BB326" s="261" t="n"/>
      <c r="BC326" s="261" t="n"/>
      <c r="BD326" s="264" t="n">
        <v>299</v>
      </c>
      <c r="BE326" s="264" t="n">
        <v>0.0006469999999999981</v>
      </c>
      <c r="BF326" s="264" t="n">
        <v>-0.0006469999999999981</v>
      </c>
      <c r="BG326" s="261" t="n"/>
      <c r="BH326" s="261" t="n"/>
      <c r="BI326" s="330" t="n"/>
    </row>
    <row r="327">
      <c r="AO327" s="261" t="n"/>
      <c r="AP327" s="261" t="n"/>
      <c r="AQ327" s="261" t="n"/>
      <c r="AR327" s="261" t="n"/>
      <c r="AS327" s="261" t="n"/>
      <c r="AT327" s="261" t="n"/>
      <c r="AU327" s="261" t="n"/>
      <c r="AV327" s="261" t="n"/>
      <c r="AW327" s="261" t="n"/>
      <c r="AX327" s="261" t="n"/>
      <c r="AY327" s="261" t="n"/>
      <c r="AZ327" s="261" t="n"/>
      <c r="BA327" s="261" t="n"/>
      <c r="BB327" s="261" t="n"/>
      <c r="BC327" s="261" t="n"/>
      <c r="BD327" s="264" t="n">
        <v>300</v>
      </c>
      <c r="BE327" s="264" t="n">
        <v>0.000649999999999998</v>
      </c>
      <c r="BF327" s="264" t="n">
        <v>-0.000649999999999998</v>
      </c>
      <c r="BG327" s="261" t="n"/>
      <c r="BH327" s="261" t="n"/>
      <c r="BI327" s="330" t="n"/>
    </row>
    <row r="328">
      <c r="AO328" s="261" t="n"/>
      <c r="AP328" s="261" t="n"/>
      <c r="AQ328" s="261" t="n"/>
      <c r="AR328" s="261" t="n"/>
      <c r="AS328" s="261" t="n"/>
      <c r="AT328" s="261" t="n"/>
      <c r="AU328" s="261" t="n"/>
      <c r="AV328" s="261" t="n"/>
      <c r="AW328" s="261" t="n"/>
      <c r="AX328" s="261" t="n"/>
      <c r="AY328" s="261" t="n"/>
      <c r="AZ328" s="261" t="n"/>
      <c r="BA328" s="261" t="n"/>
      <c r="BB328" s="261" t="n"/>
      <c r="BC328" s="261" t="n"/>
      <c r="BD328" s="264" t="n">
        <v>301</v>
      </c>
      <c r="BE328" s="264" t="n">
        <v>0.000655</v>
      </c>
      <c r="BF328" s="264" t="n">
        <v>-0.000655</v>
      </c>
      <c r="BG328" s="261" t="n"/>
      <c r="BH328" s="261" t="n"/>
      <c r="BI328" s="330" t="n"/>
    </row>
    <row r="329">
      <c r="AO329" s="261" t="n"/>
      <c r="AP329" s="261" t="n"/>
      <c r="AQ329" s="261" t="n"/>
      <c r="AR329" s="261" t="n"/>
      <c r="AS329" s="261" t="n"/>
      <c r="AT329" s="261" t="n"/>
      <c r="AU329" s="261" t="n"/>
      <c r="AV329" s="261" t="n"/>
      <c r="AW329" s="261" t="n"/>
      <c r="AX329" s="261" t="n"/>
      <c r="AY329" s="261" t="n"/>
      <c r="AZ329" s="261" t="n"/>
      <c r="BA329" s="261" t="n"/>
      <c r="BB329" s="261" t="n"/>
      <c r="BC329" s="261" t="n"/>
      <c r="BD329" s="264" t="n">
        <v>302</v>
      </c>
      <c r="BE329" s="264" t="n">
        <v>0.00066</v>
      </c>
      <c r="BF329" s="264" t="n">
        <v>-0.00066</v>
      </c>
      <c r="BG329" s="261" t="n"/>
      <c r="BH329" s="261" t="n"/>
      <c r="BI329" s="330" t="n"/>
    </row>
    <row r="330">
      <c r="AO330" s="261" t="n"/>
      <c r="AP330" s="261" t="n"/>
      <c r="AQ330" s="261" t="n"/>
      <c r="AR330" s="261" t="n"/>
      <c r="AS330" s="261" t="n"/>
      <c r="AT330" s="261" t="n"/>
      <c r="AU330" s="261" t="n"/>
      <c r="AV330" s="261" t="n"/>
      <c r="AW330" s="261" t="n"/>
      <c r="AX330" s="261" t="n"/>
      <c r="AY330" s="261" t="n"/>
      <c r="AZ330" s="261" t="n"/>
      <c r="BA330" s="261" t="n"/>
      <c r="BB330" s="261" t="n"/>
      <c r="BC330" s="261" t="n"/>
      <c r="BD330" s="264" t="n">
        <v>303</v>
      </c>
      <c r="BE330" s="264" t="n">
        <v>0.000665</v>
      </c>
      <c r="BF330" s="264" t="n">
        <v>-0.000665</v>
      </c>
      <c r="BG330" s="261" t="n"/>
      <c r="BH330" s="261" t="n"/>
      <c r="BI330" s="330" t="n"/>
    </row>
    <row r="331">
      <c r="AO331" s="261" t="n"/>
      <c r="AP331" s="261" t="n"/>
      <c r="AQ331" s="261" t="n"/>
      <c r="AR331" s="261" t="n"/>
      <c r="AS331" s="261" t="n"/>
      <c r="AT331" s="261" t="n"/>
      <c r="AU331" s="261" t="n"/>
      <c r="AV331" s="261" t="n"/>
      <c r="AW331" s="261" t="n"/>
      <c r="AX331" s="261" t="n"/>
      <c r="AY331" s="261" t="n"/>
      <c r="AZ331" s="261" t="n"/>
      <c r="BA331" s="261" t="n"/>
      <c r="BB331" s="261" t="n"/>
      <c r="BC331" s="261" t="n"/>
      <c r="BD331" s="264" t="n">
        <v>304</v>
      </c>
      <c r="BE331" s="264" t="n">
        <v>0.00067</v>
      </c>
      <c r="BF331" s="264" t="n">
        <v>-0.00067</v>
      </c>
      <c r="BG331" s="261" t="n"/>
      <c r="BH331" s="261" t="n"/>
      <c r="BI331" s="330" t="n"/>
    </row>
    <row r="332">
      <c r="AO332" s="261" t="n"/>
      <c r="AP332" s="261" t="n"/>
      <c r="AQ332" s="261" t="n"/>
      <c r="AR332" s="261" t="n"/>
      <c r="AS332" s="261" t="n"/>
      <c r="AT332" s="261" t="n"/>
      <c r="AU332" s="261" t="n"/>
      <c r="AV332" s="261" t="n"/>
      <c r="AW332" s="261" t="n"/>
      <c r="AX332" s="261" t="n"/>
      <c r="AY332" s="261" t="n"/>
      <c r="AZ332" s="261" t="n"/>
      <c r="BA332" s="261" t="n"/>
      <c r="BB332" s="261" t="n"/>
      <c r="BC332" s="261" t="n"/>
      <c r="BD332" s="264" t="n">
        <v>305</v>
      </c>
      <c r="BE332" s="264" t="n">
        <v>0.000675</v>
      </c>
      <c r="BF332" s="264" t="n">
        <v>-0.000675</v>
      </c>
      <c r="BG332" s="261" t="n"/>
      <c r="BH332" s="261" t="n"/>
      <c r="BI332" s="330" t="n"/>
    </row>
    <row r="333">
      <c r="AO333" s="261" t="n"/>
      <c r="AP333" s="261" t="n"/>
      <c r="AQ333" s="261" t="n"/>
      <c r="AR333" s="261" t="n"/>
      <c r="AS333" s="261" t="n"/>
      <c r="AT333" s="261" t="n"/>
      <c r="AU333" s="261" t="n"/>
      <c r="AV333" s="261" t="n"/>
      <c r="AW333" s="261" t="n"/>
      <c r="AX333" s="261" t="n"/>
      <c r="AY333" s="261" t="n"/>
      <c r="AZ333" s="261" t="n"/>
      <c r="BA333" s="261" t="n"/>
      <c r="BB333" s="261" t="n"/>
      <c r="BC333" s="261" t="n"/>
      <c r="BD333" s="264" t="n">
        <v>306</v>
      </c>
      <c r="BE333" s="264" t="n">
        <v>0.00068</v>
      </c>
      <c r="BF333" s="264" t="n">
        <v>-0.00068</v>
      </c>
      <c r="BG333" s="261" t="n"/>
      <c r="BH333" s="261" t="n"/>
      <c r="BI333" s="330" t="n"/>
    </row>
    <row r="334">
      <c r="AO334" s="261" t="n"/>
      <c r="AP334" s="261" t="n"/>
      <c r="AQ334" s="261" t="n"/>
      <c r="AR334" s="261" t="n"/>
      <c r="AS334" s="261" t="n"/>
      <c r="AT334" s="261" t="n"/>
      <c r="AU334" s="261" t="n"/>
      <c r="AV334" s="261" t="n"/>
      <c r="AW334" s="261" t="n"/>
      <c r="AX334" s="261" t="n"/>
      <c r="AY334" s="261" t="n"/>
      <c r="AZ334" s="261" t="n"/>
      <c r="BA334" s="261" t="n"/>
      <c r="BB334" s="261" t="n"/>
      <c r="BC334" s="261" t="n"/>
      <c r="BD334" s="264" t="n">
        <v>307</v>
      </c>
      <c r="BE334" s="264" t="n">
        <v>0.000685</v>
      </c>
      <c r="BF334" s="264" t="n">
        <v>-0.000685</v>
      </c>
      <c r="BG334" s="261" t="n"/>
      <c r="BH334" s="261" t="n"/>
      <c r="BI334" s="330" t="n"/>
    </row>
    <row r="335">
      <c r="AO335" s="261" t="n"/>
      <c r="AP335" s="261" t="n"/>
      <c r="AQ335" s="261" t="n"/>
      <c r="AR335" s="261" t="n"/>
      <c r="AS335" s="261" t="n"/>
      <c r="AT335" s="261" t="n"/>
      <c r="AU335" s="261" t="n"/>
      <c r="AV335" s="261" t="n"/>
      <c r="AW335" s="261" t="n"/>
      <c r="AX335" s="261" t="n"/>
      <c r="AY335" s="261" t="n"/>
      <c r="AZ335" s="261" t="n"/>
      <c r="BA335" s="261" t="n"/>
      <c r="BB335" s="261" t="n"/>
      <c r="BC335" s="261" t="n"/>
      <c r="BD335" s="264" t="n">
        <v>308</v>
      </c>
      <c r="BE335" s="264" t="n">
        <v>0.00069</v>
      </c>
      <c r="BF335" s="264" t="n">
        <v>-0.00069</v>
      </c>
      <c r="BG335" s="261" t="n"/>
      <c r="BH335" s="261" t="n"/>
      <c r="BI335" s="330" t="n"/>
    </row>
    <row r="336">
      <c r="AO336" s="261" t="n"/>
      <c r="AP336" s="261" t="n"/>
      <c r="AQ336" s="261" t="n"/>
      <c r="AR336" s="261" t="n"/>
      <c r="AS336" s="261" t="n"/>
      <c r="AT336" s="261" t="n"/>
      <c r="AU336" s="261" t="n"/>
      <c r="AV336" s="261" t="n"/>
      <c r="AW336" s="261" t="n"/>
      <c r="AX336" s="261" t="n"/>
      <c r="AY336" s="261" t="n"/>
      <c r="AZ336" s="261" t="n"/>
      <c r="BA336" s="261" t="n"/>
      <c r="BB336" s="261" t="n"/>
      <c r="BC336" s="261" t="n"/>
      <c r="BD336" s="264" t="n">
        <v>309</v>
      </c>
      <c r="BE336" s="264" t="n">
        <v>0.000695</v>
      </c>
      <c r="BF336" s="264" t="n">
        <v>-0.000695</v>
      </c>
      <c r="BG336" s="261" t="n"/>
      <c r="BH336" s="261" t="n"/>
      <c r="BI336" s="330" t="n"/>
    </row>
    <row r="337">
      <c r="AO337" s="261" t="n"/>
      <c r="AP337" s="261" t="n"/>
      <c r="AQ337" s="261" t="n"/>
      <c r="AR337" s="261" t="n"/>
      <c r="AS337" s="261" t="n"/>
      <c r="AT337" s="261" t="n"/>
      <c r="AU337" s="261" t="n"/>
      <c r="AV337" s="261" t="n"/>
      <c r="AW337" s="261" t="n"/>
      <c r="AX337" s="261" t="n"/>
      <c r="AY337" s="261" t="n"/>
      <c r="AZ337" s="261" t="n"/>
      <c r="BA337" s="261" t="n"/>
      <c r="BB337" s="261" t="n"/>
      <c r="BC337" s="261" t="n"/>
      <c r="BD337" s="264" t="n">
        <v>310</v>
      </c>
      <c r="BE337" s="264" t="n">
        <v>0.0007</v>
      </c>
      <c r="BF337" s="264" t="n">
        <v>-0.0007</v>
      </c>
      <c r="BG337" s="261" t="n"/>
      <c r="BH337" s="261" t="n"/>
      <c r="BI337" s="330" t="n"/>
    </row>
    <row r="338">
      <c r="AO338" s="261" t="n"/>
      <c r="AP338" s="261" t="n"/>
      <c r="AQ338" s="261" t="n"/>
      <c r="AR338" s="261" t="n"/>
      <c r="AS338" s="261" t="n"/>
      <c r="AT338" s="261" t="n"/>
      <c r="AU338" s="261" t="n"/>
      <c r="AV338" s="261" t="n"/>
      <c r="AW338" s="261" t="n"/>
      <c r="AX338" s="261" t="n"/>
      <c r="AY338" s="261" t="n"/>
      <c r="AZ338" s="261" t="n"/>
      <c r="BA338" s="261" t="n"/>
      <c r="BB338" s="261" t="n"/>
      <c r="BC338" s="261" t="n"/>
      <c r="BD338" s="264" t="n"/>
      <c r="BE338" s="264" t="n"/>
      <c r="BF338" s="264" t="n"/>
      <c r="BG338" s="261" t="n"/>
      <c r="BH338" s="261" t="n"/>
      <c r="BI338" s="330" t="n"/>
    </row>
    <row r="339">
      <c r="AO339" s="261" t="n"/>
      <c r="AP339" s="261" t="n"/>
      <c r="AQ339" s="261" t="n"/>
      <c r="AR339" s="261" t="n"/>
      <c r="AS339" s="261" t="n"/>
      <c r="AT339" s="261" t="n"/>
      <c r="AU339" s="261" t="n"/>
      <c r="AV339" s="261" t="n"/>
      <c r="AW339" s="261" t="n"/>
      <c r="AX339" s="261" t="n"/>
      <c r="AY339" s="261" t="n"/>
      <c r="AZ339" s="261" t="n"/>
      <c r="BA339" s="261" t="n"/>
      <c r="BB339" s="261" t="n"/>
      <c r="BC339" s="261" t="n"/>
      <c r="BD339" s="264" t="n"/>
      <c r="BE339" s="264" t="n"/>
      <c r="BF339" s="264" t="n"/>
      <c r="BG339" s="261" t="n"/>
      <c r="BH339" s="261" t="n"/>
      <c r="BI339" s="330" t="n"/>
    </row>
    <row r="340">
      <c r="AO340" s="261" t="n"/>
      <c r="AP340" s="261" t="n"/>
      <c r="AQ340" s="261" t="n"/>
      <c r="AR340" s="261" t="n"/>
      <c r="AS340" s="261" t="n"/>
      <c r="AT340" s="261" t="n"/>
      <c r="AU340" s="261" t="n"/>
      <c r="AV340" s="261" t="n"/>
      <c r="AW340" s="261" t="n"/>
      <c r="AX340" s="261" t="n"/>
      <c r="AY340" s="261" t="n"/>
      <c r="AZ340" s="261" t="n"/>
      <c r="BA340" s="261" t="n"/>
      <c r="BB340" s="261" t="n"/>
      <c r="BC340" s="261" t="n"/>
      <c r="BD340" s="264" t="n"/>
      <c r="BE340" s="264" t="n"/>
      <c r="BF340" s="264" t="n"/>
      <c r="BG340" s="261" t="n"/>
      <c r="BH340" s="261" t="n"/>
      <c r="BI340" s="330" t="n"/>
    </row>
    <row r="341">
      <c r="AO341" s="261" t="n"/>
      <c r="AP341" s="261" t="n"/>
      <c r="AQ341" s="261" t="n"/>
      <c r="AR341" s="261" t="n"/>
      <c r="AS341" s="261" t="n"/>
      <c r="AT341" s="261" t="n"/>
      <c r="AU341" s="261" t="n"/>
      <c r="AV341" s="261" t="n"/>
      <c r="AW341" s="261" t="n"/>
      <c r="AX341" s="261" t="n"/>
      <c r="AY341" s="261" t="n"/>
      <c r="AZ341" s="261" t="n"/>
      <c r="BA341" s="261" t="n"/>
      <c r="BB341" s="261" t="n"/>
      <c r="BC341" s="261" t="n"/>
      <c r="BD341" s="264" t="n"/>
      <c r="BE341" s="264" t="n"/>
      <c r="BF341" s="264" t="n"/>
      <c r="BG341" s="261" t="n"/>
      <c r="BH341" s="261" t="n"/>
      <c r="BI341" s="330" t="n"/>
    </row>
    <row r="342">
      <c r="AO342" s="261" t="n"/>
      <c r="AP342" s="261" t="n"/>
      <c r="AQ342" s="261" t="n"/>
      <c r="AR342" s="261" t="n"/>
      <c r="AS342" s="261" t="n"/>
      <c r="AT342" s="261" t="n"/>
      <c r="AU342" s="261" t="n"/>
      <c r="AV342" s="261" t="n"/>
      <c r="AW342" s="261" t="n"/>
      <c r="AX342" s="261" t="n"/>
      <c r="AY342" s="261" t="n"/>
      <c r="AZ342" s="261" t="n"/>
      <c r="BA342" s="261" t="n"/>
      <c r="BB342" s="261" t="n"/>
      <c r="BC342" s="261" t="n"/>
      <c r="BD342" s="264" t="n"/>
      <c r="BE342" s="264" t="n"/>
      <c r="BF342" s="264" t="n"/>
      <c r="BG342" s="261" t="n"/>
      <c r="BH342" s="261" t="n"/>
      <c r="BI342" s="330" t="n"/>
    </row>
    <row r="343">
      <c r="AO343" s="261" t="n"/>
      <c r="AP343" s="261" t="n"/>
      <c r="AQ343" s="261" t="n"/>
      <c r="AR343" s="261" t="n"/>
      <c r="AS343" s="261" t="n"/>
      <c r="AT343" s="261" t="n"/>
      <c r="AU343" s="261" t="n"/>
      <c r="AV343" s="261" t="n"/>
      <c r="AW343" s="261" t="n"/>
      <c r="AX343" s="261" t="n"/>
      <c r="AY343" s="261" t="n"/>
      <c r="AZ343" s="261" t="n"/>
      <c r="BA343" s="261" t="n"/>
      <c r="BB343" s="261" t="n"/>
      <c r="BC343" s="261" t="n"/>
      <c r="BD343" s="264" t="n"/>
      <c r="BE343" s="264" t="n"/>
      <c r="BF343" s="264" t="n"/>
      <c r="BG343" s="261" t="n"/>
      <c r="BH343" s="261" t="n"/>
      <c r="BI343" s="330" t="n"/>
    </row>
    <row r="344">
      <c r="AO344" s="261" t="n"/>
      <c r="AP344" s="261" t="n"/>
      <c r="AQ344" s="261" t="n"/>
      <c r="AR344" s="261" t="n"/>
      <c r="AS344" s="261" t="n"/>
      <c r="AT344" s="261" t="n"/>
      <c r="AU344" s="261" t="n"/>
      <c r="AV344" s="261" t="n"/>
      <c r="AW344" s="261" t="n"/>
      <c r="AX344" s="261" t="n"/>
      <c r="AY344" s="261" t="n"/>
      <c r="AZ344" s="261" t="n"/>
      <c r="BA344" s="261" t="n"/>
      <c r="BB344" s="261" t="n"/>
      <c r="BC344" s="261" t="n"/>
      <c r="BD344" s="264" t="n"/>
      <c r="BE344" s="264" t="n"/>
      <c r="BF344" s="264" t="n"/>
      <c r="BG344" s="261" t="n"/>
      <c r="BH344" s="261" t="n"/>
      <c r="BI344" s="330" t="n"/>
    </row>
    <row r="345">
      <c r="AO345" s="261" t="n"/>
      <c r="AP345" s="261" t="n"/>
      <c r="AQ345" s="261" t="n"/>
      <c r="AR345" s="261" t="n"/>
      <c r="AS345" s="261" t="n"/>
      <c r="AT345" s="261" t="n"/>
      <c r="AU345" s="261" t="n"/>
      <c r="AV345" s="261" t="n"/>
      <c r="AW345" s="261" t="n"/>
      <c r="AX345" s="261" t="n"/>
      <c r="AY345" s="261" t="n"/>
      <c r="AZ345" s="261" t="n"/>
      <c r="BA345" s="261" t="n"/>
      <c r="BB345" s="261" t="n"/>
      <c r="BC345" s="261" t="n"/>
      <c r="BD345" s="264" t="n"/>
      <c r="BE345" s="264" t="n"/>
      <c r="BF345" s="264" t="n"/>
      <c r="BG345" s="261" t="n"/>
      <c r="BH345" s="261" t="n"/>
      <c r="BI345" s="330" t="n"/>
    </row>
    <row r="346">
      <c r="AO346" s="261" t="n"/>
      <c r="AP346" s="261" t="n"/>
      <c r="AQ346" s="261" t="n"/>
      <c r="AR346" s="261" t="n"/>
      <c r="AS346" s="261" t="n"/>
      <c r="AT346" s="261" t="n"/>
      <c r="AU346" s="261" t="n"/>
      <c r="AV346" s="261" t="n"/>
      <c r="AW346" s="261" t="n"/>
      <c r="AX346" s="261" t="n"/>
      <c r="AY346" s="261" t="n"/>
      <c r="AZ346" s="261" t="n"/>
      <c r="BA346" s="261" t="n"/>
      <c r="BB346" s="261" t="n"/>
      <c r="BC346" s="261" t="n"/>
      <c r="BD346" s="264" t="n"/>
      <c r="BE346" s="264" t="n"/>
      <c r="BF346" s="264" t="n"/>
      <c r="BG346" s="261" t="n"/>
      <c r="BH346" s="261" t="n"/>
      <c r="BI346" s="330" t="n"/>
    </row>
    <row r="347">
      <c r="AO347" s="261" t="n"/>
      <c r="AP347" s="261" t="n"/>
      <c r="AQ347" s="261" t="n"/>
      <c r="AR347" s="261" t="n"/>
      <c r="AS347" s="261" t="n"/>
      <c r="AT347" s="261" t="n"/>
      <c r="AU347" s="261" t="n"/>
      <c r="AV347" s="261" t="n"/>
      <c r="AW347" s="261" t="n"/>
      <c r="AX347" s="261" t="n"/>
      <c r="AY347" s="261" t="n"/>
      <c r="AZ347" s="261" t="n"/>
      <c r="BA347" s="261" t="n"/>
      <c r="BB347" s="261" t="n"/>
      <c r="BC347" s="261" t="n"/>
      <c r="BD347" s="264" t="n"/>
      <c r="BE347" s="264" t="n"/>
      <c r="BF347" s="264" t="n"/>
      <c r="BG347" s="261" t="n"/>
      <c r="BH347" s="261" t="n"/>
      <c r="BI347" s="330" t="n"/>
    </row>
    <row r="348">
      <c r="AO348" s="261" t="n"/>
      <c r="AP348" s="261" t="n"/>
      <c r="AQ348" s="261" t="n"/>
      <c r="AR348" s="261" t="n"/>
      <c r="AS348" s="261" t="n"/>
      <c r="AT348" s="261" t="n"/>
      <c r="AU348" s="261" t="n"/>
      <c r="AV348" s="261" t="n"/>
      <c r="AW348" s="261" t="n"/>
      <c r="AX348" s="261" t="n"/>
      <c r="AY348" s="261" t="n"/>
      <c r="AZ348" s="261" t="n"/>
      <c r="BA348" s="261" t="n"/>
      <c r="BB348" s="261" t="n"/>
      <c r="BC348" s="261" t="n"/>
      <c r="BD348" s="261" t="n"/>
      <c r="BE348" s="261" t="n"/>
      <c r="BF348" s="261" t="n"/>
      <c r="BG348" s="261" t="n"/>
      <c r="BH348" s="261" t="n"/>
      <c r="BI348" s="330" t="n"/>
    </row>
    <row r="349">
      <c r="AO349" s="261" t="n"/>
      <c r="AP349" s="261" t="n"/>
      <c r="AQ349" s="261" t="n"/>
      <c r="AR349" s="261" t="n"/>
      <c r="AS349" s="261" t="n"/>
      <c r="AT349" s="261" t="n"/>
      <c r="AU349" s="261" t="n"/>
      <c r="AV349" s="261" t="n"/>
      <c r="AW349" s="261" t="n"/>
      <c r="AX349" s="261" t="n"/>
      <c r="AY349" s="261" t="n"/>
      <c r="AZ349" s="261" t="n"/>
      <c r="BA349" s="261" t="n"/>
      <c r="BB349" s="261" t="n"/>
      <c r="BC349" s="261" t="n"/>
      <c r="BD349" s="261" t="n"/>
      <c r="BE349" s="261" t="n"/>
      <c r="BF349" s="261" t="n"/>
      <c r="BG349" s="261" t="n"/>
      <c r="BH349" s="261" t="n"/>
      <c r="BI349" s="330" t="n"/>
    </row>
    <row r="350">
      <c r="AO350" s="261" t="n"/>
      <c r="AP350" s="261" t="n"/>
      <c r="AQ350" s="261" t="n"/>
      <c r="AR350" s="261" t="n"/>
      <c r="AS350" s="261" t="n"/>
      <c r="AT350" s="261" t="n"/>
      <c r="AU350" s="261" t="n"/>
      <c r="AV350" s="261" t="n"/>
      <c r="AW350" s="261" t="n"/>
      <c r="AX350" s="261" t="n"/>
      <c r="AY350" s="261" t="n"/>
      <c r="AZ350" s="261" t="n"/>
      <c r="BA350" s="261" t="n"/>
      <c r="BB350" s="261" t="n"/>
      <c r="BC350" s="261" t="n"/>
      <c r="BD350" s="261" t="n"/>
      <c r="BE350" s="261" t="n"/>
      <c r="BF350" s="261" t="n"/>
      <c r="BG350" s="261" t="n"/>
      <c r="BH350" s="261" t="n"/>
      <c r="BI350" s="330" t="n"/>
    </row>
    <row r="351">
      <c r="AO351" s="261" t="n"/>
      <c r="AP351" s="261" t="n"/>
      <c r="AQ351" s="261" t="n"/>
      <c r="AR351" s="261" t="n"/>
      <c r="AS351" s="261" t="n"/>
      <c r="AT351" s="261" t="n"/>
      <c r="AU351" s="261" t="n"/>
      <c r="AV351" s="261" t="n"/>
      <c r="AW351" s="261" t="n"/>
      <c r="AX351" s="261" t="n"/>
      <c r="AY351" s="261" t="n"/>
      <c r="AZ351" s="261" t="n"/>
      <c r="BA351" s="261" t="n"/>
      <c r="BB351" s="261" t="n"/>
      <c r="BC351" s="261" t="n"/>
      <c r="BD351" s="261" t="n"/>
      <c r="BE351" s="261" t="n"/>
      <c r="BF351" s="261" t="n"/>
      <c r="BG351" s="261" t="n"/>
      <c r="BH351" s="261" t="n"/>
      <c r="BI351" s="330" t="n"/>
    </row>
    <row r="352">
      <c r="AO352" s="261" t="n"/>
      <c r="AP352" s="261" t="n"/>
      <c r="AQ352" s="261" t="n"/>
      <c r="AR352" s="261" t="n"/>
      <c r="AS352" s="261" t="n"/>
      <c r="AT352" s="261" t="n"/>
      <c r="AU352" s="261" t="n"/>
      <c r="AV352" s="261" t="n"/>
      <c r="AW352" s="261" t="n"/>
      <c r="AX352" s="261" t="n"/>
      <c r="AY352" s="261" t="n"/>
      <c r="AZ352" s="261" t="n"/>
      <c r="BA352" s="261" t="n"/>
      <c r="BB352" s="261" t="n"/>
      <c r="BC352" s="261" t="n"/>
      <c r="BD352" s="261" t="n"/>
      <c r="BE352" s="261" t="n"/>
      <c r="BF352" s="261" t="n"/>
      <c r="BG352" s="261" t="n"/>
      <c r="BH352" s="261" t="n"/>
      <c r="BI352" s="330" t="n"/>
    </row>
    <row r="353">
      <c r="AO353" s="261" t="n"/>
      <c r="AP353" s="261" t="n"/>
      <c r="AQ353" s="261" t="n"/>
      <c r="AR353" s="261" t="n"/>
      <c r="AS353" s="261" t="n"/>
      <c r="AT353" s="261" t="n"/>
      <c r="AU353" s="261" t="n"/>
      <c r="AV353" s="261" t="n"/>
      <c r="AW353" s="261" t="n"/>
      <c r="AX353" s="261" t="n"/>
      <c r="AY353" s="261" t="n"/>
      <c r="AZ353" s="261" t="n"/>
      <c r="BA353" s="261" t="n"/>
      <c r="BB353" s="261" t="n"/>
      <c r="BC353" s="261" t="n"/>
      <c r="BD353" s="261" t="n"/>
      <c r="BE353" s="261" t="n"/>
      <c r="BF353" s="261" t="n"/>
      <c r="BG353" s="261" t="n"/>
      <c r="BH353" s="261" t="n"/>
      <c r="BI353" s="330" t="n"/>
    </row>
    <row r="354">
      <c r="AO354" s="261" t="n"/>
      <c r="AP354" s="261" t="n"/>
      <c r="AQ354" s="261" t="n"/>
      <c r="AR354" s="261" t="n"/>
      <c r="AS354" s="261" t="n"/>
      <c r="AT354" s="261" t="n"/>
      <c r="AU354" s="261" t="n"/>
      <c r="AV354" s="261" t="n"/>
      <c r="AW354" s="261" t="n"/>
      <c r="AX354" s="261" t="n"/>
      <c r="AY354" s="261" t="n"/>
      <c r="AZ354" s="261" t="n"/>
      <c r="BA354" s="261" t="n"/>
      <c r="BB354" s="261" t="n"/>
      <c r="BC354" s="261" t="n"/>
      <c r="BD354" s="261" t="n"/>
      <c r="BE354" s="261" t="n"/>
      <c r="BF354" s="261" t="n"/>
      <c r="BG354" s="261" t="n"/>
      <c r="BH354" s="261" t="n"/>
      <c r="BI354" s="330" t="n"/>
    </row>
    <row r="355">
      <c r="AO355" s="261" t="n"/>
      <c r="AP355" s="261" t="n"/>
      <c r="AQ355" s="261" t="n"/>
      <c r="AR355" s="261" t="n"/>
      <c r="AS355" s="261" t="n"/>
      <c r="AT355" s="261" t="n"/>
      <c r="AU355" s="261" t="n"/>
      <c r="AV355" s="261" t="n"/>
      <c r="AW355" s="261" t="n"/>
      <c r="AX355" s="261" t="n"/>
      <c r="AY355" s="261" t="n"/>
      <c r="AZ355" s="261" t="n"/>
      <c r="BA355" s="261" t="n"/>
      <c r="BB355" s="261" t="n"/>
      <c r="BC355" s="261" t="n"/>
      <c r="BD355" s="261" t="n"/>
      <c r="BE355" s="261" t="n"/>
      <c r="BF355" s="261" t="n"/>
      <c r="BG355" s="261" t="n"/>
      <c r="BH355" s="261" t="n"/>
      <c r="BI355" s="330" t="n"/>
    </row>
    <row r="356">
      <c r="AO356" s="261" t="n"/>
      <c r="AP356" s="261" t="n"/>
      <c r="AQ356" s="261" t="n"/>
      <c r="AR356" s="261" t="n"/>
      <c r="AS356" s="261" t="n"/>
      <c r="AT356" s="261" t="n"/>
      <c r="AU356" s="261" t="n"/>
      <c r="AV356" s="261" t="n"/>
      <c r="AW356" s="261" t="n"/>
      <c r="AX356" s="261" t="n"/>
      <c r="AY356" s="261" t="n"/>
      <c r="AZ356" s="261" t="n"/>
      <c r="BA356" s="261" t="n"/>
      <c r="BB356" s="261" t="n"/>
      <c r="BC356" s="261" t="n"/>
      <c r="BD356" s="261" t="n"/>
      <c r="BE356" s="261" t="n"/>
      <c r="BF356" s="261" t="n"/>
      <c r="BG356" s="261" t="n"/>
      <c r="BH356" s="261" t="n"/>
      <c r="BI356" s="330" t="n"/>
    </row>
    <row r="357">
      <c r="AO357" s="261" t="n"/>
      <c r="AP357" s="261" t="n"/>
      <c r="AQ357" s="261" t="n"/>
      <c r="AR357" s="261" t="n"/>
      <c r="AS357" s="261" t="n"/>
      <c r="AT357" s="261" t="n"/>
      <c r="AU357" s="261" t="n"/>
      <c r="AV357" s="261" t="n"/>
      <c r="AW357" s="261" t="n"/>
      <c r="AX357" s="261" t="n"/>
      <c r="AY357" s="261" t="n"/>
      <c r="AZ357" s="261" t="n"/>
      <c r="BA357" s="261" t="n"/>
      <c r="BB357" s="261" t="n"/>
      <c r="BC357" s="261" t="n"/>
      <c r="BD357" s="261" t="n"/>
      <c r="BE357" s="261" t="n"/>
      <c r="BF357" s="261" t="n"/>
      <c r="BG357" s="261" t="n"/>
      <c r="BH357" s="261" t="n"/>
      <c r="BI357" s="330" t="n"/>
    </row>
    <row r="358">
      <c r="AO358" s="261" t="n"/>
      <c r="AP358" s="261" t="n"/>
      <c r="AQ358" s="261" t="n"/>
      <c r="AR358" s="261" t="n"/>
      <c r="AS358" s="261" t="n"/>
      <c r="AT358" s="261" t="n"/>
      <c r="AU358" s="261" t="n"/>
      <c r="AV358" s="261" t="n"/>
      <c r="AW358" s="261" t="n"/>
      <c r="AX358" s="261" t="n"/>
      <c r="AY358" s="261" t="n"/>
      <c r="AZ358" s="261" t="n"/>
      <c r="BA358" s="261" t="n"/>
      <c r="BB358" s="261" t="n"/>
      <c r="BC358" s="261" t="n"/>
      <c r="BD358" s="261" t="n"/>
      <c r="BE358" s="261" t="n"/>
      <c r="BF358" s="261" t="n"/>
      <c r="BG358" s="261" t="n"/>
      <c r="BH358" s="261" t="n"/>
      <c r="BI358" s="330" t="n"/>
    </row>
    <row r="359">
      <c r="AO359" s="261" t="n"/>
      <c r="AP359" s="261" t="n"/>
      <c r="AQ359" s="261" t="n"/>
      <c r="AR359" s="261" t="n"/>
      <c r="AS359" s="261" t="n"/>
      <c r="AT359" s="261" t="n"/>
      <c r="AU359" s="261" t="n"/>
      <c r="AV359" s="261" t="n"/>
      <c r="AW359" s="261" t="n"/>
      <c r="AX359" s="261" t="n"/>
      <c r="AY359" s="261" t="n"/>
      <c r="AZ359" s="261" t="n"/>
      <c r="BA359" s="261" t="n"/>
      <c r="BB359" s="261" t="n"/>
      <c r="BC359" s="261" t="n"/>
      <c r="BD359" s="261" t="n"/>
      <c r="BE359" s="261" t="n"/>
      <c r="BF359" s="261" t="n"/>
      <c r="BG359" s="261" t="n"/>
      <c r="BH359" s="261" t="n"/>
      <c r="BI359" s="330" t="n"/>
    </row>
    <row r="360">
      <c r="AO360" s="261" t="n"/>
      <c r="AP360" s="261" t="n"/>
      <c r="AQ360" s="261" t="n"/>
      <c r="AR360" s="261" t="n"/>
      <c r="AS360" s="261" t="n"/>
      <c r="AT360" s="261" t="n"/>
      <c r="AU360" s="261" t="n"/>
      <c r="AV360" s="261" t="n"/>
      <c r="AW360" s="261" t="n"/>
      <c r="AX360" s="261" t="n"/>
      <c r="AY360" s="261" t="n"/>
      <c r="AZ360" s="261" t="n"/>
      <c r="BA360" s="261" t="n"/>
      <c r="BB360" s="261" t="n"/>
      <c r="BC360" s="261" t="n"/>
      <c r="BD360" s="261" t="n"/>
      <c r="BE360" s="261" t="n"/>
      <c r="BF360" s="261" t="n"/>
      <c r="BG360" s="261" t="n"/>
      <c r="BH360" s="261" t="n"/>
      <c r="BI360" s="330" t="n"/>
    </row>
    <row r="361">
      <c r="AO361" s="261" t="n"/>
      <c r="AP361" s="261" t="n"/>
      <c r="AQ361" s="261" t="n"/>
      <c r="AR361" s="261" t="n"/>
      <c r="AS361" s="261" t="n"/>
      <c r="AT361" s="261" t="n"/>
      <c r="AU361" s="261" t="n"/>
      <c r="AV361" s="261" t="n"/>
      <c r="AW361" s="261" t="n"/>
      <c r="AX361" s="261" t="n"/>
      <c r="AY361" s="261" t="n"/>
      <c r="AZ361" s="261" t="n"/>
      <c r="BA361" s="261" t="n"/>
      <c r="BB361" s="261" t="n"/>
      <c r="BC361" s="261" t="n"/>
      <c r="BD361" s="261" t="n"/>
      <c r="BE361" s="261" t="n"/>
      <c r="BF361" s="261" t="n"/>
      <c r="BG361" s="261" t="n"/>
      <c r="BH361" s="261" t="n"/>
      <c r="BI361" s="330" t="n"/>
    </row>
    <row r="362">
      <c r="AO362" s="261" t="n"/>
      <c r="AP362" s="261" t="n"/>
      <c r="AQ362" s="261" t="n"/>
      <c r="AR362" s="261" t="n"/>
      <c r="AS362" s="261" t="n"/>
      <c r="AT362" s="261" t="n"/>
      <c r="AU362" s="261" t="n"/>
      <c r="AV362" s="261" t="n"/>
      <c r="AW362" s="261" t="n"/>
      <c r="AX362" s="261" t="n"/>
      <c r="AY362" s="261" t="n"/>
      <c r="AZ362" s="261" t="n"/>
      <c r="BA362" s="261" t="n"/>
      <c r="BB362" s="261" t="n"/>
      <c r="BC362" s="261" t="n"/>
      <c r="BD362" s="261" t="n"/>
      <c r="BE362" s="261" t="n"/>
      <c r="BF362" s="261" t="n"/>
      <c r="BG362" s="261" t="n"/>
      <c r="BH362" s="261" t="n"/>
      <c r="BI362" s="330" t="n"/>
    </row>
    <row r="363">
      <c r="AO363" s="261" t="n"/>
      <c r="AP363" s="261" t="n"/>
      <c r="AQ363" s="261" t="n"/>
      <c r="AR363" s="261" t="n"/>
      <c r="AS363" s="261" t="n"/>
      <c r="AT363" s="261" t="n"/>
      <c r="AU363" s="261" t="n"/>
      <c r="AV363" s="261" t="n"/>
      <c r="AW363" s="261" t="n"/>
      <c r="AX363" s="261" t="n"/>
      <c r="AY363" s="261" t="n"/>
      <c r="AZ363" s="261" t="n"/>
      <c r="BA363" s="261" t="n"/>
      <c r="BB363" s="261" t="n"/>
      <c r="BC363" s="261" t="n"/>
      <c r="BD363" s="261" t="n"/>
      <c r="BE363" s="261" t="n"/>
      <c r="BF363" s="261" t="n"/>
      <c r="BG363" s="261" t="n"/>
      <c r="BH363" s="261" t="n"/>
      <c r="BI363" s="330" t="n"/>
    </row>
    <row r="364">
      <c r="AO364" s="261" t="n"/>
      <c r="AP364" s="261" t="n"/>
      <c r="AQ364" s="261" t="n"/>
      <c r="AR364" s="261" t="n"/>
      <c r="AS364" s="261" t="n"/>
      <c r="AT364" s="261" t="n"/>
      <c r="AU364" s="261" t="n"/>
      <c r="AV364" s="261" t="n"/>
      <c r="AW364" s="261" t="n"/>
      <c r="AX364" s="261" t="n"/>
      <c r="AY364" s="261" t="n"/>
      <c r="AZ364" s="261" t="n"/>
      <c r="BA364" s="261" t="n"/>
      <c r="BB364" s="261" t="n"/>
      <c r="BC364" s="261" t="n"/>
      <c r="BD364" s="261" t="n"/>
      <c r="BE364" s="261" t="n"/>
      <c r="BF364" s="261" t="n"/>
      <c r="BG364" s="261" t="n"/>
      <c r="BH364" s="261" t="n"/>
      <c r="BI364" s="330" t="n"/>
    </row>
    <row r="365">
      <c r="AO365" s="261" t="n"/>
      <c r="AP365" s="261" t="n"/>
      <c r="AQ365" s="261" t="n"/>
      <c r="AR365" s="261" t="n"/>
      <c r="AS365" s="261" t="n"/>
      <c r="AT365" s="261" t="n"/>
      <c r="AU365" s="261" t="n"/>
      <c r="AV365" s="261" t="n"/>
      <c r="AW365" s="261" t="n"/>
      <c r="AX365" s="261" t="n"/>
      <c r="AY365" s="261" t="n"/>
      <c r="AZ365" s="261" t="n"/>
      <c r="BA365" s="261" t="n"/>
      <c r="BB365" s="261" t="n"/>
      <c r="BC365" s="261" t="n"/>
      <c r="BD365" s="261" t="n"/>
      <c r="BE365" s="261" t="n"/>
      <c r="BF365" s="261" t="n"/>
      <c r="BG365" s="261" t="n"/>
      <c r="BH365" s="261" t="n"/>
      <c r="BI365" s="330" t="n"/>
    </row>
    <row r="366">
      <c r="AO366" s="261" t="n"/>
      <c r="AP366" s="261" t="n"/>
      <c r="AQ366" s="261" t="n"/>
      <c r="AR366" s="261" t="n"/>
      <c r="AS366" s="261" t="n"/>
      <c r="AT366" s="261" t="n"/>
      <c r="AU366" s="261" t="n"/>
      <c r="AV366" s="261" t="n"/>
      <c r="AW366" s="261" t="n"/>
      <c r="AX366" s="261" t="n"/>
      <c r="AY366" s="261" t="n"/>
      <c r="AZ366" s="261" t="n"/>
      <c r="BA366" s="261" t="n"/>
      <c r="BB366" s="261" t="n"/>
      <c r="BC366" s="261" t="n"/>
      <c r="BD366" s="261" t="n"/>
      <c r="BE366" s="261" t="n"/>
      <c r="BF366" s="261" t="n"/>
      <c r="BG366" s="261" t="n"/>
      <c r="BH366" s="261" t="n"/>
      <c r="BI366" s="330" t="n"/>
    </row>
    <row r="367">
      <c r="AO367" s="261" t="n"/>
      <c r="AP367" s="261" t="n"/>
      <c r="AQ367" s="261" t="n"/>
      <c r="AR367" s="261" t="n"/>
      <c r="AS367" s="261" t="n"/>
      <c r="AT367" s="261" t="n"/>
      <c r="AU367" s="261" t="n"/>
      <c r="AV367" s="261" t="n"/>
      <c r="AW367" s="261" t="n"/>
      <c r="AX367" s="261" t="n"/>
      <c r="AY367" s="261" t="n"/>
      <c r="AZ367" s="261" t="n"/>
      <c r="BA367" s="261" t="n"/>
      <c r="BB367" s="261" t="n"/>
      <c r="BC367" s="261" t="n"/>
      <c r="BD367" s="261" t="n"/>
      <c r="BE367" s="261" t="n"/>
      <c r="BF367" s="261" t="n"/>
      <c r="BG367" s="261" t="n"/>
      <c r="BH367" s="261" t="n"/>
      <c r="BI367" s="330" t="n"/>
    </row>
    <row r="368">
      <c r="AO368" s="261" t="n"/>
      <c r="AP368" s="261" t="n"/>
      <c r="AQ368" s="261" t="n"/>
      <c r="AR368" s="261" t="n"/>
      <c r="AS368" s="261" t="n"/>
      <c r="AT368" s="261" t="n"/>
      <c r="AU368" s="261" t="n"/>
      <c r="AV368" s="261" t="n"/>
      <c r="AW368" s="261" t="n"/>
      <c r="AX368" s="261" t="n"/>
      <c r="AY368" s="261" t="n"/>
      <c r="AZ368" s="261" t="n"/>
      <c r="BA368" s="261" t="n"/>
      <c r="BB368" s="261" t="n"/>
      <c r="BC368" s="261" t="n"/>
      <c r="BD368" s="261" t="n"/>
      <c r="BE368" s="261" t="n"/>
      <c r="BF368" s="261" t="n"/>
      <c r="BG368" s="261" t="n"/>
      <c r="BH368" s="261" t="n"/>
      <c r="BI368" s="330" t="n"/>
    </row>
    <row r="369">
      <c r="AO369" s="261" t="n"/>
      <c r="AP369" s="261" t="n"/>
      <c r="AQ369" s="261" t="n"/>
      <c r="AR369" s="261" t="n"/>
      <c r="AS369" s="261" t="n"/>
      <c r="AT369" s="261" t="n"/>
      <c r="AU369" s="261" t="n"/>
      <c r="AV369" s="261" t="n"/>
      <c r="AW369" s="261" t="n"/>
      <c r="AX369" s="261" t="n"/>
      <c r="AY369" s="261" t="n"/>
      <c r="AZ369" s="261" t="n"/>
      <c r="BA369" s="261" t="n"/>
      <c r="BB369" s="261" t="n"/>
      <c r="BC369" s="261" t="n"/>
      <c r="BD369" s="261" t="n"/>
      <c r="BE369" s="261" t="n"/>
      <c r="BF369" s="261" t="n"/>
      <c r="BG369" s="261" t="n"/>
      <c r="BH369" s="261" t="n"/>
      <c r="BI369" s="330" t="n"/>
    </row>
    <row r="370">
      <c r="AO370" s="261" t="n"/>
      <c r="AP370" s="261" t="n"/>
      <c r="AQ370" s="261" t="n"/>
      <c r="AR370" s="261" t="n"/>
      <c r="AS370" s="261" t="n"/>
      <c r="AT370" s="261" t="n"/>
      <c r="AU370" s="261" t="n"/>
      <c r="AV370" s="261" t="n"/>
      <c r="AW370" s="261" t="n"/>
      <c r="AX370" s="261" t="n"/>
      <c r="AY370" s="261" t="n"/>
      <c r="AZ370" s="261" t="n"/>
      <c r="BA370" s="261" t="n"/>
      <c r="BB370" s="261" t="n"/>
      <c r="BC370" s="261" t="n"/>
      <c r="BD370" s="261" t="n"/>
      <c r="BE370" s="261" t="n"/>
      <c r="BF370" s="261" t="n"/>
      <c r="BG370" s="261" t="n"/>
      <c r="BH370" s="261" t="n"/>
      <c r="BI370" s="330" t="n"/>
    </row>
    <row r="371">
      <c r="AO371" s="261" t="n"/>
      <c r="AP371" s="261" t="n"/>
      <c r="AQ371" s="261" t="n"/>
      <c r="AR371" s="261" t="n"/>
      <c r="AS371" s="261" t="n"/>
      <c r="AT371" s="261" t="n"/>
      <c r="AU371" s="261" t="n"/>
      <c r="AV371" s="261" t="n"/>
      <c r="AW371" s="261" t="n"/>
      <c r="AX371" s="261" t="n"/>
      <c r="AY371" s="261" t="n"/>
      <c r="AZ371" s="261" t="n"/>
      <c r="BA371" s="261" t="n"/>
      <c r="BB371" s="261" t="n"/>
      <c r="BC371" s="261" t="n"/>
      <c r="BD371" s="261" t="n"/>
      <c r="BE371" s="261" t="n"/>
      <c r="BF371" s="261" t="n"/>
      <c r="BG371" s="261" t="n"/>
      <c r="BH371" s="261" t="n"/>
      <c r="BI371" s="330" t="n"/>
    </row>
    <row r="372">
      <c r="AO372" s="261" t="n"/>
      <c r="AP372" s="261" t="n"/>
      <c r="AQ372" s="261" t="n"/>
      <c r="AR372" s="261" t="n"/>
      <c r="AS372" s="261" t="n"/>
      <c r="AT372" s="261" t="n"/>
      <c r="AU372" s="261" t="n"/>
      <c r="AV372" s="261" t="n"/>
      <c r="AW372" s="261" t="n"/>
      <c r="AX372" s="261" t="n"/>
      <c r="AY372" s="261" t="n"/>
      <c r="AZ372" s="261" t="n"/>
      <c r="BA372" s="261" t="n"/>
      <c r="BB372" s="261" t="n"/>
      <c r="BC372" s="261" t="n"/>
      <c r="BD372" s="261" t="n"/>
      <c r="BE372" s="261" t="n"/>
      <c r="BF372" s="261" t="n"/>
      <c r="BG372" s="261" t="n"/>
      <c r="BH372" s="261" t="n"/>
      <c r="BI372" s="330" t="n"/>
    </row>
    <row r="373">
      <c r="AO373" s="261" t="n"/>
      <c r="AP373" s="261" t="n"/>
      <c r="AQ373" s="261" t="n"/>
      <c r="AR373" s="261" t="n"/>
      <c r="AS373" s="261" t="n"/>
      <c r="AT373" s="261" t="n"/>
      <c r="AU373" s="261" t="n"/>
      <c r="AV373" s="261" t="n"/>
      <c r="AW373" s="261" t="n"/>
      <c r="AX373" s="261" t="n"/>
      <c r="AY373" s="261" t="n"/>
      <c r="AZ373" s="261" t="n"/>
      <c r="BA373" s="261" t="n"/>
      <c r="BB373" s="261" t="n"/>
      <c r="BC373" s="261" t="n"/>
      <c r="BD373" s="261" t="n"/>
      <c r="BE373" s="261" t="n"/>
      <c r="BF373" s="261" t="n"/>
      <c r="BG373" s="261" t="n"/>
      <c r="BH373" s="261" t="n"/>
      <c r="BI373" s="330" t="n"/>
    </row>
    <row r="374">
      <c r="AO374" s="261" t="n"/>
      <c r="AP374" s="261" t="n"/>
      <c r="AQ374" s="261" t="n"/>
      <c r="AR374" s="261" t="n"/>
      <c r="AS374" s="261" t="n"/>
      <c r="AT374" s="261" t="n"/>
      <c r="AU374" s="261" t="n"/>
      <c r="AV374" s="261" t="n"/>
      <c r="AW374" s="261" t="n"/>
      <c r="AX374" s="261" t="n"/>
      <c r="AY374" s="261" t="n"/>
      <c r="AZ374" s="261" t="n"/>
      <c r="BA374" s="261" t="n"/>
      <c r="BB374" s="261" t="n"/>
      <c r="BC374" s="261" t="n"/>
      <c r="BD374" s="261" t="n"/>
      <c r="BE374" s="261" t="n"/>
      <c r="BF374" s="261" t="n"/>
      <c r="BG374" s="261" t="n"/>
      <c r="BH374" s="261" t="n"/>
      <c r="BI374" s="330" t="n"/>
    </row>
    <row r="375">
      <c r="AO375" s="261" t="n"/>
      <c r="AP375" s="261" t="n"/>
      <c r="AQ375" s="261" t="n"/>
      <c r="AR375" s="261" t="n"/>
      <c r="AS375" s="261" t="n"/>
      <c r="AT375" s="261" t="n"/>
      <c r="AU375" s="261" t="n"/>
      <c r="AV375" s="261" t="n"/>
      <c r="AW375" s="261" t="n"/>
      <c r="AX375" s="261" t="n"/>
      <c r="AY375" s="261" t="n"/>
      <c r="AZ375" s="261" t="n"/>
      <c r="BA375" s="261" t="n"/>
      <c r="BB375" s="261" t="n"/>
      <c r="BC375" s="261" t="n"/>
      <c r="BD375" s="261" t="n"/>
      <c r="BE375" s="261" t="n"/>
      <c r="BF375" s="261" t="n"/>
      <c r="BG375" s="261" t="n"/>
      <c r="BH375" s="261" t="n"/>
      <c r="BI375" s="330" t="n"/>
    </row>
    <row r="376">
      <c r="AO376" s="261" t="n"/>
      <c r="AP376" s="261" t="n"/>
      <c r="AQ376" s="261" t="n"/>
      <c r="AR376" s="261" t="n"/>
      <c r="AS376" s="261" t="n"/>
      <c r="AT376" s="261" t="n"/>
      <c r="AU376" s="261" t="n"/>
      <c r="AV376" s="261" t="n"/>
      <c r="AW376" s="261" t="n"/>
      <c r="AX376" s="261" t="n"/>
      <c r="AY376" s="261" t="n"/>
      <c r="AZ376" s="261" t="n"/>
      <c r="BA376" s="261" t="n"/>
      <c r="BB376" s="261" t="n"/>
      <c r="BC376" s="261" t="n"/>
      <c r="BD376" s="261" t="n"/>
      <c r="BE376" s="261" t="n"/>
      <c r="BF376" s="261" t="n"/>
      <c r="BG376" s="261" t="n"/>
      <c r="BH376" s="261" t="n"/>
      <c r="BI376" s="330" t="n"/>
    </row>
    <row r="377">
      <c r="AO377" s="261" t="n"/>
      <c r="AP377" s="261" t="n"/>
      <c r="AQ377" s="261" t="n"/>
      <c r="AR377" s="261" t="n"/>
      <c r="AS377" s="261" t="n"/>
      <c r="AT377" s="261" t="n"/>
      <c r="AU377" s="261" t="n"/>
      <c r="AV377" s="261" t="n"/>
      <c r="AW377" s="261" t="n"/>
      <c r="AX377" s="261" t="n"/>
      <c r="AY377" s="261" t="n"/>
      <c r="AZ377" s="261" t="n"/>
      <c r="BA377" s="261" t="n"/>
      <c r="BB377" s="261" t="n"/>
      <c r="BC377" s="261" t="n"/>
      <c r="BD377" s="261" t="n"/>
      <c r="BE377" s="261" t="n"/>
      <c r="BF377" s="261" t="n"/>
      <c r="BG377" s="261" t="n"/>
      <c r="BH377" s="261" t="n"/>
      <c r="BI377" s="330" t="n"/>
    </row>
    <row r="378">
      <c r="AO378" s="261" t="n"/>
      <c r="AP378" s="261" t="n"/>
      <c r="AQ378" s="261" t="n"/>
      <c r="AR378" s="261" t="n"/>
      <c r="AS378" s="261" t="n"/>
      <c r="AT378" s="261" t="n"/>
      <c r="AU378" s="261" t="n"/>
      <c r="AV378" s="261" t="n"/>
      <c r="AW378" s="261" t="n"/>
      <c r="AX378" s="261" t="n"/>
      <c r="AY378" s="261" t="n"/>
      <c r="AZ378" s="261" t="n"/>
      <c r="BA378" s="261" t="n"/>
      <c r="BB378" s="261" t="n"/>
      <c r="BC378" s="261" t="n"/>
      <c r="BD378" s="261" t="n"/>
      <c r="BE378" s="261" t="n"/>
      <c r="BF378" s="261" t="n"/>
      <c r="BG378" s="261" t="n"/>
      <c r="BH378" s="261" t="n"/>
      <c r="BI378" s="330" t="n"/>
    </row>
    <row r="379">
      <c r="AO379" s="261" t="n"/>
      <c r="AP379" s="261" t="n"/>
      <c r="AQ379" s="261" t="n"/>
      <c r="AR379" s="261" t="n"/>
      <c r="AS379" s="261" t="n"/>
      <c r="AT379" s="261" t="n"/>
      <c r="AU379" s="261" t="n"/>
      <c r="AV379" s="261" t="n"/>
      <c r="AW379" s="261" t="n"/>
      <c r="AX379" s="261" t="n"/>
      <c r="AY379" s="261" t="n"/>
      <c r="AZ379" s="261" t="n"/>
      <c r="BA379" s="261" t="n"/>
      <c r="BB379" s="261" t="n"/>
      <c r="BC379" s="261" t="n"/>
      <c r="BD379" s="261" t="n"/>
      <c r="BE379" s="261" t="n"/>
      <c r="BF379" s="261" t="n"/>
      <c r="BG379" s="261" t="n"/>
      <c r="BH379" s="261" t="n"/>
      <c r="BI379" s="330" t="n"/>
    </row>
    <row r="380">
      <c r="AO380" s="261" t="n"/>
      <c r="AP380" s="261" t="n"/>
      <c r="AQ380" s="261" t="n"/>
      <c r="AR380" s="261" t="n"/>
      <c r="AS380" s="261" t="n"/>
      <c r="AT380" s="261" t="n"/>
      <c r="AU380" s="261" t="n"/>
      <c r="AV380" s="261" t="n"/>
      <c r="AW380" s="261" t="n"/>
      <c r="AX380" s="261" t="n"/>
      <c r="AY380" s="261" t="n"/>
      <c r="AZ380" s="261" t="n"/>
      <c r="BA380" s="261" t="n"/>
      <c r="BB380" s="261" t="n"/>
      <c r="BC380" s="261" t="n"/>
      <c r="BD380" s="261" t="n"/>
      <c r="BE380" s="261" t="n"/>
      <c r="BF380" s="261" t="n"/>
      <c r="BG380" s="261" t="n"/>
      <c r="BH380" s="261" t="n"/>
      <c r="BI380" s="330" t="n"/>
    </row>
    <row r="381">
      <c r="AO381" s="261" t="n"/>
      <c r="AP381" s="261" t="n"/>
      <c r="AQ381" s="261" t="n"/>
      <c r="AR381" s="261" t="n"/>
      <c r="AS381" s="261" t="n"/>
      <c r="AT381" s="261" t="n"/>
      <c r="AU381" s="261" t="n"/>
      <c r="AV381" s="261" t="n"/>
      <c r="AW381" s="261" t="n"/>
      <c r="AX381" s="261" t="n"/>
      <c r="AY381" s="261" t="n"/>
      <c r="AZ381" s="261" t="n"/>
      <c r="BA381" s="261" t="n"/>
      <c r="BB381" s="261" t="n"/>
      <c r="BC381" s="261" t="n"/>
      <c r="BD381" s="261" t="n"/>
      <c r="BE381" s="261" t="n"/>
      <c r="BF381" s="261" t="n"/>
      <c r="BG381" s="261" t="n"/>
      <c r="BH381" s="261" t="n"/>
      <c r="BI381" s="330" t="n"/>
    </row>
    <row r="382">
      <c r="AO382" s="261" t="n"/>
      <c r="AP382" s="261" t="n"/>
      <c r="AQ382" s="261" t="n"/>
      <c r="AR382" s="261" t="n"/>
      <c r="AS382" s="261" t="n"/>
      <c r="AT382" s="261" t="n"/>
      <c r="AU382" s="261" t="n"/>
      <c r="AV382" s="261" t="n"/>
      <c r="AW382" s="261" t="n"/>
      <c r="AX382" s="261" t="n"/>
      <c r="AY382" s="261" t="n"/>
      <c r="AZ382" s="261" t="n"/>
      <c r="BA382" s="261" t="n"/>
      <c r="BB382" s="261" t="n"/>
      <c r="BC382" s="261" t="n"/>
      <c r="BD382" s="261" t="n"/>
      <c r="BE382" s="261" t="n"/>
      <c r="BF382" s="261" t="n"/>
      <c r="BG382" s="261" t="n"/>
      <c r="BH382" s="261" t="n"/>
      <c r="BI382" s="330" t="n"/>
    </row>
    <row r="383">
      <c r="AO383" s="261" t="n"/>
      <c r="AP383" s="261" t="n"/>
      <c r="AQ383" s="261" t="n"/>
      <c r="AR383" s="261" t="n"/>
      <c r="AS383" s="261" t="n"/>
      <c r="AT383" s="261" t="n"/>
      <c r="AU383" s="261" t="n"/>
      <c r="AV383" s="261" t="n"/>
      <c r="AW383" s="261" t="n"/>
      <c r="AX383" s="261" t="n"/>
      <c r="AY383" s="261" t="n"/>
      <c r="AZ383" s="261" t="n"/>
      <c r="BA383" s="261" t="n"/>
      <c r="BB383" s="261" t="n"/>
      <c r="BC383" s="261" t="n"/>
      <c r="BD383" s="261" t="n"/>
      <c r="BE383" s="261" t="n"/>
      <c r="BF383" s="261" t="n"/>
      <c r="BG383" s="261" t="n"/>
      <c r="BH383" s="261" t="n"/>
      <c r="BI383" s="330" t="n"/>
    </row>
    <row r="384">
      <c r="AO384" s="261" t="n"/>
      <c r="AP384" s="261" t="n"/>
      <c r="AQ384" s="261" t="n"/>
      <c r="AR384" s="261" t="n"/>
      <c r="AS384" s="261" t="n"/>
      <c r="AT384" s="261" t="n"/>
      <c r="AU384" s="261" t="n"/>
      <c r="AV384" s="261" t="n"/>
      <c r="AW384" s="261" t="n"/>
      <c r="AX384" s="261" t="n"/>
      <c r="AY384" s="261" t="n"/>
      <c r="AZ384" s="261" t="n"/>
      <c r="BA384" s="261" t="n"/>
      <c r="BB384" s="261" t="n"/>
      <c r="BC384" s="261" t="n"/>
      <c r="BD384" s="261" t="n"/>
      <c r="BE384" s="261" t="n"/>
      <c r="BF384" s="261" t="n"/>
      <c r="BG384" s="261" t="n"/>
      <c r="BH384" s="261" t="n"/>
      <c r="BI384" s="330" t="n"/>
    </row>
    <row r="385">
      <c r="AO385" s="261" t="n"/>
      <c r="AP385" s="261" t="n"/>
      <c r="AQ385" s="261" t="n"/>
      <c r="AR385" s="261" t="n"/>
      <c r="AS385" s="261" t="n"/>
      <c r="AT385" s="261" t="n"/>
      <c r="AU385" s="261" t="n"/>
      <c r="AV385" s="261" t="n"/>
      <c r="AW385" s="261" t="n"/>
      <c r="AX385" s="261" t="n"/>
      <c r="AY385" s="261" t="n"/>
      <c r="AZ385" s="261" t="n"/>
      <c r="BA385" s="261" t="n"/>
      <c r="BB385" s="261" t="n"/>
      <c r="BC385" s="261" t="n"/>
      <c r="BD385" s="261" t="n"/>
      <c r="BE385" s="261" t="n"/>
      <c r="BF385" s="261" t="n"/>
      <c r="BG385" s="261" t="n"/>
      <c r="BH385" s="261" t="n"/>
      <c r="BI385" s="330" t="n"/>
    </row>
    <row r="386">
      <c r="AO386" s="261" t="n"/>
      <c r="AP386" s="261" t="n"/>
      <c r="AQ386" s="261" t="n"/>
      <c r="AR386" s="261" t="n"/>
      <c r="AS386" s="261" t="n"/>
      <c r="AT386" s="261" t="n"/>
      <c r="AU386" s="261" t="n"/>
      <c r="AV386" s="261" t="n"/>
      <c r="AW386" s="261" t="n"/>
      <c r="AX386" s="261" t="n"/>
      <c r="AY386" s="261" t="n"/>
      <c r="AZ386" s="261" t="n"/>
      <c r="BA386" s="261" t="n"/>
      <c r="BB386" s="261" t="n"/>
      <c r="BC386" s="261" t="n"/>
      <c r="BD386" s="261" t="n"/>
      <c r="BE386" s="261" t="n"/>
      <c r="BF386" s="261" t="n"/>
      <c r="BG386" s="261" t="n"/>
      <c r="BH386" s="261" t="n"/>
      <c r="BI386" s="330" t="n"/>
    </row>
    <row r="387">
      <c r="AO387" s="261" t="n"/>
      <c r="AP387" s="261" t="n"/>
      <c r="AQ387" s="261" t="n"/>
      <c r="AR387" s="261" t="n"/>
      <c r="AS387" s="261" t="n"/>
      <c r="AT387" s="261" t="n"/>
      <c r="AU387" s="261" t="n"/>
      <c r="AV387" s="261" t="n"/>
      <c r="AW387" s="261" t="n"/>
      <c r="AX387" s="261" t="n"/>
      <c r="AY387" s="261" t="n"/>
      <c r="AZ387" s="261" t="n"/>
      <c r="BA387" s="261" t="n"/>
      <c r="BB387" s="261" t="n"/>
      <c r="BC387" s="261" t="n"/>
      <c r="BD387" s="261" t="n"/>
      <c r="BE387" s="261" t="n"/>
      <c r="BF387" s="261" t="n"/>
      <c r="BG387" s="261" t="n"/>
      <c r="BH387" s="261" t="n"/>
      <c r="BI387" s="330" t="n"/>
    </row>
    <row r="388">
      <c r="AO388" s="261" t="n"/>
      <c r="AP388" s="261" t="n"/>
      <c r="AQ388" s="261" t="n"/>
      <c r="AR388" s="261" t="n"/>
      <c r="AS388" s="261" t="n"/>
      <c r="AT388" s="261" t="n"/>
      <c r="AU388" s="261" t="n"/>
      <c r="AV388" s="261" t="n"/>
      <c r="AW388" s="261" t="n"/>
      <c r="AX388" s="261" t="n"/>
      <c r="AY388" s="261" t="n"/>
      <c r="AZ388" s="261" t="n"/>
      <c r="BA388" s="261" t="n"/>
      <c r="BB388" s="261" t="n"/>
      <c r="BC388" s="261" t="n"/>
      <c r="BD388" s="261" t="n"/>
      <c r="BE388" s="261" t="n"/>
      <c r="BF388" s="261" t="n"/>
      <c r="BG388" s="261" t="n"/>
      <c r="BH388" s="261" t="n"/>
      <c r="BI388" s="330" t="n"/>
    </row>
    <row r="389">
      <c r="AO389" s="261" t="n"/>
      <c r="AP389" s="261" t="n"/>
      <c r="AQ389" s="261" t="n"/>
      <c r="AR389" s="261" t="n"/>
      <c r="AS389" s="261" t="n"/>
      <c r="AT389" s="261" t="n"/>
      <c r="AU389" s="261" t="n"/>
      <c r="AV389" s="261" t="n"/>
      <c r="AW389" s="261" t="n"/>
      <c r="AX389" s="261" t="n"/>
      <c r="AY389" s="261" t="n"/>
      <c r="AZ389" s="261" t="n"/>
      <c r="BA389" s="261" t="n"/>
      <c r="BB389" s="261" t="n"/>
      <c r="BC389" s="261" t="n"/>
      <c r="BD389" s="261" t="n"/>
      <c r="BE389" s="261" t="n"/>
      <c r="BF389" s="261" t="n"/>
      <c r="BG389" s="261" t="n"/>
      <c r="BH389" s="261" t="n"/>
      <c r="BI389" s="330" t="n"/>
    </row>
    <row r="390">
      <c r="AO390" s="261" t="n"/>
      <c r="AP390" s="261" t="n"/>
      <c r="AQ390" s="261" t="n"/>
      <c r="AR390" s="261" t="n"/>
      <c r="AS390" s="261" t="n"/>
      <c r="AT390" s="261" t="n"/>
      <c r="AU390" s="261" t="n"/>
      <c r="AV390" s="261" t="n"/>
      <c r="AW390" s="261" t="n"/>
      <c r="AX390" s="261" t="n"/>
      <c r="AY390" s="261" t="n"/>
      <c r="AZ390" s="261" t="n"/>
      <c r="BA390" s="261" t="n"/>
      <c r="BB390" s="261" t="n"/>
      <c r="BC390" s="261" t="n"/>
      <c r="BD390" s="261" t="n"/>
      <c r="BE390" s="261" t="n"/>
      <c r="BF390" s="261" t="n"/>
      <c r="BG390" s="261" t="n"/>
      <c r="BH390" s="261" t="n"/>
      <c r="BI390" s="330" t="n"/>
    </row>
    <row r="391">
      <c r="AO391" s="261" t="n"/>
      <c r="AP391" s="261" t="n"/>
      <c r="AQ391" s="261" t="n"/>
      <c r="AR391" s="261" t="n"/>
      <c r="AS391" s="261" t="n"/>
      <c r="AT391" s="261" t="n"/>
      <c r="AU391" s="261" t="n"/>
      <c r="AV391" s="261" t="n"/>
      <c r="AW391" s="261" t="n"/>
      <c r="AX391" s="261" t="n"/>
      <c r="AY391" s="261" t="n"/>
      <c r="AZ391" s="261" t="n"/>
      <c r="BA391" s="261" t="n"/>
      <c r="BB391" s="261" t="n"/>
      <c r="BC391" s="261" t="n"/>
      <c r="BD391" s="261" t="n"/>
      <c r="BE391" s="261" t="n"/>
      <c r="BF391" s="261" t="n"/>
      <c r="BG391" s="261" t="n"/>
      <c r="BH391" s="261" t="n"/>
      <c r="BI391" s="330" t="n"/>
    </row>
    <row r="392">
      <c r="AO392" s="261" t="n"/>
      <c r="AP392" s="261" t="n"/>
      <c r="AQ392" s="261" t="n"/>
      <c r="AR392" s="261" t="n"/>
      <c r="AS392" s="261" t="n"/>
      <c r="AT392" s="261" t="n"/>
      <c r="AU392" s="261" t="n"/>
      <c r="AV392" s="261" t="n"/>
      <c r="AW392" s="261" t="n"/>
      <c r="AX392" s="261" t="n"/>
      <c r="AY392" s="261" t="n"/>
      <c r="AZ392" s="261" t="n"/>
      <c r="BA392" s="261" t="n"/>
      <c r="BB392" s="261" t="n"/>
      <c r="BC392" s="261" t="n"/>
      <c r="BD392" s="261" t="n"/>
      <c r="BE392" s="261" t="n"/>
      <c r="BF392" s="261" t="n"/>
      <c r="BG392" s="261" t="n"/>
      <c r="BH392" s="261" t="n"/>
      <c r="BI392" s="330" t="n"/>
    </row>
    <row r="393">
      <c r="AO393" s="261" t="n"/>
      <c r="AP393" s="261" t="n"/>
      <c r="AQ393" s="261" t="n"/>
      <c r="AR393" s="261" t="n"/>
      <c r="AS393" s="261" t="n"/>
      <c r="AT393" s="261" t="n"/>
      <c r="AU393" s="261" t="n"/>
      <c r="AV393" s="261" t="n"/>
      <c r="AW393" s="261" t="n"/>
      <c r="AX393" s="261" t="n"/>
      <c r="AY393" s="261" t="n"/>
      <c r="AZ393" s="261" t="n"/>
      <c r="BA393" s="261" t="n"/>
      <c r="BB393" s="261" t="n"/>
      <c r="BC393" s="261" t="n"/>
      <c r="BD393" s="261" t="n"/>
      <c r="BE393" s="261" t="n"/>
      <c r="BF393" s="261" t="n"/>
      <c r="BG393" s="261" t="n"/>
      <c r="BH393" s="261" t="n"/>
      <c r="BI393" s="330" t="n"/>
    </row>
    <row r="394">
      <c r="AO394" s="261" t="n"/>
      <c r="AP394" s="261" t="n"/>
      <c r="AQ394" s="261" t="n"/>
      <c r="AR394" s="261" t="n"/>
      <c r="AS394" s="261" t="n"/>
      <c r="AT394" s="261" t="n"/>
      <c r="AU394" s="261" t="n"/>
      <c r="AV394" s="261" t="n"/>
      <c r="AW394" s="261" t="n"/>
      <c r="AX394" s="261" t="n"/>
      <c r="AY394" s="261" t="n"/>
      <c r="AZ394" s="261" t="n"/>
      <c r="BA394" s="261" t="n"/>
      <c r="BB394" s="261" t="n"/>
      <c r="BC394" s="261" t="n"/>
      <c r="BD394" s="261" t="n"/>
      <c r="BE394" s="261" t="n"/>
      <c r="BF394" s="261" t="n"/>
      <c r="BG394" s="261" t="n"/>
      <c r="BH394" s="261" t="n"/>
      <c r="BI394" s="330" t="n"/>
    </row>
    <row r="395">
      <c r="AO395" s="261" t="n"/>
      <c r="AP395" s="261" t="n"/>
      <c r="AQ395" s="261" t="n"/>
      <c r="AR395" s="261" t="n"/>
      <c r="AS395" s="261" t="n"/>
      <c r="AT395" s="261" t="n"/>
      <c r="AU395" s="261" t="n"/>
      <c r="AV395" s="261" t="n"/>
      <c r="AW395" s="261" t="n"/>
      <c r="AX395" s="261" t="n"/>
      <c r="AY395" s="261" t="n"/>
      <c r="AZ395" s="261" t="n"/>
      <c r="BA395" s="261" t="n"/>
      <c r="BB395" s="261" t="n"/>
      <c r="BC395" s="261" t="n"/>
      <c r="BD395" s="261" t="n"/>
      <c r="BE395" s="261" t="n"/>
      <c r="BF395" s="261" t="n"/>
      <c r="BG395" s="261" t="n"/>
      <c r="BH395" s="261" t="n"/>
      <c r="BI395" s="330" t="n"/>
    </row>
    <row r="396">
      <c r="AO396" s="261" t="n"/>
      <c r="AP396" s="261" t="n"/>
      <c r="AQ396" s="261" t="n"/>
      <c r="AR396" s="261" t="n"/>
      <c r="AS396" s="261" t="n"/>
      <c r="AT396" s="261" t="n"/>
      <c r="AU396" s="261" t="n"/>
      <c r="AV396" s="261" t="n"/>
      <c r="AW396" s="261" t="n"/>
      <c r="AX396" s="261" t="n"/>
      <c r="AY396" s="261" t="n"/>
      <c r="AZ396" s="261" t="n"/>
      <c r="BA396" s="261" t="n"/>
      <c r="BB396" s="261" t="n"/>
      <c r="BC396" s="261" t="n"/>
      <c r="BD396" s="261" t="n"/>
      <c r="BE396" s="261" t="n"/>
      <c r="BF396" s="261" t="n"/>
      <c r="BG396" s="261" t="n"/>
      <c r="BH396" s="261" t="n"/>
      <c r="BI396" s="330" t="n"/>
    </row>
    <row r="397">
      <c r="AO397" s="261" t="n"/>
      <c r="AP397" s="261" t="n"/>
      <c r="AQ397" s="261" t="n"/>
      <c r="AR397" s="261" t="n"/>
      <c r="AS397" s="261" t="n"/>
      <c r="AT397" s="261" t="n"/>
      <c r="AU397" s="261" t="n"/>
      <c r="AV397" s="261" t="n"/>
      <c r="AW397" s="261" t="n"/>
      <c r="AX397" s="261" t="n"/>
      <c r="AY397" s="261" t="n"/>
      <c r="AZ397" s="261" t="n"/>
      <c r="BA397" s="261" t="n"/>
      <c r="BB397" s="261" t="n"/>
      <c r="BC397" s="261" t="n"/>
      <c r="BD397" s="261" t="n"/>
      <c r="BE397" s="261" t="n"/>
      <c r="BF397" s="261" t="n"/>
      <c r="BG397" s="261" t="n"/>
      <c r="BH397" s="261" t="n"/>
      <c r="BI397" s="330" t="n"/>
    </row>
    <row r="398">
      <c r="AO398" s="261" t="n"/>
      <c r="AP398" s="261" t="n"/>
      <c r="AQ398" s="261" t="n"/>
      <c r="AR398" s="261" t="n"/>
      <c r="AS398" s="261" t="n"/>
      <c r="AT398" s="261" t="n"/>
      <c r="AU398" s="261" t="n"/>
      <c r="AV398" s="261" t="n"/>
      <c r="AW398" s="261" t="n"/>
      <c r="AX398" s="261" t="n"/>
      <c r="AY398" s="261" t="n"/>
      <c r="AZ398" s="261" t="n"/>
      <c r="BA398" s="261" t="n"/>
      <c r="BB398" s="261" t="n"/>
      <c r="BC398" s="261" t="n"/>
      <c r="BD398" s="261" t="n"/>
      <c r="BE398" s="261" t="n"/>
      <c r="BF398" s="261" t="n"/>
      <c r="BG398" s="261" t="n"/>
      <c r="BH398" s="261" t="n"/>
      <c r="BI398" s="330" t="n"/>
    </row>
    <row r="399">
      <c r="AO399" s="261" t="n"/>
      <c r="AP399" s="261" t="n"/>
      <c r="AQ399" s="261" t="n"/>
      <c r="AR399" s="261" t="n"/>
      <c r="AS399" s="261" t="n"/>
      <c r="AT399" s="261" t="n"/>
      <c r="AU399" s="261" t="n"/>
      <c r="AV399" s="261" t="n"/>
      <c r="AW399" s="261" t="n"/>
      <c r="AX399" s="261" t="n"/>
      <c r="AY399" s="261" t="n"/>
      <c r="AZ399" s="261" t="n"/>
      <c r="BA399" s="261" t="n"/>
      <c r="BB399" s="261" t="n"/>
      <c r="BC399" s="261" t="n"/>
      <c r="BD399" s="261" t="n"/>
      <c r="BE399" s="261" t="n"/>
      <c r="BF399" s="261" t="n"/>
      <c r="BG399" s="261" t="n"/>
      <c r="BH399" s="261" t="n"/>
      <c r="BI399" s="330" t="n"/>
    </row>
    <row r="400">
      <c r="AO400" s="261" t="n"/>
      <c r="AP400" s="261" t="n"/>
      <c r="AQ400" s="261" t="n"/>
      <c r="AR400" s="261" t="n"/>
      <c r="AS400" s="261" t="n"/>
      <c r="AT400" s="261" t="n"/>
      <c r="AU400" s="261" t="n"/>
      <c r="AV400" s="261" t="n"/>
      <c r="AW400" s="261" t="n"/>
      <c r="AX400" s="261" t="n"/>
      <c r="AY400" s="261" t="n"/>
      <c r="AZ400" s="261" t="n"/>
      <c r="BA400" s="261" t="n"/>
      <c r="BB400" s="261" t="n"/>
      <c r="BC400" s="261" t="n"/>
      <c r="BD400" s="261" t="n"/>
      <c r="BE400" s="261" t="n"/>
      <c r="BF400" s="261" t="n"/>
      <c r="BG400" s="261" t="n"/>
      <c r="BH400" s="261" t="n"/>
      <c r="BI400" s="330" t="n"/>
    </row>
    <row r="401">
      <c r="AO401" s="261" t="n"/>
      <c r="AP401" s="261" t="n"/>
      <c r="AQ401" s="261" t="n"/>
      <c r="AR401" s="261" t="n"/>
      <c r="AS401" s="261" t="n"/>
      <c r="AT401" s="261" t="n"/>
      <c r="AU401" s="261" t="n"/>
      <c r="AV401" s="261" t="n"/>
      <c r="AW401" s="261" t="n"/>
      <c r="AX401" s="261" t="n"/>
      <c r="AY401" s="261" t="n"/>
      <c r="AZ401" s="261" t="n"/>
      <c r="BA401" s="261" t="n"/>
      <c r="BB401" s="261" t="n"/>
      <c r="BC401" s="261" t="n"/>
      <c r="BD401" s="261" t="n"/>
      <c r="BE401" s="261" t="n"/>
      <c r="BF401" s="261" t="n"/>
      <c r="BG401" s="261" t="n"/>
      <c r="BH401" s="261" t="n"/>
      <c r="BI401" s="330" t="n"/>
    </row>
    <row r="402">
      <c r="AO402" s="261" t="n"/>
      <c r="AP402" s="261" t="n"/>
      <c r="AQ402" s="261" t="n"/>
      <c r="AR402" s="261" t="n"/>
      <c r="AS402" s="261" t="n"/>
      <c r="AT402" s="261" t="n"/>
      <c r="AU402" s="261" t="n"/>
      <c r="AV402" s="261" t="n"/>
      <c r="AW402" s="261" t="n"/>
      <c r="AX402" s="261" t="n"/>
      <c r="AY402" s="261" t="n"/>
      <c r="AZ402" s="261" t="n"/>
      <c r="BA402" s="261" t="n"/>
      <c r="BB402" s="261" t="n"/>
      <c r="BC402" s="261" t="n"/>
      <c r="BD402" s="261" t="n"/>
      <c r="BE402" s="261" t="n"/>
      <c r="BF402" s="261" t="n"/>
      <c r="BG402" s="261" t="n"/>
      <c r="BH402" s="261" t="n"/>
      <c r="BI402" s="330" t="n"/>
    </row>
    <row r="403">
      <c r="AO403" s="261" t="n"/>
      <c r="AP403" s="261" t="n"/>
      <c r="AQ403" s="261" t="n"/>
      <c r="AR403" s="261" t="n"/>
      <c r="AS403" s="261" t="n"/>
      <c r="AT403" s="261" t="n"/>
      <c r="AU403" s="261" t="n"/>
      <c r="AV403" s="261" t="n"/>
      <c r="AW403" s="261" t="n"/>
      <c r="AX403" s="261" t="n"/>
      <c r="AY403" s="261" t="n"/>
      <c r="AZ403" s="261" t="n"/>
      <c r="BA403" s="261" t="n"/>
      <c r="BB403" s="261" t="n"/>
      <c r="BC403" s="261" t="n"/>
      <c r="BD403" s="261" t="n"/>
      <c r="BE403" s="261" t="n"/>
      <c r="BF403" s="261" t="n"/>
      <c r="BG403" s="261" t="n"/>
      <c r="BH403" s="261" t="n"/>
      <c r="BI403" s="330" t="n"/>
    </row>
    <row r="404">
      <c r="AO404" s="261" t="n"/>
      <c r="AP404" s="261" t="n"/>
      <c r="AQ404" s="261" t="n"/>
      <c r="AR404" s="261" t="n"/>
      <c r="AS404" s="261" t="n"/>
      <c r="AT404" s="261" t="n"/>
      <c r="AU404" s="261" t="n"/>
      <c r="AV404" s="261" t="n"/>
      <c r="AW404" s="261" t="n"/>
      <c r="AX404" s="261" t="n"/>
      <c r="AY404" s="261" t="n"/>
      <c r="AZ404" s="261" t="n"/>
      <c r="BA404" s="261" t="n"/>
      <c r="BB404" s="261" t="n"/>
      <c r="BC404" s="261" t="n"/>
      <c r="BD404" s="261" t="n"/>
      <c r="BE404" s="261" t="n"/>
      <c r="BF404" s="261" t="n"/>
      <c r="BG404" s="261" t="n"/>
      <c r="BH404" s="261" t="n"/>
      <c r="BI404" s="330" t="n"/>
    </row>
    <row r="405">
      <c r="AO405" s="261" t="n"/>
      <c r="AP405" s="261" t="n"/>
      <c r="AQ405" s="261" t="n"/>
      <c r="AR405" s="261" t="n"/>
      <c r="AS405" s="261" t="n"/>
      <c r="AT405" s="261" t="n"/>
      <c r="AU405" s="261" t="n"/>
      <c r="AV405" s="261" t="n"/>
      <c r="AW405" s="261" t="n"/>
      <c r="AX405" s="261" t="n"/>
      <c r="AY405" s="261" t="n"/>
      <c r="AZ405" s="261" t="n"/>
      <c r="BA405" s="261" t="n"/>
      <c r="BB405" s="261" t="n"/>
      <c r="BC405" s="261" t="n"/>
      <c r="BD405" s="261" t="n"/>
      <c r="BE405" s="261" t="n"/>
      <c r="BF405" s="261" t="n"/>
      <c r="BG405" s="261" t="n"/>
      <c r="BH405" s="261" t="n"/>
      <c r="BI405" s="330" t="n"/>
    </row>
    <row r="406">
      <c r="AO406" s="261" t="n"/>
      <c r="AP406" s="261" t="n"/>
      <c r="AQ406" s="261" t="n"/>
      <c r="AR406" s="261" t="n"/>
      <c r="AS406" s="261" t="n"/>
      <c r="AT406" s="261" t="n"/>
      <c r="AU406" s="261" t="n"/>
      <c r="AV406" s="261" t="n"/>
      <c r="AW406" s="261" t="n"/>
      <c r="AX406" s="261" t="n"/>
      <c r="AY406" s="261" t="n"/>
      <c r="AZ406" s="261" t="n"/>
      <c r="BA406" s="261" t="n"/>
      <c r="BB406" s="261" t="n"/>
      <c r="BC406" s="261" t="n"/>
      <c r="BD406" s="261" t="n"/>
      <c r="BE406" s="261" t="n"/>
      <c r="BF406" s="261" t="n"/>
      <c r="BG406" s="261" t="n"/>
      <c r="BH406" s="261" t="n"/>
      <c r="BI406" s="330" t="n"/>
    </row>
    <row r="407">
      <c r="AO407" s="261" t="n"/>
      <c r="AP407" s="261" t="n"/>
      <c r="AQ407" s="261" t="n"/>
      <c r="AR407" s="261" t="n"/>
      <c r="AS407" s="261" t="n"/>
      <c r="AT407" s="261" t="n"/>
      <c r="AU407" s="261" t="n"/>
      <c r="AV407" s="261" t="n"/>
      <c r="AW407" s="261" t="n"/>
      <c r="AX407" s="261" t="n"/>
      <c r="AY407" s="261" t="n"/>
      <c r="AZ407" s="261" t="n"/>
      <c r="BA407" s="261" t="n"/>
      <c r="BB407" s="261" t="n"/>
      <c r="BC407" s="261" t="n"/>
      <c r="BD407" s="261" t="n"/>
      <c r="BE407" s="261" t="n"/>
      <c r="BF407" s="261" t="n"/>
      <c r="BG407" s="261" t="n"/>
      <c r="BH407" s="261" t="n"/>
      <c r="BI407" s="330" t="n"/>
    </row>
    <row r="408">
      <c r="AO408" s="261" t="n"/>
      <c r="AP408" s="261" t="n"/>
      <c r="AQ408" s="261" t="n"/>
      <c r="AR408" s="261" t="n"/>
      <c r="AS408" s="261" t="n"/>
      <c r="AT408" s="261" t="n"/>
      <c r="AU408" s="261" t="n"/>
      <c r="AV408" s="261" t="n"/>
      <c r="AW408" s="261" t="n"/>
      <c r="AX408" s="261" t="n"/>
      <c r="AY408" s="261" t="n"/>
      <c r="AZ408" s="261" t="n"/>
      <c r="BA408" s="261" t="n"/>
      <c r="BB408" s="261" t="n"/>
      <c r="BC408" s="261" t="n"/>
      <c r="BD408" s="261" t="n"/>
      <c r="BE408" s="261" t="n"/>
      <c r="BF408" s="261" t="n"/>
      <c r="BG408" s="261" t="n"/>
      <c r="BH408" s="261" t="n"/>
      <c r="BI408" s="330" t="n"/>
    </row>
    <row r="409">
      <c r="AO409" s="261" t="n"/>
      <c r="AP409" s="261" t="n"/>
      <c r="AQ409" s="261" t="n"/>
      <c r="AR409" s="261" t="n"/>
      <c r="AS409" s="261" t="n"/>
      <c r="AT409" s="261" t="n"/>
      <c r="AU409" s="261" t="n"/>
      <c r="AV409" s="261" t="n"/>
      <c r="AW409" s="261" t="n"/>
      <c r="AX409" s="261" t="n"/>
      <c r="AY409" s="261" t="n"/>
      <c r="AZ409" s="261" t="n"/>
      <c r="BA409" s="261" t="n"/>
      <c r="BB409" s="261" t="n"/>
      <c r="BC409" s="261" t="n"/>
      <c r="BD409" s="261" t="n"/>
      <c r="BE409" s="261" t="n"/>
      <c r="BF409" s="261" t="n"/>
      <c r="BG409" s="261" t="n"/>
      <c r="BH409" s="261" t="n"/>
      <c r="BI409" s="330" t="n"/>
    </row>
    <row r="410">
      <c r="AO410" s="261" t="n"/>
      <c r="AP410" s="261" t="n"/>
      <c r="AQ410" s="261" t="n"/>
      <c r="AR410" s="261" t="n"/>
      <c r="AS410" s="261" t="n"/>
      <c r="AT410" s="261" t="n"/>
      <c r="AU410" s="261" t="n"/>
      <c r="AV410" s="261" t="n"/>
      <c r="AW410" s="261" t="n"/>
      <c r="AX410" s="261" t="n"/>
      <c r="AY410" s="261" t="n"/>
      <c r="AZ410" s="261" t="n"/>
      <c r="BA410" s="261" t="n"/>
      <c r="BB410" s="261" t="n"/>
      <c r="BC410" s="261" t="n"/>
      <c r="BD410" s="261" t="n"/>
      <c r="BE410" s="261" t="n"/>
      <c r="BF410" s="261" t="n"/>
      <c r="BG410" s="261" t="n"/>
      <c r="BH410" s="261" t="n"/>
      <c r="BI410" s="330" t="n"/>
    </row>
    <row r="411">
      <c r="AO411" s="261" t="n"/>
      <c r="AP411" s="261" t="n"/>
      <c r="AQ411" s="261" t="n"/>
      <c r="AR411" s="261" t="n"/>
      <c r="AS411" s="261" t="n"/>
      <c r="AT411" s="261" t="n"/>
      <c r="AU411" s="261" t="n"/>
      <c r="AV411" s="261" t="n"/>
      <c r="AW411" s="261" t="n"/>
      <c r="AX411" s="261" t="n"/>
      <c r="AY411" s="261" t="n"/>
      <c r="AZ411" s="261" t="n"/>
      <c r="BA411" s="261" t="n"/>
      <c r="BB411" s="261" t="n"/>
      <c r="BC411" s="261" t="n"/>
      <c r="BD411" s="261" t="n"/>
      <c r="BE411" s="261" t="n"/>
      <c r="BF411" s="261" t="n"/>
      <c r="BG411" s="261" t="n"/>
      <c r="BH411" s="261" t="n"/>
      <c r="BI411" s="330" t="n"/>
    </row>
    <row r="412">
      <c r="AO412" s="261" t="n"/>
      <c r="AP412" s="261" t="n"/>
      <c r="AQ412" s="261" t="n"/>
      <c r="AR412" s="261" t="n"/>
      <c r="AS412" s="261" t="n"/>
      <c r="AT412" s="261" t="n"/>
      <c r="AU412" s="261" t="n"/>
      <c r="AV412" s="261" t="n"/>
      <c r="AW412" s="261" t="n"/>
      <c r="AX412" s="261" t="n"/>
      <c r="AY412" s="261" t="n"/>
      <c r="AZ412" s="261" t="n"/>
      <c r="BA412" s="261" t="n"/>
      <c r="BB412" s="261" t="n"/>
      <c r="BC412" s="261" t="n"/>
      <c r="BD412" s="261" t="n"/>
      <c r="BE412" s="261" t="n"/>
      <c r="BF412" s="261" t="n"/>
      <c r="BG412" s="261" t="n"/>
      <c r="BH412" s="261" t="n"/>
      <c r="BI412" s="330" t="n"/>
    </row>
    <row r="413">
      <c r="AO413" s="261" t="n"/>
      <c r="AP413" s="261" t="n"/>
      <c r="AQ413" s="261" t="n"/>
      <c r="AR413" s="261" t="n"/>
      <c r="AS413" s="261" t="n"/>
      <c r="AT413" s="261" t="n"/>
      <c r="AU413" s="261" t="n"/>
      <c r="AV413" s="261" t="n"/>
      <c r="AW413" s="261" t="n"/>
      <c r="AX413" s="261" t="n"/>
      <c r="AY413" s="261" t="n"/>
      <c r="AZ413" s="261" t="n"/>
      <c r="BA413" s="261" t="n"/>
      <c r="BB413" s="261" t="n"/>
      <c r="BC413" s="261" t="n"/>
      <c r="BD413" s="261" t="n"/>
      <c r="BE413" s="261" t="n"/>
      <c r="BF413" s="261" t="n"/>
      <c r="BG413" s="261" t="n"/>
      <c r="BH413" s="261" t="n"/>
      <c r="BI413" s="330" t="n"/>
    </row>
    <row r="414">
      <c r="AO414" s="261" t="n"/>
      <c r="AP414" s="261" t="n"/>
      <c r="AQ414" s="261" t="n"/>
      <c r="AR414" s="261" t="n"/>
      <c r="AS414" s="261" t="n"/>
      <c r="AT414" s="261" t="n"/>
      <c r="AU414" s="261" t="n"/>
      <c r="AV414" s="261" t="n"/>
      <c r="AW414" s="261" t="n"/>
      <c r="AX414" s="261" t="n"/>
      <c r="AY414" s="261" t="n"/>
      <c r="AZ414" s="261" t="n"/>
      <c r="BA414" s="261" t="n"/>
      <c r="BB414" s="261" t="n"/>
      <c r="BC414" s="261" t="n"/>
      <c r="BD414" s="261" t="n"/>
      <c r="BE414" s="261" t="n"/>
      <c r="BF414" s="261" t="n"/>
      <c r="BG414" s="261" t="n"/>
      <c r="BH414" s="261" t="n"/>
      <c r="BI414" s="330" t="n"/>
    </row>
    <row r="415">
      <c r="AO415" s="261" t="n"/>
      <c r="AP415" s="261" t="n"/>
      <c r="AQ415" s="261" t="n"/>
      <c r="AR415" s="261" t="n"/>
      <c r="AS415" s="261" t="n"/>
      <c r="AT415" s="261" t="n"/>
      <c r="AU415" s="261" t="n"/>
      <c r="AV415" s="261" t="n"/>
      <c r="AW415" s="261" t="n"/>
      <c r="AX415" s="261" t="n"/>
      <c r="AY415" s="261" t="n"/>
      <c r="AZ415" s="261" t="n"/>
      <c r="BA415" s="261" t="n"/>
      <c r="BB415" s="261" t="n"/>
      <c r="BC415" s="261" t="n"/>
      <c r="BD415" s="261" t="n"/>
      <c r="BE415" s="261" t="n"/>
      <c r="BF415" s="261" t="n"/>
      <c r="BG415" s="261" t="n"/>
      <c r="BH415" s="261" t="n"/>
      <c r="BI415" s="330" t="n"/>
    </row>
    <row r="416">
      <c r="AO416" s="261" t="n"/>
      <c r="AP416" s="261" t="n"/>
      <c r="AQ416" s="261" t="n"/>
      <c r="AR416" s="261" t="n"/>
      <c r="AS416" s="261" t="n"/>
      <c r="AT416" s="261" t="n"/>
      <c r="AU416" s="261" t="n"/>
      <c r="AV416" s="261" t="n"/>
      <c r="AW416" s="261" t="n"/>
      <c r="AX416" s="261" t="n"/>
      <c r="AY416" s="261" t="n"/>
      <c r="AZ416" s="261" t="n"/>
      <c r="BA416" s="261" t="n"/>
      <c r="BB416" s="261" t="n"/>
      <c r="BC416" s="261" t="n"/>
      <c r="BD416" s="261" t="n"/>
      <c r="BE416" s="261" t="n"/>
      <c r="BF416" s="261" t="n"/>
      <c r="BG416" s="261" t="n"/>
      <c r="BH416" s="261" t="n"/>
      <c r="BI416" s="330" t="n"/>
    </row>
    <row r="417">
      <c r="AO417" s="261" t="n"/>
      <c r="AP417" s="261" t="n"/>
      <c r="AQ417" s="261" t="n"/>
      <c r="AR417" s="261" t="n"/>
      <c r="AS417" s="261" t="n"/>
      <c r="AT417" s="261" t="n"/>
      <c r="AU417" s="261" t="n"/>
      <c r="AV417" s="261" t="n"/>
      <c r="AW417" s="261" t="n"/>
      <c r="AX417" s="261" t="n"/>
      <c r="AY417" s="261" t="n"/>
      <c r="AZ417" s="261" t="n"/>
      <c r="BA417" s="261" t="n"/>
      <c r="BB417" s="261" t="n"/>
      <c r="BC417" s="261" t="n"/>
      <c r="BD417" s="261" t="n"/>
      <c r="BE417" s="261" t="n"/>
      <c r="BF417" s="261" t="n"/>
      <c r="BG417" s="261" t="n"/>
      <c r="BH417" s="261" t="n"/>
      <c r="BI417" s="330" t="n"/>
    </row>
    <row r="418">
      <c r="AO418" s="261" t="n"/>
      <c r="AP418" s="261" t="n"/>
      <c r="AQ418" s="261" t="n"/>
      <c r="AR418" s="261" t="n"/>
      <c r="AS418" s="261" t="n"/>
      <c r="AT418" s="261" t="n"/>
      <c r="AU418" s="261" t="n"/>
      <c r="AV418" s="261" t="n"/>
      <c r="AW418" s="261" t="n"/>
      <c r="AX418" s="261" t="n"/>
      <c r="AY418" s="261" t="n"/>
      <c r="AZ418" s="261" t="n"/>
      <c r="BA418" s="261" t="n"/>
      <c r="BB418" s="261" t="n"/>
      <c r="BC418" s="261" t="n"/>
      <c r="BD418" s="261" t="n"/>
      <c r="BE418" s="261" t="n"/>
      <c r="BF418" s="261" t="n"/>
      <c r="BG418" s="261" t="n"/>
      <c r="BH418" s="261" t="n"/>
      <c r="BI418" s="330" t="n"/>
    </row>
    <row r="419">
      <c r="AO419" s="261" t="n"/>
      <c r="AP419" s="261" t="n"/>
      <c r="AQ419" s="261" t="n"/>
      <c r="AR419" s="261" t="n"/>
      <c r="AS419" s="261" t="n"/>
      <c r="AT419" s="261" t="n"/>
      <c r="AU419" s="261" t="n"/>
      <c r="AV419" s="261" t="n"/>
      <c r="AW419" s="261" t="n"/>
      <c r="AX419" s="261" t="n"/>
      <c r="AY419" s="261" t="n"/>
      <c r="AZ419" s="261" t="n"/>
      <c r="BA419" s="261" t="n"/>
      <c r="BB419" s="261" t="n"/>
      <c r="BC419" s="261" t="n"/>
      <c r="BD419" s="261" t="n"/>
      <c r="BE419" s="261" t="n"/>
      <c r="BF419" s="261" t="n"/>
      <c r="BG419" s="261" t="n"/>
      <c r="BH419" s="261" t="n"/>
      <c r="BI419" s="330" t="n"/>
    </row>
    <row r="420">
      <c r="AO420" s="261" t="n"/>
      <c r="AP420" s="261" t="n"/>
      <c r="AQ420" s="261" t="n"/>
      <c r="AR420" s="261" t="n"/>
      <c r="AS420" s="261" t="n"/>
      <c r="AT420" s="261" t="n"/>
      <c r="AU420" s="261" t="n"/>
      <c r="AV420" s="261" t="n"/>
      <c r="AW420" s="261" t="n"/>
      <c r="AX420" s="261" t="n"/>
      <c r="AY420" s="261" t="n"/>
      <c r="AZ420" s="261" t="n"/>
      <c r="BA420" s="261" t="n"/>
      <c r="BB420" s="261" t="n"/>
      <c r="BC420" s="261" t="n"/>
      <c r="BD420" s="261" t="n"/>
      <c r="BE420" s="261" t="n"/>
      <c r="BF420" s="261" t="n"/>
      <c r="BG420" s="261" t="n"/>
      <c r="BH420" s="261" t="n"/>
      <c r="BI420" s="330" t="n"/>
    </row>
    <row r="421">
      <c r="AO421" s="261" t="n"/>
      <c r="AP421" s="261" t="n"/>
      <c r="AQ421" s="261" t="n"/>
      <c r="AR421" s="261" t="n"/>
      <c r="AS421" s="261" t="n"/>
      <c r="AT421" s="261" t="n"/>
      <c r="AU421" s="261" t="n"/>
      <c r="AV421" s="261" t="n"/>
      <c r="AW421" s="261" t="n"/>
      <c r="AX421" s="261" t="n"/>
      <c r="AY421" s="261" t="n"/>
      <c r="AZ421" s="261" t="n"/>
      <c r="BA421" s="261" t="n"/>
      <c r="BB421" s="261" t="n"/>
      <c r="BC421" s="261" t="n"/>
      <c r="BD421" s="261" t="n"/>
      <c r="BE421" s="261" t="n"/>
      <c r="BF421" s="261" t="n"/>
      <c r="BG421" s="261" t="n"/>
      <c r="BH421" s="261" t="n"/>
      <c r="BI421" s="330" t="n"/>
    </row>
    <row r="422">
      <c r="AO422" s="261" t="n"/>
      <c r="AP422" s="261" t="n"/>
      <c r="AQ422" s="261" t="n"/>
      <c r="AR422" s="261" t="n"/>
      <c r="AS422" s="261" t="n"/>
      <c r="AT422" s="261" t="n"/>
      <c r="AU422" s="261" t="n"/>
      <c r="AV422" s="261" t="n"/>
      <c r="AW422" s="261" t="n"/>
      <c r="AX422" s="261" t="n"/>
      <c r="AY422" s="261" t="n"/>
      <c r="AZ422" s="261" t="n"/>
      <c r="BA422" s="261" t="n"/>
      <c r="BB422" s="261" t="n"/>
      <c r="BC422" s="261" t="n"/>
      <c r="BD422" s="261" t="n"/>
      <c r="BE422" s="261" t="n"/>
      <c r="BF422" s="261" t="n"/>
      <c r="BG422" s="261" t="n"/>
      <c r="BH422" s="261" t="n"/>
      <c r="BI422" s="330" t="n"/>
    </row>
    <row r="423">
      <c r="AO423" s="261" t="n"/>
      <c r="AP423" s="261" t="n"/>
      <c r="AQ423" s="261" t="n"/>
      <c r="AR423" s="261" t="n"/>
      <c r="AS423" s="261" t="n"/>
      <c r="AT423" s="261" t="n"/>
      <c r="AU423" s="261" t="n"/>
      <c r="AV423" s="261" t="n"/>
      <c r="AW423" s="261" t="n"/>
      <c r="AX423" s="261" t="n"/>
      <c r="AY423" s="261" t="n"/>
      <c r="AZ423" s="261" t="n"/>
      <c r="BA423" s="261" t="n"/>
      <c r="BB423" s="261" t="n"/>
      <c r="BC423" s="261" t="n"/>
      <c r="BD423" s="261" t="n"/>
      <c r="BE423" s="261" t="n"/>
      <c r="BF423" s="261" t="n"/>
      <c r="BG423" s="261" t="n"/>
      <c r="BH423" s="261" t="n"/>
      <c r="BI423" s="330" t="n"/>
    </row>
    <row r="424">
      <c r="AO424" s="261" t="n"/>
      <c r="AP424" s="261" t="n"/>
      <c r="AQ424" s="261" t="n"/>
      <c r="AR424" s="261" t="n"/>
      <c r="AS424" s="261" t="n"/>
      <c r="AT424" s="261" t="n"/>
      <c r="AU424" s="261" t="n"/>
      <c r="AV424" s="261" t="n"/>
      <c r="AW424" s="261" t="n"/>
      <c r="AX424" s="261" t="n"/>
      <c r="AY424" s="261" t="n"/>
      <c r="AZ424" s="261" t="n"/>
      <c r="BA424" s="261" t="n"/>
      <c r="BB424" s="261" t="n"/>
      <c r="BC424" s="261" t="n"/>
      <c r="BD424" s="261" t="n"/>
      <c r="BE424" s="261" t="n"/>
      <c r="BF424" s="261" t="n"/>
      <c r="BG424" s="261" t="n"/>
      <c r="BH424" s="261" t="n"/>
      <c r="BI424" s="330" t="n"/>
    </row>
    <row r="425">
      <c r="AO425" s="261" t="n"/>
      <c r="AP425" s="261" t="n"/>
      <c r="AQ425" s="261" t="n"/>
      <c r="AR425" s="261" t="n"/>
      <c r="AS425" s="261" t="n"/>
      <c r="AT425" s="261" t="n"/>
      <c r="AU425" s="261" t="n"/>
      <c r="AV425" s="261" t="n"/>
      <c r="AW425" s="261" t="n"/>
      <c r="AX425" s="261" t="n"/>
      <c r="AY425" s="261" t="n"/>
      <c r="AZ425" s="261" t="n"/>
      <c r="BA425" s="261" t="n"/>
      <c r="BB425" s="261" t="n"/>
      <c r="BC425" s="261" t="n"/>
      <c r="BD425" s="261" t="n"/>
      <c r="BE425" s="261" t="n"/>
      <c r="BF425" s="261" t="n"/>
      <c r="BG425" s="261" t="n"/>
      <c r="BH425" s="261" t="n"/>
      <c r="BI425" s="330" t="n"/>
    </row>
    <row r="426">
      <c r="AO426" s="261" t="n"/>
      <c r="AP426" s="261" t="n"/>
      <c r="AQ426" s="261" t="n"/>
      <c r="AR426" s="261" t="n"/>
      <c r="AS426" s="261" t="n"/>
      <c r="AT426" s="261" t="n"/>
      <c r="AU426" s="261" t="n"/>
      <c r="AV426" s="261" t="n"/>
      <c r="AW426" s="261" t="n"/>
      <c r="AX426" s="261" t="n"/>
      <c r="AY426" s="261" t="n"/>
      <c r="AZ426" s="261" t="n"/>
      <c r="BA426" s="261" t="n"/>
      <c r="BB426" s="261" t="n"/>
      <c r="BC426" s="261" t="n"/>
      <c r="BD426" s="261" t="n"/>
      <c r="BE426" s="261" t="n"/>
      <c r="BF426" s="261" t="n"/>
      <c r="BG426" s="261" t="n"/>
      <c r="BH426" s="261" t="n"/>
      <c r="BI426" s="330" t="n"/>
    </row>
    <row r="427">
      <c r="AO427" s="261" t="n"/>
      <c r="AP427" s="261" t="n"/>
      <c r="AQ427" s="261" t="n"/>
      <c r="AR427" s="261" t="n"/>
      <c r="AS427" s="261" t="n"/>
      <c r="AT427" s="261" t="n"/>
      <c r="AU427" s="261" t="n"/>
      <c r="AV427" s="261" t="n"/>
      <c r="AW427" s="261" t="n"/>
      <c r="AX427" s="261" t="n"/>
      <c r="AY427" s="261" t="n"/>
      <c r="AZ427" s="261" t="n"/>
      <c r="BA427" s="261" t="n"/>
      <c r="BB427" s="261" t="n"/>
      <c r="BC427" s="261" t="n"/>
      <c r="BD427" s="261" t="n"/>
      <c r="BE427" s="261" t="n"/>
      <c r="BF427" s="261" t="n"/>
      <c r="BG427" s="261" t="n"/>
      <c r="BH427" s="261" t="n"/>
      <c r="BI427" s="330" t="n"/>
    </row>
    <row r="428">
      <c r="AO428" s="261" t="n"/>
      <c r="AP428" s="261" t="n"/>
      <c r="AQ428" s="261" t="n"/>
      <c r="AR428" s="261" t="n"/>
      <c r="AS428" s="261" t="n"/>
      <c r="AT428" s="261" t="n"/>
      <c r="AU428" s="261" t="n"/>
      <c r="AV428" s="261" t="n"/>
      <c r="AW428" s="261" t="n"/>
      <c r="AX428" s="261" t="n"/>
      <c r="AY428" s="261" t="n"/>
      <c r="AZ428" s="261" t="n"/>
      <c r="BA428" s="261" t="n"/>
      <c r="BB428" s="261" t="n"/>
      <c r="BC428" s="261" t="n"/>
      <c r="BD428" s="261" t="n"/>
      <c r="BE428" s="261" t="n"/>
      <c r="BF428" s="261" t="n"/>
      <c r="BG428" s="261" t="n"/>
      <c r="BH428" s="261" t="n"/>
      <c r="BI428" s="330" t="n"/>
    </row>
    <row r="429">
      <c r="AO429" s="261" t="n"/>
      <c r="AP429" s="261" t="n"/>
      <c r="AQ429" s="261" t="n"/>
      <c r="AR429" s="261" t="n"/>
      <c r="AS429" s="261" t="n"/>
      <c r="AT429" s="261" t="n"/>
      <c r="AU429" s="261" t="n"/>
      <c r="AV429" s="261" t="n"/>
      <c r="AW429" s="261" t="n"/>
      <c r="AX429" s="261" t="n"/>
      <c r="AY429" s="261" t="n"/>
      <c r="AZ429" s="261" t="n"/>
      <c r="BA429" s="261" t="n"/>
      <c r="BB429" s="261" t="n"/>
      <c r="BC429" s="261" t="n"/>
      <c r="BD429" s="261" t="n"/>
      <c r="BE429" s="261" t="n"/>
      <c r="BF429" s="261" t="n"/>
      <c r="BG429" s="261" t="n"/>
      <c r="BH429" s="261" t="n"/>
      <c r="BI429" s="330" t="n"/>
    </row>
    <row r="430">
      <c r="AO430" s="261" t="n"/>
      <c r="AP430" s="261" t="n"/>
      <c r="AQ430" s="261" t="n"/>
      <c r="AR430" s="261" t="n"/>
      <c r="AS430" s="261" t="n"/>
      <c r="AT430" s="261" t="n"/>
      <c r="AU430" s="261" t="n"/>
      <c r="AV430" s="261" t="n"/>
      <c r="AW430" s="261" t="n"/>
      <c r="AX430" s="261" t="n"/>
      <c r="AY430" s="261" t="n"/>
      <c r="AZ430" s="261" t="n"/>
      <c r="BA430" s="261" t="n"/>
      <c r="BB430" s="261" t="n"/>
      <c r="BC430" s="261" t="n"/>
      <c r="BD430" s="261" t="n"/>
      <c r="BE430" s="261" t="n"/>
      <c r="BF430" s="261" t="n"/>
      <c r="BG430" s="261" t="n"/>
      <c r="BH430" s="261" t="n"/>
      <c r="BI430" s="330" t="n"/>
    </row>
    <row r="431">
      <c r="AO431" s="261" t="n"/>
      <c r="AP431" s="261" t="n"/>
      <c r="AQ431" s="261" t="n"/>
      <c r="AR431" s="261" t="n"/>
      <c r="AS431" s="261" t="n"/>
      <c r="AT431" s="261" t="n"/>
      <c r="AU431" s="261" t="n"/>
      <c r="AV431" s="261" t="n"/>
      <c r="AW431" s="261" t="n"/>
      <c r="AX431" s="261" t="n"/>
      <c r="AY431" s="261" t="n"/>
      <c r="AZ431" s="261" t="n"/>
      <c r="BA431" s="261" t="n"/>
      <c r="BB431" s="261" t="n"/>
      <c r="BC431" s="261" t="n"/>
      <c r="BD431" s="261" t="n"/>
      <c r="BE431" s="261" t="n"/>
      <c r="BF431" s="261" t="n"/>
      <c r="BG431" s="261" t="n"/>
      <c r="BH431" s="261" t="n"/>
      <c r="BI431" s="330" t="n"/>
    </row>
    <row r="432">
      <c r="AO432" s="261" t="n"/>
      <c r="AP432" s="261" t="n"/>
      <c r="AQ432" s="261" t="n"/>
      <c r="AR432" s="261" t="n"/>
      <c r="AS432" s="261" t="n"/>
      <c r="AT432" s="261" t="n"/>
      <c r="AU432" s="261" t="n"/>
      <c r="AV432" s="261" t="n"/>
      <c r="AW432" s="261" t="n"/>
      <c r="AX432" s="261" t="n"/>
      <c r="AY432" s="261" t="n"/>
      <c r="AZ432" s="261" t="n"/>
      <c r="BA432" s="261" t="n"/>
      <c r="BB432" s="261" t="n"/>
      <c r="BC432" s="261" t="n"/>
      <c r="BD432" s="261" t="n"/>
      <c r="BE432" s="261" t="n"/>
      <c r="BF432" s="261" t="n"/>
      <c r="BG432" s="261" t="n"/>
      <c r="BH432" s="261" t="n"/>
      <c r="BI432" s="330" t="n"/>
    </row>
    <row r="433">
      <c r="AO433" s="261" t="n"/>
      <c r="AP433" s="261" t="n"/>
      <c r="AQ433" s="261" t="n"/>
      <c r="AR433" s="261" t="n"/>
      <c r="AS433" s="261" t="n"/>
      <c r="AT433" s="261" t="n"/>
      <c r="AU433" s="261" t="n"/>
      <c r="AV433" s="261" t="n"/>
      <c r="AW433" s="261" t="n"/>
      <c r="AX433" s="261" t="n"/>
      <c r="AY433" s="261" t="n"/>
      <c r="AZ433" s="261" t="n"/>
      <c r="BA433" s="261" t="n"/>
      <c r="BB433" s="261" t="n"/>
      <c r="BC433" s="261" t="n"/>
      <c r="BD433" s="261" t="n"/>
      <c r="BE433" s="261" t="n"/>
      <c r="BF433" s="261" t="n"/>
      <c r="BG433" s="261" t="n"/>
      <c r="BH433" s="261" t="n"/>
      <c r="BI433" s="330" t="n"/>
    </row>
    <row r="434">
      <c r="AO434" s="261" t="n"/>
      <c r="AP434" s="261" t="n"/>
      <c r="AQ434" s="261" t="n"/>
      <c r="AR434" s="261" t="n"/>
      <c r="AS434" s="261" t="n"/>
      <c r="AT434" s="261" t="n"/>
      <c r="AU434" s="261" t="n"/>
      <c r="AV434" s="261" t="n"/>
      <c r="AW434" s="261" t="n"/>
      <c r="AX434" s="261" t="n"/>
      <c r="AY434" s="261" t="n"/>
      <c r="AZ434" s="261" t="n"/>
      <c r="BA434" s="261" t="n"/>
      <c r="BB434" s="261" t="n"/>
      <c r="BC434" s="261" t="n"/>
      <c r="BD434" s="261" t="n"/>
      <c r="BE434" s="261" t="n"/>
      <c r="BF434" s="261" t="n"/>
      <c r="BG434" s="261" t="n"/>
      <c r="BH434" s="261" t="n"/>
      <c r="BI434" s="330" t="n"/>
    </row>
    <row r="435">
      <c r="AO435" s="261" t="n"/>
      <c r="AP435" s="261" t="n"/>
      <c r="AQ435" s="261" t="n"/>
      <c r="AR435" s="261" t="n"/>
      <c r="AS435" s="261" t="n"/>
      <c r="AT435" s="261" t="n"/>
      <c r="AU435" s="261" t="n"/>
      <c r="AV435" s="261" t="n"/>
      <c r="AW435" s="261" t="n"/>
      <c r="AX435" s="261" t="n"/>
      <c r="AY435" s="261" t="n"/>
      <c r="AZ435" s="261" t="n"/>
      <c r="BA435" s="261" t="n"/>
      <c r="BB435" s="261" t="n"/>
      <c r="BC435" s="261" t="n"/>
      <c r="BD435" s="261" t="n"/>
      <c r="BE435" s="261" t="n"/>
      <c r="BF435" s="261" t="n"/>
      <c r="BG435" s="261" t="n"/>
      <c r="BH435" s="261" t="n"/>
      <c r="BI435" s="330" t="n"/>
    </row>
    <row r="436">
      <c r="AO436" s="261" t="n"/>
      <c r="AP436" s="261" t="n"/>
      <c r="AQ436" s="261" t="n"/>
      <c r="AR436" s="261" t="n"/>
      <c r="AS436" s="261" t="n"/>
      <c r="AT436" s="261" t="n"/>
      <c r="AU436" s="261" t="n"/>
      <c r="AV436" s="261" t="n"/>
      <c r="AW436" s="261" t="n"/>
      <c r="AX436" s="261" t="n"/>
      <c r="AY436" s="261" t="n"/>
      <c r="AZ436" s="261" t="n"/>
      <c r="BA436" s="261" t="n"/>
      <c r="BB436" s="261" t="n"/>
      <c r="BC436" s="261" t="n"/>
      <c r="BD436" s="261" t="n"/>
      <c r="BE436" s="261" t="n"/>
      <c r="BF436" s="261" t="n"/>
      <c r="BG436" s="261" t="n"/>
      <c r="BH436" s="261" t="n"/>
      <c r="BI436" s="330" t="n"/>
    </row>
    <row r="437">
      <c r="AO437" s="261" t="n"/>
      <c r="AP437" s="261" t="n"/>
      <c r="AQ437" s="261" t="n"/>
      <c r="AR437" s="261" t="n"/>
      <c r="AS437" s="261" t="n"/>
      <c r="AT437" s="261" t="n"/>
      <c r="AU437" s="261" t="n"/>
      <c r="AV437" s="261" t="n"/>
      <c r="AW437" s="261" t="n"/>
      <c r="AX437" s="261" t="n"/>
      <c r="AY437" s="261" t="n"/>
      <c r="AZ437" s="261" t="n"/>
      <c r="BA437" s="261" t="n"/>
      <c r="BB437" s="261" t="n"/>
      <c r="BC437" s="261" t="n"/>
      <c r="BD437" s="261" t="n"/>
      <c r="BE437" s="261" t="n"/>
      <c r="BF437" s="261" t="n"/>
      <c r="BG437" s="261" t="n"/>
      <c r="BH437" s="261" t="n"/>
      <c r="BI437" s="330" t="n"/>
    </row>
    <row r="438">
      <c r="AO438" s="261" t="n"/>
      <c r="AP438" s="261" t="n"/>
      <c r="AQ438" s="261" t="n"/>
      <c r="AR438" s="261" t="n"/>
      <c r="AS438" s="261" t="n"/>
      <c r="AT438" s="261" t="n"/>
      <c r="AU438" s="261" t="n"/>
      <c r="AV438" s="261" t="n"/>
      <c r="AW438" s="261" t="n"/>
      <c r="AX438" s="261" t="n"/>
      <c r="AY438" s="261" t="n"/>
      <c r="AZ438" s="261" t="n"/>
      <c r="BA438" s="261" t="n"/>
      <c r="BB438" s="261" t="n"/>
      <c r="BC438" s="261" t="n"/>
      <c r="BD438" s="261" t="n"/>
      <c r="BE438" s="261" t="n"/>
      <c r="BF438" s="261" t="n"/>
      <c r="BG438" s="261" t="n"/>
      <c r="BH438" s="261" t="n"/>
      <c r="BI438" s="330" t="n"/>
    </row>
    <row r="439">
      <c r="AO439" s="261" t="n"/>
      <c r="AP439" s="261" t="n"/>
      <c r="AQ439" s="261" t="n"/>
      <c r="AR439" s="261" t="n"/>
      <c r="AS439" s="261" t="n"/>
      <c r="AT439" s="261" t="n"/>
      <c r="AU439" s="261" t="n"/>
      <c r="AV439" s="261" t="n"/>
      <c r="AW439" s="261" t="n"/>
      <c r="AX439" s="261" t="n"/>
      <c r="AY439" s="261" t="n"/>
      <c r="AZ439" s="261" t="n"/>
      <c r="BA439" s="261" t="n"/>
      <c r="BB439" s="261" t="n"/>
      <c r="BC439" s="261" t="n"/>
      <c r="BD439" s="261" t="n"/>
      <c r="BE439" s="261" t="n"/>
      <c r="BF439" s="261" t="n"/>
      <c r="BG439" s="261" t="n"/>
      <c r="BH439" s="261" t="n"/>
      <c r="BI439" s="330" t="n"/>
    </row>
    <row r="440">
      <c r="AO440" s="261" t="n"/>
      <c r="AP440" s="261" t="n"/>
      <c r="AQ440" s="261" t="n"/>
      <c r="AR440" s="261" t="n"/>
      <c r="AS440" s="261" t="n"/>
      <c r="AT440" s="261" t="n"/>
      <c r="AU440" s="261" t="n"/>
      <c r="AV440" s="261" t="n"/>
      <c r="AW440" s="261" t="n"/>
      <c r="AX440" s="261" t="n"/>
      <c r="AY440" s="261" t="n"/>
      <c r="AZ440" s="261" t="n"/>
      <c r="BA440" s="261" t="n"/>
      <c r="BB440" s="261" t="n"/>
      <c r="BC440" s="261" t="n"/>
      <c r="BD440" s="261" t="n"/>
      <c r="BE440" s="261" t="n"/>
      <c r="BF440" s="261" t="n"/>
      <c r="BG440" s="261" t="n"/>
      <c r="BH440" s="261" t="n"/>
      <c r="BI440" s="330" t="n"/>
    </row>
    <row r="441">
      <c r="AO441" s="261" t="n"/>
      <c r="AP441" s="261" t="n"/>
      <c r="AQ441" s="261" t="n"/>
      <c r="AR441" s="261" t="n"/>
      <c r="AS441" s="261" t="n"/>
      <c r="AT441" s="261" t="n"/>
      <c r="AU441" s="261" t="n"/>
      <c r="AV441" s="261" t="n"/>
      <c r="AW441" s="261" t="n"/>
      <c r="AX441" s="261" t="n"/>
      <c r="AY441" s="261" t="n"/>
      <c r="AZ441" s="261" t="n"/>
      <c r="BA441" s="261" t="n"/>
      <c r="BB441" s="261" t="n"/>
      <c r="BC441" s="261" t="n"/>
      <c r="BD441" s="261" t="n"/>
      <c r="BE441" s="261" t="n"/>
      <c r="BF441" s="261" t="n"/>
      <c r="BG441" s="261" t="n"/>
      <c r="BH441" s="261" t="n"/>
      <c r="BI441" s="330" t="n"/>
    </row>
    <row r="442">
      <c r="AO442" s="261" t="n"/>
      <c r="AP442" s="261" t="n"/>
      <c r="AQ442" s="261" t="n"/>
      <c r="AR442" s="261" t="n"/>
      <c r="AS442" s="261" t="n"/>
      <c r="AT442" s="261" t="n"/>
      <c r="AU442" s="261" t="n"/>
      <c r="AV442" s="261" t="n"/>
      <c r="AW442" s="261" t="n"/>
      <c r="AX442" s="261" t="n"/>
      <c r="AY442" s="261" t="n"/>
      <c r="AZ442" s="261" t="n"/>
      <c r="BA442" s="261" t="n"/>
      <c r="BB442" s="261" t="n"/>
      <c r="BC442" s="261" t="n"/>
      <c r="BD442" s="261" t="n"/>
      <c r="BE442" s="261" t="n"/>
      <c r="BF442" s="261" t="n"/>
      <c r="BG442" s="261" t="n"/>
      <c r="BH442" s="261" t="n"/>
      <c r="BI442" s="330" t="n"/>
    </row>
    <row r="443">
      <c r="AO443" s="261" t="n"/>
      <c r="AP443" s="261" t="n"/>
      <c r="AQ443" s="261" t="n"/>
      <c r="AR443" s="261" t="n"/>
      <c r="AS443" s="261" t="n"/>
      <c r="AT443" s="261" t="n"/>
      <c r="AU443" s="261" t="n"/>
      <c r="AV443" s="261" t="n"/>
      <c r="AW443" s="261" t="n"/>
      <c r="AX443" s="261" t="n"/>
      <c r="AY443" s="261" t="n"/>
      <c r="AZ443" s="261" t="n"/>
      <c r="BA443" s="261" t="n"/>
      <c r="BB443" s="261" t="n"/>
      <c r="BC443" s="261" t="n"/>
      <c r="BD443" s="261" t="n"/>
      <c r="BE443" s="261" t="n"/>
      <c r="BF443" s="261" t="n"/>
      <c r="BG443" s="261" t="n"/>
      <c r="BH443" s="261" t="n"/>
      <c r="BI443" s="330" t="n"/>
    </row>
    <row r="444">
      <c r="AO444" s="261" t="n"/>
      <c r="AP444" s="261" t="n"/>
      <c r="AQ444" s="261" t="n"/>
      <c r="AR444" s="261" t="n"/>
      <c r="AS444" s="261" t="n"/>
      <c r="AT444" s="261" t="n"/>
      <c r="AU444" s="261" t="n"/>
      <c r="AV444" s="261" t="n"/>
      <c r="AW444" s="261" t="n"/>
      <c r="AX444" s="261" t="n"/>
      <c r="AY444" s="261" t="n"/>
      <c r="AZ444" s="261" t="n"/>
      <c r="BA444" s="261" t="n"/>
      <c r="BB444" s="261" t="n"/>
      <c r="BC444" s="261" t="n"/>
      <c r="BD444" s="261" t="n"/>
      <c r="BE444" s="261" t="n"/>
      <c r="BF444" s="261" t="n"/>
      <c r="BG444" s="261" t="n"/>
      <c r="BH444" s="261" t="n"/>
      <c r="BI444" s="330" t="n"/>
    </row>
    <row r="445">
      <c r="AO445" s="261" t="n"/>
      <c r="AP445" s="261" t="n"/>
      <c r="AQ445" s="261" t="n"/>
      <c r="AR445" s="261" t="n"/>
      <c r="AS445" s="261" t="n"/>
      <c r="AT445" s="261" t="n"/>
      <c r="AU445" s="261" t="n"/>
      <c r="AV445" s="261" t="n"/>
      <c r="AW445" s="261" t="n"/>
      <c r="AX445" s="261" t="n"/>
      <c r="AY445" s="261" t="n"/>
      <c r="AZ445" s="261" t="n"/>
      <c r="BA445" s="261" t="n"/>
      <c r="BB445" s="261" t="n"/>
      <c r="BC445" s="261" t="n"/>
      <c r="BD445" s="261" t="n"/>
      <c r="BE445" s="261" t="n"/>
      <c r="BF445" s="261" t="n"/>
      <c r="BG445" s="261" t="n"/>
      <c r="BH445" s="261" t="n"/>
      <c r="BI445" s="330" t="n"/>
    </row>
    <row r="446">
      <c r="AO446" s="261" t="n"/>
      <c r="AP446" s="261" t="n"/>
      <c r="AQ446" s="261" t="n"/>
      <c r="AR446" s="261" t="n"/>
      <c r="AS446" s="261" t="n"/>
      <c r="AT446" s="261" t="n"/>
      <c r="AU446" s="261" t="n"/>
      <c r="AV446" s="261" t="n"/>
      <c r="AW446" s="261" t="n"/>
      <c r="AX446" s="261" t="n"/>
      <c r="AY446" s="261" t="n"/>
      <c r="AZ446" s="261" t="n"/>
      <c r="BA446" s="261" t="n"/>
      <c r="BB446" s="261" t="n"/>
      <c r="BC446" s="261" t="n"/>
      <c r="BD446" s="261" t="n"/>
      <c r="BE446" s="261" t="n"/>
      <c r="BF446" s="261" t="n"/>
      <c r="BG446" s="261" t="n"/>
      <c r="BH446" s="261" t="n"/>
      <c r="BI446" s="330" t="n"/>
    </row>
    <row r="447">
      <c r="AO447" s="261" t="n"/>
      <c r="AP447" s="261" t="n"/>
      <c r="AQ447" s="261" t="n"/>
      <c r="AR447" s="261" t="n"/>
      <c r="AS447" s="261" t="n"/>
      <c r="AT447" s="261" t="n"/>
      <c r="AU447" s="261" t="n"/>
      <c r="AV447" s="261" t="n"/>
      <c r="AW447" s="261" t="n"/>
      <c r="AX447" s="261" t="n"/>
      <c r="AY447" s="261" t="n"/>
      <c r="AZ447" s="261" t="n"/>
      <c r="BA447" s="261" t="n"/>
      <c r="BB447" s="261" t="n"/>
      <c r="BC447" s="261" t="n"/>
      <c r="BD447" s="261" t="n"/>
      <c r="BE447" s="261" t="n"/>
      <c r="BF447" s="261" t="n"/>
      <c r="BG447" s="261" t="n"/>
      <c r="BH447" s="261" t="n"/>
      <c r="BI447" s="330" t="n"/>
    </row>
    <row r="448">
      <c r="AO448" s="261" t="n"/>
      <c r="AP448" s="261" t="n"/>
      <c r="AQ448" s="261" t="n"/>
      <c r="AR448" s="261" t="n"/>
      <c r="AS448" s="261" t="n"/>
      <c r="AT448" s="261" t="n"/>
      <c r="AU448" s="261" t="n"/>
      <c r="AV448" s="261" t="n"/>
      <c r="AW448" s="261" t="n"/>
      <c r="AX448" s="261" t="n"/>
      <c r="AY448" s="261" t="n"/>
      <c r="AZ448" s="261" t="n"/>
      <c r="BA448" s="261" t="n"/>
      <c r="BB448" s="261" t="n"/>
      <c r="BC448" s="261" t="n"/>
      <c r="BD448" s="261" t="n"/>
      <c r="BE448" s="261" t="n"/>
      <c r="BF448" s="261" t="n"/>
      <c r="BG448" s="261" t="n"/>
      <c r="BH448" s="261" t="n"/>
      <c r="BI448" s="330" t="n"/>
    </row>
    <row r="449">
      <c r="AO449" s="261" t="n"/>
      <c r="AP449" s="261" t="n"/>
      <c r="AQ449" s="261" t="n"/>
      <c r="AR449" s="261" t="n"/>
      <c r="AS449" s="261" t="n"/>
      <c r="AT449" s="261" t="n"/>
      <c r="AU449" s="261" t="n"/>
      <c r="AV449" s="261" t="n"/>
      <c r="AW449" s="261" t="n"/>
      <c r="AX449" s="261" t="n"/>
      <c r="AY449" s="261" t="n"/>
      <c r="AZ449" s="261" t="n"/>
      <c r="BA449" s="261" t="n"/>
      <c r="BB449" s="261" t="n"/>
      <c r="BC449" s="261" t="n"/>
      <c r="BD449" s="261" t="n"/>
      <c r="BE449" s="261" t="n"/>
      <c r="BF449" s="261" t="n"/>
      <c r="BG449" s="261" t="n"/>
      <c r="BH449" s="261" t="n"/>
      <c r="BI449" s="330" t="n"/>
    </row>
    <row r="450">
      <c r="AO450" s="261" t="n"/>
      <c r="AP450" s="261" t="n"/>
      <c r="AQ450" s="261" t="n"/>
      <c r="AR450" s="261" t="n"/>
      <c r="AS450" s="261" t="n"/>
      <c r="AT450" s="261" t="n"/>
      <c r="AU450" s="261" t="n"/>
      <c r="AV450" s="261" t="n"/>
      <c r="AW450" s="261" t="n"/>
      <c r="AX450" s="261" t="n"/>
      <c r="AY450" s="261" t="n"/>
      <c r="AZ450" s="261" t="n"/>
      <c r="BA450" s="261" t="n"/>
      <c r="BB450" s="261" t="n"/>
      <c r="BC450" s="261" t="n"/>
      <c r="BD450" s="261" t="n"/>
      <c r="BE450" s="261" t="n"/>
      <c r="BF450" s="261" t="n"/>
      <c r="BG450" s="261" t="n"/>
      <c r="BH450" s="261" t="n"/>
      <c r="BI450" s="330" t="n"/>
    </row>
    <row r="451">
      <c r="AO451" s="261" t="n"/>
      <c r="AP451" s="261" t="n"/>
      <c r="AQ451" s="261" t="n"/>
      <c r="AR451" s="261" t="n"/>
      <c r="AS451" s="261" t="n"/>
      <c r="AT451" s="261" t="n"/>
      <c r="AU451" s="261" t="n"/>
      <c r="AV451" s="261" t="n"/>
      <c r="AW451" s="261" t="n"/>
      <c r="AX451" s="261" t="n"/>
      <c r="AY451" s="261" t="n"/>
      <c r="AZ451" s="261" t="n"/>
      <c r="BA451" s="261" t="n"/>
      <c r="BB451" s="261" t="n"/>
      <c r="BC451" s="261" t="n"/>
      <c r="BD451" s="261" t="n"/>
      <c r="BE451" s="261" t="n"/>
      <c r="BF451" s="261" t="n"/>
      <c r="BG451" s="261" t="n"/>
      <c r="BH451" s="261" t="n"/>
      <c r="BI451" s="330" t="n"/>
    </row>
    <row r="452">
      <c r="AO452" s="261" t="n"/>
      <c r="AP452" s="261" t="n"/>
      <c r="AQ452" s="261" t="n"/>
      <c r="AR452" s="261" t="n"/>
      <c r="AS452" s="261" t="n"/>
      <c r="AT452" s="261" t="n"/>
      <c r="AU452" s="261" t="n"/>
      <c r="AV452" s="261" t="n"/>
      <c r="AW452" s="261" t="n"/>
      <c r="AX452" s="261" t="n"/>
      <c r="AY452" s="261" t="n"/>
      <c r="AZ452" s="261" t="n"/>
      <c r="BA452" s="261" t="n"/>
      <c r="BB452" s="261" t="n"/>
      <c r="BC452" s="261" t="n"/>
      <c r="BD452" s="261" t="n"/>
      <c r="BE452" s="261" t="n"/>
      <c r="BF452" s="261" t="n"/>
      <c r="BG452" s="261" t="n"/>
      <c r="BH452" s="261" t="n"/>
      <c r="BI452" s="330" t="n"/>
    </row>
    <row r="453">
      <c r="AO453" s="261" t="n"/>
      <c r="AP453" s="261" t="n"/>
      <c r="AQ453" s="261" t="n"/>
      <c r="AR453" s="261" t="n"/>
      <c r="AS453" s="261" t="n"/>
      <c r="AT453" s="261" t="n"/>
      <c r="AU453" s="261" t="n"/>
      <c r="AV453" s="261" t="n"/>
      <c r="AW453" s="261" t="n"/>
      <c r="AX453" s="261" t="n"/>
      <c r="AY453" s="261" t="n"/>
      <c r="AZ453" s="261" t="n"/>
      <c r="BA453" s="261" t="n"/>
      <c r="BB453" s="261" t="n"/>
      <c r="BC453" s="261" t="n"/>
      <c r="BD453" s="261" t="n"/>
      <c r="BE453" s="261" t="n"/>
      <c r="BF453" s="261" t="n"/>
      <c r="BG453" s="261" t="n"/>
      <c r="BH453" s="261" t="n"/>
      <c r="BI453" s="330" t="n"/>
    </row>
    <row r="454">
      <c r="AO454" s="261" t="n"/>
      <c r="AP454" s="261" t="n"/>
      <c r="AQ454" s="261" t="n"/>
      <c r="AR454" s="261" t="n"/>
      <c r="AS454" s="261" t="n"/>
      <c r="AT454" s="261" t="n"/>
      <c r="AU454" s="261" t="n"/>
      <c r="AV454" s="261" t="n"/>
      <c r="AW454" s="261" t="n"/>
      <c r="AX454" s="261" t="n"/>
      <c r="AY454" s="261" t="n"/>
      <c r="AZ454" s="261" t="n"/>
      <c r="BA454" s="261" t="n"/>
      <c r="BB454" s="261" t="n"/>
      <c r="BC454" s="261" t="n"/>
      <c r="BD454" s="261" t="n"/>
      <c r="BE454" s="261" t="n"/>
      <c r="BF454" s="261" t="n"/>
      <c r="BG454" s="261" t="n"/>
      <c r="BH454" s="261" t="n"/>
      <c r="BI454" s="330" t="n"/>
    </row>
    <row r="455">
      <c r="AO455" s="261" t="n"/>
      <c r="AP455" s="261" t="n"/>
      <c r="AQ455" s="261" t="n"/>
      <c r="AR455" s="261" t="n"/>
      <c r="AS455" s="261" t="n"/>
      <c r="AT455" s="261" t="n"/>
      <c r="AU455" s="261" t="n"/>
      <c r="AV455" s="261" t="n"/>
      <c r="AW455" s="261" t="n"/>
      <c r="AX455" s="261" t="n"/>
      <c r="AY455" s="261" t="n"/>
      <c r="AZ455" s="261" t="n"/>
      <c r="BA455" s="261" t="n"/>
      <c r="BB455" s="261" t="n"/>
      <c r="BC455" s="261" t="n"/>
      <c r="BD455" s="261" t="n"/>
      <c r="BE455" s="261" t="n"/>
      <c r="BF455" s="261" t="n"/>
      <c r="BG455" s="261" t="n"/>
      <c r="BH455" s="261" t="n"/>
      <c r="BI455" s="330" t="n"/>
    </row>
    <row r="456">
      <c r="AO456" s="261" t="n"/>
      <c r="AP456" s="261" t="n"/>
      <c r="AQ456" s="261" t="n"/>
      <c r="AR456" s="261" t="n"/>
      <c r="AS456" s="261" t="n"/>
      <c r="AT456" s="261" t="n"/>
      <c r="AU456" s="261" t="n"/>
      <c r="AV456" s="261" t="n"/>
      <c r="AW456" s="261" t="n"/>
      <c r="AX456" s="261" t="n"/>
      <c r="AY456" s="261" t="n"/>
      <c r="AZ456" s="261" t="n"/>
      <c r="BA456" s="261" t="n"/>
      <c r="BB456" s="261" t="n"/>
      <c r="BC456" s="261" t="n"/>
      <c r="BD456" s="261" t="n"/>
      <c r="BE456" s="261" t="n"/>
      <c r="BF456" s="261" t="n"/>
      <c r="BG456" s="261" t="n"/>
      <c r="BH456" s="261" t="n"/>
      <c r="BI456" s="330" t="n"/>
    </row>
    <row r="457">
      <c r="AO457" s="261" t="n"/>
      <c r="AP457" s="261" t="n"/>
      <c r="AQ457" s="261" t="n"/>
      <c r="AR457" s="261" t="n"/>
      <c r="AS457" s="261" t="n"/>
      <c r="AT457" s="261" t="n"/>
      <c r="AU457" s="261" t="n"/>
      <c r="AV457" s="261" t="n"/>
      <c r="AW457" s="261" t="n"/>
      <c r="AX457" s="261" t="n"/>
      <c r="AY457" s="261" t="n"/>
      <c r="AZ457" s="261" t="n"/>
      <c r="BA457" s="261" t="n"/>
      <c r="BB457" s="261" t="n"/>
      <c r="BC457" s="261" t="n"/>
      <c r="BD457" s="261" t="n"/>
      <c r="BE457" s="261" t="n"/>
      <c r="BF457" s="261" t="n"/>
      <c r="BG457" s="261" t="n"/>
      <c r="BH457" s="261" t="n"/>
      <c r="BI457" s="330" t="n"/>
    </row>
    <row r="458">
      <c r="AO458" s="261" t="n"/>
      <c r="AP458" s="261" t="n"/>
      <c r="AQ458" s="261" t="n"/>
      <c r="AR458" s="261" t="n"/>
      <c r="AS458" s="261" t="n"/>
      <c r="AT458" s="261" t="n"/>
      <c r="AU458" s="261" t="n"/>
      <c r="AV458" s="261" t="n"/>
      <c r="AW458" s="261" t="n"/>
      <c r="AX458" s="261" t="n"/>
      <c r="AY458" s="261" t="n"/>
      <c r="AZ458" s="261" t="n"/>
      <c r="BA458" s="261" t="n"/>
      <c r="BB458" s="330" t="n"/>
      <c r="BC458" s="330" t="n"/>
      <c r="BD458" s="261" t="n"/>
      <c r="BE458" s="261" t="n"/>
      <c r="BF458" s="261" t="n"/>
      <c r="BG458" s="330" t="n"/>
      <c r="BH458" s="330" t="n"/>
      <c r="BI458" s="330" t="n"/>
    </row>
    <row r="459">
      <c r="AO459" s="330" t="n"/>
      <c r="AP459" s="330" t="n"/>
      <c r="AQ459" s="330" t="n"/>
      <c r="AR459" s="330" t="n"/>
      <c r="AS459" s="330" t="n"/>
      <c r="AT459" s="330" t="n"/>
      <c r="AU459" s="330" t="n"/>
      <c r="AV459" s="330" t="n"/>
      <c r="AW459" s="330" t="n"/>
      <c r="AX459" s="330" t="n"/>
      <c r="AY459" s="330" t="n"/>
      <c r="AZ459" s="330" t="n"/>
      <c r="BA459" s="330" t="n"/>
      <c r="BB459" s="330" t="n"/>
      <c r="BC459" s="330" t="n"/>
      <c r="BD459" s="261" t="n"/>
      <c r="BE459" s="261" t="n"/>
      <c r="BF459" s="261" t="n"/>
      <c r="BG459" s="330" t="n"/>
      <c r="BH459" s="330" t="n"/>
      <c r="BI459" s="330" t="n"/>
    </row>
    <row r="460">
      <c r="AO460" s="330" t="n"/>
      <c r="AP460" s="330" t="n"/>
      <c r="AQ460" s="330" t="n"/>
      <c r="AR460" s="330" t="n"/>
      <c r="AS460" s="330" t="n"/>
      <c r="AT460" s="330" t="n"/>
      <c r="AU460" s="330" t="n"/>
      <c r="AV460" s="330" t="n"/>
      <c r="AW460" s="330" t="n"/>
      <c r="AX460" s="330" t="n"/>
      <c r="AY460" s="330" t="n"/>
      <c r="AZ460" s="330" t="n"/>
      <c r="BA460" s="330" t="n"/>
      <c r="BB460" s="330" t="n"/>
      <c r="BC460" s="330" t="n"/>
      <c r="BD460" s="261" t="n"/>
      <c r="BE460" s="261" t="n"/>
      <c r="BF460" s="261" t="n"/>
      <c r="BG460" s="330" t="n"/>
      <c r="BH460" s="330" t="n"/>
      <c r="BI460" s="330" t="n"/>
    </row>
    <row r="461">
      <c r="AO461" s="330" t="n"/>
      <c r="AP461" s="330" t="n"/>
      <c r="AQ461" s="330" t="n"/>
      <c r="AR461" s="330" t="n"/>
      <c r="AS461" s="330" t="n"/>
      <c r="AT461" s="330" t="n"/>
      <c r="AU461" s="330" t="n"/>
      <c r="AV461" s="330" t="n"/>
      <c r="AW461" s="330" t="n"/>
      <c r="AX461" s="330" t="n"/>
      <c r="AY461" s="330" t="n"/>
      <c r="AZ461" s="330" t="n"/>
      <c r="BA461" s="330" t="n"/>
      <c r="BB461" s="330" t="n"/>
      <c r="BC461" s="330" t="n"/>
      <c r="BD461" s="261" t="n"/>
      <c r="BE461" s="261" t="n"/>
      <c r="BF461" s="261" t="n"/>
      <c r="BG461" s="330" t="n"/>
      <c r="BH461" s="330" t="n"/>
      <c r="BI461" s="330" t="n"/>
    </row>
    <row r="462">
      <c r="AO462" s="330" t="n"/>
      <c r="AP462" s="330" t="n"/>
      <c r="AQ462" s="330" t="n"/>
      <c r="AR462" s="330" t="n"/>
      <c r="AS462" s="330" t="n"/>
      <c r="AT462" s="330" t="n"/>
      <c r="AU462" s="330" t="n"/>
      <c r="AV462" s="330" t="n"/>
      <c r="AW462" s="330" t="n"/>
      <c r="AX462" s="330" t="n"/>
      <c r="AY462" s="330" t="n"/>
      <c r="AZ462" s="330" t="n"/>
      <c r="BA462" s="330" t="n"/>
      <c r="BB462" s="330" t="n"/>
      <c r="BC462" s="330" t="n"/>
      <c r="BD462" s="261" t="n"/>
      <c r="BE462" s="261" t="n"/>
      <c r="BF462" s="261" t="n"/>
      <c r="BG462" s="330" t="n"/>
      <c r="BH462" s="330" t="n"/>
      <c r="BI462" s="330" t="n"/>
    </row>
    <row r="463">
      <c r="AO463" s="330" t="n"/>
      <c r="AP463" s="330" t="n"/>
      <c r="AQ463" s="330" t="n"/>
      <c r="AR463" s="330" t="n"/>
      <c r="AS463" s="330" t="n"/>
      <c r="AT463" s="330" t="n"/>
      <c r="AU463" s="330" t="n"/>
      <c r="AV463" s="330" t="n"/>
      <c r="AW463" s="330" t="n"/>
      <c r="AX463" s="330" t="n"/>
      <c r="AY463" s="330" t="n"/>
      <c r="AZ463" s="330" t="n"/>
      <c r="BA463" s="330" t="n"/>
      <c r="BB463" s="330" t="n"/>
      <c r="BC463" s="330" t="n"/>
      <c r="BD463" s="261" t="n"/>
      <c r="BE463" s="261" t="n"/>
      <c r="BF463" s="261" t="n"/>
      <c r="BG463" s="330" t="n"/>
      <c r="BH463" s="330" t="n"/>
      <c r="BI463" s="330" t="n"/>
    </row>
    <row r="464">
      <c r="AO464" s="330" t="n"/>
      <c r="AP464" s="330" t="n"/>
      <c r="AQ464" s="330" t="n"/>
      <c r="AR464" s="330" t="n"/>
      <c r="AS464" s="330" t="n"/>
      <c r="AT464" s="330" t="n"/>
      <c r="AU464" s="330" t="n"/>
      <c r="AV464" s="330" t="n"/>
      <c r="AW464" s="330" t="n"/>
      <c r="AX464" s="330" t="n"/>
      <c r="AY464" s="330" t="n"/>
      <c r="AZ464" s="330" t="n"/>
      <c r="BA464" s="330" t="n"/>
      <c r="BB464" s="330" t="n"/>
      <c r="BC464" s="330" t="n"/>
      <c r="BD464" s="261" t="n"/>
      <c r="BE464" s="261" t="n"/>
      <c r="BF464" s="261" t="n"/>
      <c r="BG464" s="330" t="n"/>
      <c r="BH464" s="330" t="n"/>
      <c r="BI464" s="330" t="n"/>
    </row>
    <row r="465">
      <c r="AO465" s="330" t="n"/>
      <c r="AP465" s="330" t="n"/>
      <c r="AQ465" s="330" t="n"/>
      <c r="AR465" s="330" t="n"/>
      <c r="AS465" s="330" t="n"/>
      <c r="AT465" s="330" t="n"/>
      <c r="AU465" s="330" t="n"/>
      <c r="AV465" s="330" t="n"/>
      <c r="AW465" s="330" t="n"/>
      <c r="AX465" s="330" t="n"/>
      <c r="AY465" s="330" t="n"/>
      <c r="AZ465" s="330" t="n"/>
      <c r="BA465" s="330" t="n"/>
      <c r="BB465" s="330" t="n"/>
      <c r="BC465" s="330" t="n"/>
      <c r="BD465" s="261" t="n"/>
      <c r="BE465" s="261" t="n"/>
      <c r="BF465" s="261" t="n"/>
      <c r="BG465" s="330" t="n"/>
      <c r="BH465" s="330" t="n"/>
      <c r="BI465" s="330" t="n"/>
    </row>
    <row r="466">
      <c r="AO466" s="330" t="n"/>
      <c r="AP466" s="330" t="n"/>
      <c r="AQ466" s="330" t="n"/>
      <c r="AR466" s="330" t="n"/>
      <c r="AS466" s="330" t="n"/>
      <c r="AT466" s="330" t="n"/>
      <c r="AU466" s="330" t="n"/>
      <c r="AV466" s="330" t="n"/>
      <c r="AW466" s="330" t="n"/>
      <c r="AX466" s="330" t="n"/>
      <c r="AY466" s="330" t="n"/>
      <c r="AZ466" s="330" t="n"/>
      <c r="BA466" s="330" t="n"/>
      <c r="BB466" s="330" t="n"/>
      <c r="BC466" s="330" t="n"/>
      <c r="BD466" s="261" t="n"/>
      <c r="BE466" s="261" t="n"/>
      <c r="BF466" s="261" t="n"/>
      <c r="BG466" s="330" t="n"/>
      <c r="BH466" s="330" t="n"/>
      <c r="BI466" s="330" t="n"/>
    </row>
    <row r="467">
      <c r="AO467" s="330" t="n"/>
      <c r="AP467" s="330" t="n"/>
      <c r="AQ467" s="330" t="n"/>
      <c r="AR467" s="330" t="n"/>
      <c r="AS467" s="330" t="n"/>
      <c r="AT467" s="330" t="n"/>
      <c r="AU467" s="330" t="n"/>
      <c r="AV467" s="330" t="n"/>
      <c r="AW467" s="330" t="n"/>
      <c r="AX467" s="330" t="n"/>
      <c r="AY467" s="330" t="n"/>
      <c r="AZ467" s="330" t="n"/>
      <c r="BA467" s="330" t="n"/>
      <c r="BB467" s="330" t="n"/>
      <c r="BC467" s="330" t="n"/>
      <c r="BD467" s="261" t="n"/>
      <c r="BE467" s="261" t="n"/>
      <c r="BF467" s="261" t="n"/>
      <c r="BG467" s="330" t="n"/>
      <c r="BH467" s="330" t="n"/>
      <c r="BI467" s="330" t="n"/>
    </row>
    <row r="468">
      <c r="AO468" s="330" t="n"/>
      <c r="AP468" s="330" t="n"/>
      <c r="AQ468" s="330" t="n"/>
      <c r="AR468" s="330" t="n"/>
      <c r="AS468" s="330" t="n"/>
      <c r="AT468" s="330" t="n"/>
      <c r="AU468" s="330" t="n"/>
      <c r="AV468" s="330" t="n"/>
      <c r="AW468" s="330" t="n"/>
      <c r="AX468" s="330" t="n"/>
      <c r="AY468" s="330" t="n"/>
      <c r="AZ468" s="330" t="n"/>
      <c r="BA468" s="330" t="n"/>
      <c r="BB468" s="330" t="n"/>
      <c r="BC468" s="330" t="n"/>
      <c r="BD468" s="261" t="n"/>
      <c r="BE468" s="261" t="n"/>
      <c r="BF468" s="261" t="n"/>
      <c r="BG468" s="330" t="n"/>
      <c r="BH468" s="330" t="n"/>
      <c r="BI468" s="330" t="n"/>
    </row>
    <row r="469">
      <c r="AO469" s="330" t="n"/>
      <c r="AP469" s="330" t="n"/>
      <c r="AQ469" s="330" t="n"/>
      <c r="AR469" s="330" t="n"/>
      <c r="AS469" s="330" t="n"/>
      <c r="AT469" s="330" t="n"/>
      <c r="AU469" s="330" t="n"/>
      <c r="AV469" s="330" t="n"/>
      <c r="AW469" s="330" t="n"/>
      <c r="AX469" s="330" t="n"/>
      <c r="AY469" s="330" t="n"/>
      <c r="AZ469" s="330" t="n"/>
      <c r="BA469" s="330" t="n"/>
      <c r="BB469" s="330" t="n"/>
      <c r="BC469" s="330" t="n"/>
      <c r="BD469" s="261" t="n"/>
      <c r="BE469" s="261" t="n"/>
      <c r="BF469" s="261" t="n"/>
      <c r="BG469" s="330" t="n"/>
      <c r="BH469" s="330" t="n"/>
      <c r="BI469" s="330" t="n"/>
    </row>
    <row r="470">
      <c r="AO470" s="330" t="n"/>
      <c r="AP470" s="330" t="n"/>
      <c r="AQ470" s="330" t="n"/>
      <c r="AR470" s="330" t="n"/>
      <c r="AS470" s="330" t="n"/>
      <c r="AT470" s="330" t="n"/>
      <c r="AU470" s="330" t="n"/>
      <c r="AV470" s="330" t="n"/>
      <c r="AW470" s="330" t="n"/>
      <c r="AX470" s="330" t="n"/>
      <c r="AY470" s="330" t="n"/>
      <c r="AZ470" s="330" t="n"/>
      <c r="BA470" s="330" t="n"/>
      <c r="BB470" s="330" t="n"/>
      <c r="BC470" s="330" t="n"/>
      <c r="BD470" s="261" t="n"/>
      <c r="BE470" s="261" t="n"/>
      <c r="BF470" s="261" t="n"/>
      <c r="BG470" s="330" t="n"/>
      <c r="BH470" s="330" t="n"/>
      <c r="BI470" s="330" t="n"/>
    </row>
    <row r="471">
      <c r="AO471" s="330" t="n"/>
      <c r="AP471" s="330" t="n"/>
      <c r="AQ471" s="330" t="n"/>
      <c r="AR471" s="330" t="n"/>
      <c r="AS471" s="330" t="n"/>
      <c r="AT471" s="330" t="n"/>
      <c r="AU471" s="330" t="n"/>
      <c r="AV471" s="330" t="n"/>
      <c r="AW471" s="330" t="n"/>
      <c r="AX471" s="330" t="n"/>
      <c r="AY471" s="330" t="n"/>
      <c r="AZ471" s="330" t="n"/>
      <c r="BA471" s="330" t="n"/>
      <c r="BB471" s="330" t="n"/>
      <c r="BC471" s="330" t="n"/>
      <c r="BD471" s="261" t="n"/>
      <c r="BE471" s="261" t="n"/>
      <c r="BF471" s="261" t="n"/>
      <c r="BG471" s="330" t="n"/>
      <c r="BH471" s="330" t="n"/>
      <c r="BI471" s="330" t="n"/>
    </row>
    <row r="472">
      <c r="AO472" s="330" t="n"/>
      <c r="AP472" s="330" t="n"/>
      <c r="AQ472" s="330" t="n"/>
      <c r="AR472" s="330" t="n"/>
      <c r="AS472" s="330" t="n"/>
      <c r="AT472" s="330" t="n"/>
      <c r="AU472" s="330" t="n"/>
      <c r="AV472" s="330" t="n"/>
      <c r="AW472" s="330" t="n"/>
      <c r="AX472" s="330" t="n"/>
      <c r="AY472" s="330" t="n"/>
      <c r="AZ472" s="330" t="n"/>
      <c r="BA472" s="330" t="n"/>
      <c r="BB472" s="330" t="n"/>
      <c r="BC472" s="330" t="n"/>
      <c r="BD472" s="261" t="n"/>
      <c r="BE472" s="261" t="n"/>
      <c r="BF472" s="261" t="n"/>
      <c r="BG472" s="330" t="n"/>
      <c r="BH472" s="330" t="n"/>
      <c r="BI472" s="330" t="n"/>
    </row>
    <row r="473">
      <c r="AO473" s="330" t="n"/>
      <c r="AP473" s="330" t="n"/>
      <c r="AQ473" s="330" t="n"/>
      <c r="AR473" s="330" t="n"/>
      <c r="AS473" s="330" t="n"/>
      <c r="AT473" s="330" t="n"/>
      <c r="AU473" s="330" t="n"/>
      <c r="AV473" s="330" t="n"/>
      <c r="AW473" s="330" t="n"/>
      <c r="AX473" s="330" t="n"/>
      <c r="AY473" s="330" t="n"/>
      <c r="AZ473" s="330" t="n"/>
      <c r="BA473" s="330" t="n"/>
      <c r="BB473" s="330" t="n"/>
      <c r="BC473" s="330" t="n"/>
      <c r="BD473" s="261" t="n"/>
      <c r="BE473" s="261" t="n"/>
      <c r="BF473" s="261" t="n"/>
      <c r="BG473" s="330" t="n"/>
      <c r="BH473" s="330" t="n"/>
      <c r="BI473" s="330" t="n"/>
    </row>
    <row r="474">
      <c r="AO474" s="330" t="n"/>
      <c r="AP474" s="330" t="n"/>
      <c r="AQ474" s="330" t="n"/>
      <c r="AR474" s="330" t="n"/>
      <c r="AS474" s="330" t="n"/>
      <c r="AT474" s="330" t="n"/>
      <c r="AU474" s="330" t="n"/>
      <c r="AV474" s="330" t="n"/>
      <c r="AW474" s="330" t="n"/>
      <c r="AX474" s="330" t="n"/>
      <c r="AY474" s="330" t="n"/>
      <c r="AZ474" s="330" t="n"/>
      <c r="BA474" s="330" t="n"/>
      <c r="BB474" s="330" t="n"/>
      <c r="BC474" s="330" t="n"/>
      <c r="BD474" s="261" t="n"/>
      <c r="BE474" s="261" t="n"/>
      <c r="BF474" s="261" t="n"/>
      <c r="BG474" s="330" t="n"/>
      <c r="BH474" s="330" t="n"/>
      <c r="BI474" s="330" t="n"/>
    </row>
    <row r="475">
      <c r="AO475" s="330" t="n"/>
      <c r="AP475" s="330" t="n"/>
      <c r="AQ475" s="330" t="n"/>
      <c r="AR475" s="330" t="n"/>
      <c r="AS475" s="330" t="n"/>
      <c r="AT475" s="330" t="n"/>
      <c r="AU475" s="330" t="n"/>
      <c r="AV475" s="330" t="n"/>
      <c r="AW475" s="330" t="n"/>
      <c r="AX475" s="330" t="n"/>
      <c r="AY475" s="330" t="n"/>
      <c r="AZ475" s="330" t="n"/>
      <c r="BA475" s="330" t="n"/>
      <c r="BB475" s="330" t="n"/>
      <c r="BC475" s="330" t="n"/>
      <c r="BD475" s="261" t="n"/>
      <c r="BE475" s="261" t="n"/>
      <c r="BF475" s="261" t="n"/>
      <c r="BG475" s="330" t="n"/>
      <c r="BH475" s="330" t="n"/>
      <c r="BI475" s="330" t="n"/>
    </row>
    <row r="476">
      <c r="AO476" s="330" t="n"/>
      <c r="AP476" s="330" t="n"/>
      <c r="AQ476" s="330" t="n"/>
      <c r="AR476" s="330" t="n"/>
      <c r="AS476" s="330" t="n"/>
      <c r="AT476" s="330" t="n"/>
      <c r="AU476" s="330" t="n"/>
      <c r="AV476" s="330" t="n"/>
      <c r="AW476" s="330" t="n"/>
      <c r="AX476" s="330" t="n"/>
      <c r="AY476" s="330" t="n"/>
      <c r="AZ476" s="330" t="n"/>
      <c r="BA476" s="330" t="n"/>
      <c r="BB476" s="330" t="n"/>
      <c r="BC476" s="330" t="n"/>
      <c r="BD476" s="261" t="n"/>
      <c r="BE476" s="261" t="n"/>
      <c r="BF476" s="261" t="n"/>
      <c r="BG476" s="330" t="n"/>
      <c r="BH476" s="330" t="n"/>
      <c r="BI476" s="330" t="n"/>
    </row>
    <row r="477">
      <c r="AO477" s="330" t="n"/>
      <c r="AP477" s="330" t="n"/>
      <c r="AQ477" s="330" t="n"/>
      <c r="AR477" s="330" t="n"/>
      <c r="AS477" s="330" t="n"/>
      <c r="AT477" s="330" t="n"/>
      <c r="AU477" s="330" t="n"/>
      <c r="AV477" s="330" t="n"/>
      <c r="AW477" s="330" t="n"/>
      <c r="AX477" s="330" t="n"/>
      <c r="AY477" s="330" t="n"/>
      <c r="AZ477" s="330" t="n"/>
      <c r="BA477" s="330" t="n"/>
      <c r="BB477" s="330" t="n"/>
      <c r="BC477" s="330" t="n"/>
      <c r="BD477" s="261" t="n"/>
      <c r="BE477" s="261" t="n"/>
      <c r="BF477" s="261" t="n"/>
      <c r="BG477" s="330" t="n"/>
      <c r="BH477" s="330" t="n"/>
      <c r="BI477" s="330" t="n"/>
    </row>
    <row r="478">
      <c r="AO478" s="330" t="n"/>
      <c r="AP478" s="330" t="n"/>
      <c r="AQ478" s="330" t="n"/>
      <c r="AR478" s="330" t="n"/>
      <c r="AS478" s="330" t="n"/>
      <c r="AT478" s="330" t="n"/>
      <c r="AU478" s="330" t="n"/>
      <c r="AV478" s="330" t="n"/>
      <c r="AW478" s="330" t="n"/>
      <c r="AX478" s="330" t="n"/>
      <c r="AY478" s="330" t="n"/>
      <c r="AZ478" s="330" t="n"/>
      <c r="BA478" s="330" t="n"/>
      <c r="BB478" s="330" t="n"/>
      <c r="BC478" s="330" t="n"/>
      <c r="BD478" s="261" t="n"/>
      <c r="BE478" s="261" t="n"/>
      <c r="BF478" s="261" t="n"/>
      <c r="BG478" s="330" t="n"/>
      <c r="BH478" s="330" t="n"/>
      <c r="BI478" s="330" t="n"/>
    </row>
    <row r="479">
      <c r="AO479" s="330" t="n"/>
      <c r="AP479" s="330" t="n"/>
      <c r="AQ479" s="330" t="n"/>
      <c r="AR479" s="330" t="n"/>
      <c r="AS479" s="330" t="n"/>
      <c r="AT479" s="330" t="n"/>
      <c r="AU479" s="330" t="n"/>
      <c r="AV479" s="330" t="n"/>
      <c r="AW479" s="330" t="n"/>
      <c r="AX479" s="330" t="n"/>
      <c r="AY479" s="330" t="n"/>
      <c r="AZ479" s="330" t="n"/>
      <c r="BA479" s="330" t="n"/>
      <c r="BB479" s="330" t="n"/>
      <c r="BC479" s="330" t="n"/>
      <c r="BD479" s="261" t="n"/>
      <c r="BE479" s="261" t="n"/>
      <c r="BF479" s="261" t="n"/>
      <c r="BG479" s="330" t="n"/>
      <c r="BH479" s="330" t="n"/>
      <c r="BI479" s="330" t="n"/>
    </row>
    <row r="480">
      <c r="AO480" s="330" t="n"/>
      <c r="AP480" s="330" t="n"/>
      <c r="AQ480" s="330" t="n"/>
      <c r="AR480" s="330" t="n"/>
      <c r="AS480" s="330" t="n"/>
      <c r="AT480" s="330" t="n"/>
      <c r="AU480" s="330" t="n"/>
      <c r="AV480" s="330" t="n"/>
      <c r="AW480" s="330" t="n"/>
      <c r="AX480" s="330" t="n"/>
      <c r="AY480" s="330" t="n"/>
      <c r="AZ480" s="330" t="n"/>
      <c r="BA480" s="330" t="n"/>
      <c r="BB480" s="330" t="n"/>
      <c r="BC480" s="330" t="n"/>
      <c r="BD480" s="261" t="n"/>
      <c r="BE480" s="261" t="n"/>
      <c r="BF480" s="261" t="n"/>
      <c r="BG480" s="330" t="n"/>
      <c r="BH480" s="330" t="n"/>
      <c r="BI480" s="330" t="n"/>
    </row>
    <row r="481">
      <c r="AO481" s="330" t="n"/>
      <c r="AP481" s="330" t="n"/>
      <c r="AQ481" s="330" t="n"/>
      <c r="AR481" s="330" t="n"/>
      <c r="AS481" s="330" t="n"/>
      <c r="AT481" s="330" t="n"/>
      <c r="AU481" s="330" t="n"/>
      <c r="AV481" s="330" t="n"/>
      <c r="AW481" s="330" t="n"/>
      <c r="AX481" s="330" t="n"/>
      <c r="AY481" s="330" t="n"/>
      <c r="AZ481" s="330" t="n"/>
      <c r="BA481" s="330" t="n"/>
      <c r="BB481" s="330" t="n"/>
      <c r="BC481" s="330" t="n"/>
      <c r="BD481" s="261" t="n"/>
      <c r="BE481" s="261" t="n"/>
      <c r="BF481" s="261" t="n"/>
      <c r="BG481" s="330" t="n"/>
      <c r="BH481" s="330" t="n"/>
      <c r="BI481" s="330" t="n"/>
    </row>
    <row r="482">
      <c r="AO482" s="330" t="n"/>
      <c r="AP482" s="330" t="n"/>
      <c r="AQ482" s="330" t="n"/>
      <c r="AR482" s="330" t="n"/>
      <c r="AS482" s="330" t="n"/>
      <c r="AT482" s="330" t="n"/>
      <c r="AU482" s="330" t="n"/>
      <c r="AV482" s="330" t="n"/>
      <c r="AW482" s="330" t="n"/>
      <c r="AX482" s="330" t="n"/>
      <c r="AY482" s="330" t="n"/>
      <c r="AZ482" s="330" t="n"/>
      <c r="BA482" s="330" t="n"/>
      <c r="BB482" s="330" t="n"/>
      <c r="BC482" s="330" t="n"/>
      <c r="BD482" s="261" t="n"/>
      <c r="BE482" s="261" t="n"/>
      <c r="BF482" s="261" t="n"/>
      <c r="BG482" s="330" t="n"/>
      <c r="BH482" s="330" t="n"/>
      <c r="BI482" s="330" t="n"/>
    </row>
    <row r="483">
      <c r="AO483" s="330" t="n"/>
      <c r="AP483" s="330" t="n"/>
      <c r="AQ483" s="330" t="n"/>
      <c r="AR483" s="330" t="n"/>
      <c r="AS483" s="330" t="n"/>
      <c r="AT483" s="330" t="n"/>
      <c r="AU483" s="330" t="n"/>
      <c r="AV483" s="330" t="n"/>
      <c r="AW483" s="330" t="n"/>
      <c r="AX483" s="330" t="n"/>
      <c r="AY483" s="330" t="n"/>
      <c r="AZ483" s="330" t="n"/>
      <c r="BA483" s="330" t="n"/>
      <c r="BB483" s="330" t="n"/>
      <c r="BC483" s="330" t="n"/>
      <c r="BD483" s="261" t="n"/>
      <c r="BE483" s="261" t="n"/>
      <c r="BF483" s="261" t="n"/>
      <c r="BG483" s="330" t="n"/>
      <c r="BH483" s="330" t="n"/>
      <c r="BI483" s="330" t="n"/>
    </row>
    <row r="484">
      <c r="AO484" s="330" t="n"/>
      <c r="AP484" s="330" t="n"/>
      <c r="AQ484" s="330" t="n"/>
      <c r="AR484" s="330" t="n"/>
      <c r="AS484" s="330" t="n"/>
      <c r="AT484" s="330" t="n"/>
      <c r="AU484" s="330" t="n"/>
      <c r="AV484" s="330" t="n"/>
      <c r="AW484" s="330" t="n"/>
      <c r="AX484" s="330" t="n"/>
      <c r="AY484" s="330" t="n"/>
      <c r="AZ484" s="330" t="n"/>
      <c r="BA484" s="330" t="n"/>
      <c r="BB484" s="330" t="n"/>
      <c r="BC484" s="330" t="n"/>
      <c r="BD484" s="261" t="n"/>
      <c r="BE484" s="261" t="n"/>
      <c r="BF484" s="261" t="n"/>
      <c r="BG484" s="330" t="n"/>
      <c r="BH484" s="330" t="n"/>
      <c r="BI484" s="330" t="n"/>
    </row>
    <row r="485">
      <c r="AO485" s="330" t="n"/>
      <c r="AP485" s="330" t="n"/>
      <c r="AQ485" s="330" t="n"/>
      <c r="AR485" s="330" t="n"/>
      <c r="AS485" s="330" t="n"/>
      <c r="AT485" s="330" t="n"/>
      <c r="AU485" s="330" t="n"/>
      <c r="AV485" s="330" t="n"/>
      <c r="AW485" s="330" t="n"/>
      <c r="AX485" s="330" t="n"/>
      <c r="AY485" s="330" t="n"/>
      <c r="AZ485" s="330" t="n"/>
      <c r="BA485" s="330" t="n"/>
      <c r="BB485" s="330" t="n"/>
      <c r="BC485" s="330" t="n"/>
      <c r="BD485" s="261" t="n"/>
      <c r="BE485" s="261" t="n"/>
      <c r="BF485" s="261" t="n"/>
      <c r="BG485" s="330" t="n"/>
      <c r="BH485" s="330" t="n"/>
      <c r="BI485" s="330" t="n"/>
    </row>
    <row r="486">
      <c r="AO486" s="330" t="n"/>
      <c r="AP486" s="330" t="n"/>
      <c r="AQ486" s="330" t="n"/>
      <c r="AR486" s="330" t="n"/>
      <c r="AS486" s="330" t="n"/>
      <c r="AT486" s="330" t="n"/>
      <c r="AU486" s="330" t="n"/>
      <c r="AV486" s="330" t="n"/>
      <c r="AW486" s="330" t="n"/>
      <c r="AX486" s="330" t="n"/>
      <c r="AY486" s="330" t="n"/>
      <c r="AZ486" s="330" t="n"/>
      <c r="BA486" s="330" t="n"/>
      <c r="BB486" s="330" t="n"/>
      <c r="BC486" s="330" t="n"/>
      <c r="BD486" s="261" t="n"/>
      <c r="BE486" s="261" t="n"/>
      <c r="BF486" s="261" t="n"/>
      <c r="BG486" s="330" t="n"/>
      <c r="BH486" s="330" t="n"/>
      <c r="BI486" s="330" t="n"/>
    </row>
    <row r="487">
      <c r="AO487" s="330" t="n"/>
      <c r="AP487" s="330" t="n"/>
      <c r="AQ487" s="330" t="n"/>
      <c r="AR487" s="330" t="n"/>
      <c r="AS487" s="330" t="n"/>
      <c r="AT487" s="330" t="n"/>
      <c r="AU487" s="330" t="n"/>
      <c r="AV487" s="330" t="n"/>
      <c r="AW487" s="330" t="n"/>
      <c r="AX487" s="330" t="n"/>
      <c r="AY487" s="330" t="n"/>
      <c r="AZ487" s="330" t="n"/>
      <c r="BA487" s="330" t="n"/>
      <c r="BB487" s="330" t="n"/>
      <c r="BC487" s="330" t="n"/>
      <c r="BD487" s="330" t="n"/>
      <c r="BE487" s="330" t="n"/>
      <c r="BF487" s="330" t="n"/>
      <c r="BG487" s="330" t="n"/>
      <c r="BH487" s="330" t="n"/>
      <c r="BI487" s="330" t="n"/>
    </row>
    <row r="488">
      <c r="AO488" s="330" t="n"/>
      <c r="AP488" s="330" t="n"/>
      <c r="AQ488" s="330" t="n"/>
      <c r="AR488" s="330" t="n"/>
      <c r="AS488" s="330" t="n"/>
      <c r="AT488" s="330" t="n"/>
      <c r="AU488" s="330" t="n"/>
      <c r="AV488" s="330" t="n"/>
      <c r="AW488" s="330" t="n"/>
      <c r="AX488" s="330" t="n"/>
      <c r="AY488" s="330" t="n"/>
      <c r="AZ488" s="330" t="n"/>
      <c r="BA488" s="330" t="n"/>
      <c r="BB488" s="330" t="n"/>
      <c r="BC488" s="330" t="n"/>
      <c r="BD488" s="330" t="n"/>
      <c r="BE488" s="330" t="n"/>
      <c r="BF488" s="330" t="n"/>
      <c r="BG488" s="330" t="n"/>
      <c r="BH488" s="330" t="n"/>
      <c r="BI488" s="330" t="n"/>
    </row>
    <row r="489">
      <c r="AO489" s="330" t="n"/>
      <c r="AP489" s="330" t="n"/>
      <c r="AQ489" s="330" t="n"/>
      <c r="AR489" s="330" t="n"/>
      <c r="AS489" s="330" t="n"/>
      <c r="AT489" s="330" t="n"/>
      <c r="AU489" s="330" t="n"/>
      <c r="AV489" s="330" t="n"/>
      <c r="AW489" s="330" t="n"/>
      <c r="AX489" s="330" t="n"/>
      <c r="AY489" s="330" t="n"/>
      <c r="AZ489" s="330" t="n"/>
      <c r="BA489" s="330" t="n"/>
      <c r="BB489" s="330" t="n"/>
      <c r="BC489" s="330" t="n"/>
      <c r="BD489" s="330" t="n"/>
      <c r="BE489" s="330" t="n"/>
      <c r="BF489" s="330" t="n"/>
      <c r="BG489" s="330" t="n"/>
      <c r="BH489" s="330" t="n"/>
      <c r="BI489" s="330" t="n"/>
    </row>
    <row r="490">
      <c r="AO490" s="330" t="n"/>
      <c r="AP490" s="330" t="n"/>
      <c r="AQ490" s="330" t="n"/>
      <c r="AR490" s="330" t="n"/>
      <c r="AS490" s="330" t="n"/>
      <c r="AT490" s="330" t="n"/>
      <c r="AU490" s="330" t="n"/>
      <c r="AV490" s="330" t="n"/>
      <c r="AW490" s="330" t="n"/>
      <c r="AX490" s="330" t="n"/>
      <c r="AY490" s="330" t="n"/>
      <c r="AZ490" s="330" t="n"/>
      <c r="BA490" s="330" t="n"/>
      <c r="BB490" s="330" t="n"/>
      <c r="BC490" s="330" t="n"/>
      <c r="BD490" s="330" t="n"/>
      <c r="BE490" s="330" t="n"/>
      <c r="BF490" s="330" t="n"/>
      <c r="BG490" s="330" t="n"/>
      <c r="BH490" s="330" t="n"/>
      <c r="BI490" s="330" t="n"/>
    </row>
    <row r="491">
      <c r="AO491" s="330" t="n"/>
      <c r="AP491" s="330" t="n"/>
      <c r="AQ491" s="330" t="n"/>
      <c r="AR491" s="330" t="n"/>
      <c r="AS491" s="330" t="n"/>
      <c r="AT491" s="330" t="n"/>
      <c r="AU491" s="330" t="n"/>
      <c r="AV491" s="330" t="n"/>
      <c r="AW491" s="330" t="n"/>
      <c r="AX491" s="330" t="n"/>
      <c r="AY491" s="330" t="n"/>
      <c r="AZ491" s="330" t="n"/>
      <c r="BA491" s="330" t="n"/>
      <c r="BB491" s="330" t="n"/>
      <c r="BC491" s="330" t="n"/>
      <c r="BD491" s="330" t="n"/>
      <c r="BE491" s="330" t="n"/>
      <c r="BF491" s="330" t="n"/>
      <c r="BG491" s="330" t="n"/>
      <c r="BH491" s="330" t="n"/>
      <c r="BI491" s="330" t="n"/>
    </row>
    <row r="492">
      <c r="AO492" s="330" t="n"/>
      <c r="AP492" s="330" t="n"/>
      <c r="AQ492" s="330" t="n"/>
      <c r="AR492" s="330" t="n"/>
      <c r="AS492" s="330" t="n"/>
      <c r="AT492" s="330" t="n"/>
      <c r="AU492" s="330" t="n"/>
      <c r="AV492" s="330" t="n"/>
      <c r="AW492" s="330" t="n"/>
      <c r="AX492" s="330" t="n"/>
      <c r="AY492" s="330" t="n"/>
      <c r="AZ492" s="330" t="n"/>
      <c r="BA492" s="330" t="n"/>
      <c r="BB492" s="330" t="n"/>
      <c r="BC492" s="330" t="n"/>
      <c r="BD492" s="330" t="n"/>
      <c r="BE492" s="330" t="n"/>
      <c r="BF492" s="330" t="n"/>
      <c r="BG492" s="330" t="n"/>
      <c r="BH492" s="330" t="n"/>
      <c r="BI492" s="330" t="n"/>
    </row>
    <row r="493">
      <c r="AO493" s="330" t="n"/>
      <c r="AP493" s="330" t="n"/>
      <c r="AQ493" s="330" t="n"/>
      <c r="AR493" s="330" t="n"/>
      <c r="AS493" s="330" t="n"/>
      <c r="AT493" s="330" t="n"/>
      <c r="AU493" s="330" t="n"/>
      <c r="AV493" s="330" t="n"/>
      <c r="AW493" s="330" t="n"/>
      <c r="AX493" s="330" t="n"/>
      <c r="AY493" s="330" t="n"/>
      <c r="AZ493" s="330" t="n"/>
      <c r="BA493" s="330" t="n"/>
      <c r="BB493" s="330" t="n"/>
      <c r="BC493" s="330" t="n"/>
      <c r="BD493" s="330" t="n"/>
      <c r="BE493" s="330" t="n"/>
      <c r="BF493" s="330" t="n"/>
      <c r="BG493" s="330" t="n"/>
      <c r="BH493" s="330" t="n"/>
      <c r="BI493" s="330" t="n"/>
    </row>
    <row r="494">
      <c r="AO494" s="330" t="n"/>
      <c r="AP494" s="330" t="n"/>
      <c r="AQ494" s="330" t="n"/>
      <c r="AR494" s="330" t="n"/>
      <c r="AS494" s="330" t="n"/>
      <c r="AT494" s="330" t="n"/>
      <c r="AU494" s="330" t="n"/>
      <c r="AV494" s="330" t="n"/>
      <c r="AW494" s="330" t="n"/>
      <c r="AX494" s="330" t="n"/>
      <c r="AY494" s="330" t="n"/>
      <c r="AZ494" s="330" t="n"/>
      <c r="BA494" s="330" t="n"/>
      <c r="BB494" s="330" t="n"/>
      <c r="BC494" s="330" t="n"/>
      <c r="BD494" s="330" t="n"/>
      <c r="BE494" s="330" t="n"/>
      <c r="BF494" s="330" t="n"/>
      <c r="BG494" s="330" t="n"/>
      <c r="BH494" s="330" t="n"/>
      <c r="BI494" s="330" t="n"/>
    </row>
    <row r="495">
      <c r="AO495" s="330" t="n"/>
      <c r="AP495" s="330" t="n"/>
      <c r="AQ495" s="330" t="n"/>
      <c r="AR495" s="330" t="n"/>
      <c r="AS495" s="330" t="n"/>
      <c r="AT495" s="330" t="n"/>
      <c r="AU495" s="330" t="n"/>
      <c r="AV495" s="330" t="n"/>
      <c r="AW495" s="330" t="n"/>
      <c r="AX495" s="330" t="n"/>
      <c r="AY495" s="330" t="n"/>
      <c r="AZ495" s="330" t="n"/>
      <c r="BA495" s="330" t="n"/>
      <c r="BB495" s="330" t="n"/>
      <c r="BC495" s="330" t="n"/>
      <c r="BD495" s="330" t="n"/>
      <c r="BE495" s="330" t="n"/>
      <c r="BF495" s="330" t="n"/>
      <c r="BG495" s="330" t="n"/>
      <c r="BH495" s="330" t="n"/>
      <c r="BI495" s="330" t="n"/>
    </row>
    <row r="496">
      <c r="AO496" s="330" t="n"/>
      <c r="AP496" s="330" t="n"/>
      <c r="AQ496" s="330" t="n"/>
      <c r="AR496" s="330" t="n"/>
      <c r="AS496" s="330" t="n"/>
      <c r="AT496" s="330" t="n"/>
      <c r="AU496" s="330" t="n"/>
      <c r="AV496" s="330" t="n"/>
      <c r="AW496" s="330" t="n"/>
      <c r="AX496" s="330" t="n"/>
      <c r="AY496" s="330" t="n"/>
      <c r="AZ496" s="330" t="n"/>
      <c r="BA496" s="330" t="n"/>
      <c r="BB496" s="330" t="n"/>
      <c r="BC496" s="330" t="n"/>
      <c r="BD496" s="330" t="n"/>
      <c r="BE496" s="330" t="n"/>
      <c r="BF496" s="330" t="n"/>
      <c r="BG496" s="330" t="n"/>
      <c r="BH496" s="330" t="n"/>
      <c r="BI496" s="330" t="n"/>
    </row>
    <row r="497">
      <c r="AO497" s="330" t="n"/>
      <c r="AP497" s="330" t="n"/>
      <c r="AQ497" s="330" t="n"/>
      <c r="AR497" s="330" t="n"/>
      <c r="AS497" s="330" t="n"/>
      <c r="AT497" s="330" t="n"/>
      <c r="AU497" s="330" t="n"/>
      <c r="AV497" s="330" t="n"/>
      <c r="AW497" s="330" t="n"/>
      <c r="AX497" s="330" t="n"/>
      <c r="AY497" s="330" t="n"/>
      <c r="AZ497" s="330" t="n"/>
      <c r="BA497" s="330" t="n"/>
      <c r="BB497" s="330" t="n"/>
      <c r="BC497" s="330" t="n"/>
      <c r="BD497" s="330" t="n"/>
      <c r="BE497" s="330" t="n"/>
      <c r="BF497" s="330" t="n"/>
      <c r="BG497" s="330" t="n"/>
      <c r="BH497" s="330" t="n"/>
      <c r="BI497" s="330" t="n"/>
    </row>
    <row r="498">
      <c r="AO498" s="330" t="n"/>
      <c r="AP498" s="330" t="n"/>
      <c r="AQ498" s="330" t="n"/>
      <c r="AR498" s="330" t="n"/>
      <c r="AS498" s="330" t="n"/>
      <c r="AT498" s="330" t="n"/>
      <c r="AU498" s="330" t="n"/>
      <c r="AV498" s="330" t="n"/>
      <c r="AW498" s="330" t="n"/>
      <c r="AX498" s="330" t="n"/>
      <c r="AY498" s="330" t="n"/>
      <c r="AZ498" s="330" t="n"/>
      <c r="BA498" s="330" t="n"/>
      <c r="BB498" s="330" t="n"/>
      <c r="BC498" s="330" t="n"/>
      <c r="BD498" s="330" t="n"/>
      <c r="BE498" s="330" t="n"/>
      <c r="BF498" s="330" t="n"/>
      <c r="BG498" s="330" t="n"/>
      <c r="BH498" s="330" t="n"/>
      <c r="BI498" s="330" t="n"/>
    </row>
    <row r="499">
      <c r="AO499" s="330" t="n"/>
      <c r="AP499" s="330" t="n"/>
      <c r="AQ499" s="330" t="n"/>
      <c r="AR499" s="330" t="n"/>
      <c r="AS499" s="330" t="n"/>
      <c r="AT499" s="330" t="n"/>
      <c r="AU499" s="330" t="n"/>
      <c r="AV499" s="330" t="n"/>
      <c r="AW499" s="330" t="n"/>
      <c r="AX499" s="330" t="n"/>
      <c r="AY499" s="330" t="n"/>
      <c r="AZ499" s="330" t="n"/>
      <c r="BA499" s="330" t="n"/>
      <c r="BB499" s="330" t="n"/>
      <c r="BC499" s="330" t="n"/>
      <c r="BD499" s="330" t="n"/>
      <c r="BE499" s="330" t="n"/>
      <c r="BF499" s="330" t="n"/>
      <c r="BG499" s="330" t="n"/>
      <c r="BH499" s="330" t="n"/>
      <c r="BI499" s="330" t="n"/>
    </row>
    <row r="500">
      <c r="AO500" s="330" t="n"/>
      <c r="AP500" s="330" t="n"/>
      <c r="AQ500" s="330" t="n"/>
      <c r="AR500" s="330" t="n"/>
      <c r="AS500" s="330" t="n"/>
      <c r="AT500" s="330" t="n"/>
      <c r="AU500" s="330" t="n"/>
      <c r="AV500" s="330" t="n"/>
      <c r="AW500" s="330" t="n"/>
      <c r="AX500" s="330" t="n"/>
      <c r="AY500" s="330" t="n"/>
      <c r="AZ500" s="330" t="n"/>
      <c r="BA500" s="330" t="n"/>
      <c r="BB500" s="330" t="n"/>
      <c r="BC500" s="330" t="n"/>
      <c r="BD500" s="330" t="n"/>
      <c r="BE500" s="330" t="n"/>
      <c r="BF500" s="330" t="n"/>
      <c r="BG500" s="330" t="n"/>
      <c r="BH500" s="330" t="n"/>
      <c r="BI500" s="330" t="n"/>
    </row>
    <row r="501">
      <c r="AO501" s="330" t="n"/>
      <c r="AP501" s="330" t="n"/>
      <c r="AQ501" s="330" t="n"/>
      <c r="AR501" s="330" t="n"/>
      <c r="AS501" s="330" t="n"/>
      <c r="AT501" s="330" t="n"/>
      <c r="AU501" s="330" t="n"/>
      <c r="AV501" s="330" t="n"/>
      <c r="AW501" s="330" t="n"/>
      <c r="AX501" s="330" t="n"/>
      <c r="AY501" s="330" t="n"/>
      <c r="AZ501" s="330" t="n"/>
      <c r="BA501" s="330" t="n"/>
      <c r="BB501" s="330" t="n"/>
      <c r="BC501" s="330" t="n"/>
      <c r="BD501" s="330" t="n"/>
      <c r="BE501" s="330" t="n"/>
      <c r="BF501" s="330" t="n"/>
      <c r="BG501" s="330" t="n"/>
      <c r="BH501" s="330" t="n"/>
      <c r="BI501" s="330" t="n"/>
    </row>
    <row r="502">
      <c r="AO502" s="330" t="n"/>
      <c r="AP502" s="330" t="n"/>
      <c r="AQ502" s="330" t="n"/>
      <c r="AR502" s="330" t="n"/>
      <c r="AS502" s="330" t="n"/>
      <c r="AT502" s="330" t="n"/>
      <c r="AU502" s="330" t="n"/>
      <c r="AV502" s="330" t="n"/>
      <c r="AW502" s="330" t="n"/>
      <c r="AX502" s="330" t="n"/>
      <c r="AY502" s="330" t="n"/>
      <c r="AZ502" s="330" t="n"/>
      <c r="BA502" s="330" t="n"/>
      <c r="BB502" s="330" t="n"/>
      <c r="BC502" s="330" t="n"/>
      <c r="BD502" s="330" t="n"/>
      <c r="BE502" s="330" t="n"/>
      <c r="BF502" s="330" t="n"/>
      <c r="BG502" s="330" t="n"/>
      <c r="BH502" s="330" t="n"/>
      <c r="BI502" s="330" t="n"/>
    </row>
    <row r="503">
      <c r="AO503" s="330" t="n"/>
      <c r="AP503" s="330" t="n"/>
      <c r="AQ503" s="330" t="n"/>
      <c r="AR503" s="330" t="n"/>
      <c r="AS503" s="330" t="n"/>
      <c r="AT503" s="330" t="n"/>
      <c r="AU503" s="330" t="n"/>
      <c r="AV503" s="330" t="n"/>
      <c r="AW503" s="330" t="n"/>
      <c r="AX503" s="330" t="n"/>
      <c r="AY503" s="330" t="n"/>
      <c r="AZ503" s="330" t="n"/>
      <c r="BA503" s="330" t="n"/>
      <c r="BB503" s="330" t="n"/>
      <c r="BC503" s="330" t="n"/>
      <c r="BD503" s="330" t="n"/>
      <c r="BE503" s="330" t="n"/>
      <c r="BF503" s="330" t="n"/>
      <c r="BG503" s="330" t="n"/>
      <c r="BH503" s="330" t="n"/>
      <c r="BI503" s="330" t="n"/>
    </row>
    <row r="504">
      <c r="AO504" s="330" t="n"/>
      <c r="AP504" s="330" t="n"/>
      <c r="AQ504" s="330" t="n"/>
      <c r="AR504" s="330" t="n"/>
      <c r="AS504" s="330" t="n"/>
      <c r="AT504" s="330" t="n"/>
      <c r="AU504" s="330" t="n"/>
      <c r="AV504" s="330" t="n"/>
      <c r="AW504" s="330" t="n"/>
      <c r="AX504" s="330" t="n"/>
      <c r="AY504" s="330" t="n"/>
      <c r="AZ504" s="330" t="n"/>
      <c r="BA504" s="330" t="n"/>
      <c r="BB504" s="330" t="n"/>
      <c r="BC504" s="330" t="n"/>
      <c r="BD504" s="330" t="n"/>
      <c r="BE504" s="330" t="n"/>
      <c r="BF504" s="330" t="n"/>
      <c r="BG504" s="330" t="n"/>
      <c r="BH504" s="330" t="n"/>
      <c r="BI504" s="330" t="n"/>
    </row>
    <row r="505">
      <c r="AO505" s="330" t="n"/>
      <c r="AP505" s="330" t="n"/>
      <c r="AQ505" s="330" t="n"/>
      <c r="AR505" s="330" t="n"/>
      <c r="AS505" s="330" t="n"/>
      <c r="AT505" s="330" t="n"/>
      <c r="AU505" s="330" t="n"/>
      <c r="AV505" s="330" t="n"/>
      <c r="AW505" s="330" t="n"/>
      <c r="AX505" s="330" t="n"/>
      <c r="AY505" s="330" t="n"/>
      <c r="AZ505" s="330" t="n"/>
      <c r="BA505" s="330" t="n"/>
      <c r="BB505" s="330" t="n"/>
      <c r="BC505" s="330" t="n"/>
      <c r="BD505" s="330" t="n"/>
      <c r="BE505" s="330" t="n"/>
      <c r="BF505" s="330" t="n"/>
      <c r="BG505" s="330" t="n"/>
      <c r="BH505" s="330" t="n"/>
      <c r="BI505" s="330" t="n"/>
    </row>
    <row r="506">
      <c r="AO506" s="330" t="n"/>
      <c r="AP506" s="330" t="n"/>
      <c r="AQ506" s="330" t="n"/>
      <c r="AR506" s="330" t="n"/>
      <c r="AS506" s="330" t="n"/>
      <c r="AT506" s="330" t="n"/>
      <c r="AU506" s="330" t="n"/>
      <c r="AV506" s="330" t="n"/>
      <c r="AW506" s="330" t="n"/>
      <c r="AX506" s="330" t="n"/>
      <c r="AY506" s="330" t="n"/>
      <c r="AZ506" s="330" t="n"/>
      <c r="BA506" s="330" t="n"/>
      <c r="BB506" s="330" t="n"/>
      <c r="BC506" s="330" t="n"/>
      <c r="BD506" s="330" t="n"/>
      <c r="BE506" s="330" t="n"/>
      <c r="BF506" s="330" t="n"/>
      <c r="BG506" s="330" t="n"/>
      <c r="BH506" s="330" t="n"/>
      <c r="BI506" s="330" t="n"/>
    </row>
    <row r="507">
      <c r="AO507" s="330" t="n"/>
      <c r="AP507" s="330" t="n"/>
      <c r="AQ507" s="330" t="n"/>
      <c r="AR507" s="330" t="n"/>
      <c r="AS507" s="330" t="n"/>
      <c r="AT507" s="330" t="n"/>
      <c r="AU507" s="330" t="n"/>
      <c r="AV507" s="330" t="n"/>
      <c r="AW507" s="330" t="n"/>
      <c r="AX507" s="330" t="n"/>
      <c r="AY507" s="330" t="n"/>
      <c r="AZ507" s="330" t="n"/>
      <c r="BA507" s="330" t="n"/>
      <c r="BB507" s="330" t="n"/>
      <c r="BC507" s="330" t="n"/>
      <c r="BD507" s="330" t="n"/>
      <c r="BE507" s="330" t="n"/>
      <c r="BF507" s="330" t="n"/>
      <c r="BG507" s="330" t="n"/>
      <c r="BH507" s="330" t="n"/>
      <c r="BI507" s="330" t="n"/>
    </row>
    <row r="508">
      <c r="AO508" s="330" t="n"/>
      <c r="AP508" s="330" t="n"/>
      <c r="AQ508" s="330" t="n"/>
      <c r="AR508" s="330" t="n"/>
      <c r="AS508" s="330" t="n"/>
      <c r="AT508" s="330" t="n"/>
      <c r="AU508" s="330" t="n"/>
      <c r="AV508" s="330" t="n"/>
      <c r="AW508" s="330" t="n"/>
      <c r="AX508" s="330" t="n"/>
      <c r="AY508" s="330" t="n"/>
      <c r="AZ508" s="330" t="n"/>
      <c r="BA508" s="330" t="n"/>
      <c r="BB508" s="330" t="n"/>
      <c r="BC508" s="330" t="n"/>
      <c r="BD508" s="330" t="n"/>
      <c r="BE508" s="330" t="n"/>
      <c r="BF508" s="330" t="n"/>
      <c r="BG508" s="330" t="n"/>
      <c r="BH508" s="330" t="n"/>
      <c r="BI508" s="330" t="n"/>
    </row>
    <row r="509">
      <c r="AO509" s="330" t="n"/>
      <c r="AP509" s="330" t="n"/>
      <c r="AQ509" s="330" t="n"/>
      <c r="AR509" s="330" t="n"/>
      <c r="AS509" s="330" t="n"/>
      <c r="AT509" s="330" t="n"/>
      <c r="AU509" s="330" t="n"/>
      <c r="AV509" s="330" t="n"/>
      <c r="AW509" s="330" t="n"/>
      <c r="AX509" s="330" t="n"/>
      <c r="AY509" s="330" t="n"/>
      <c r="AZ509" s="330" t="n"/>
      <c r="BA509" s="330" t="n"/>
      <c r="BB509" s="330" t="n"/>
      <c r="BC509" s="330" t="n"/>
      <c r="BD509" s="330" t="n"/>
      <c r="BE509" s="330" t="n"/>
      <c r="BF509" s="330" t="n"/>
      <c r="BG509" s="330" t="n"/>
      <c r="BH509" s="330" t="n"/>
      <c r="BI509" s="330" t="n"/>
    </row>
    <row r="510">
      <c r="AO510" s="330" t="n"/>
      <c r="AP510" s="330" t="n"/>
      <c r="AQ510" s="330" t="n"/>
      <c r="AR510" s="330" t="n"/>
      <c r="AS510" s="330" t="n"/>
      <c r="AT510" s="330" t="n"/>
      <c r="AU510" s="330" t="n"/>
      <c r="AV510" s="330" t="n"/>
      <c r="AW510" s="330" t="n"/>
      <c r="AX510" s="330" t="n"/>
      <c r="AY510" s="330" t="n"/>
      <c r="AZ510" s="330" t="n"/>
      <c r="BA510" s="330" t="n"/>
      <c r="BB510" s="330" t="n"/>
      <c r="BC510" s="330" t="n"/>
      <c r="BD510" s="330" t="n"/>
      <c r="BE510" s="330" t="n"/>
      <c r="BF510" s="330" t="n"/>
      <c r="BG510" s="330" t="n"/>
      <c r="BH510" s="330" t="n"/>
      <c r="BI510" s="330" t="n"/>
    </row>
    <row r="511">
      <c r="AO511" s="330" t="n"/>
      <c r="AP511" s="330" t="n"/>
      <c r="AQ511" s="330" t="n"/>
      <c r="AR511" s="330" t="n"/>
      <c r="AS511" s="330" t="n"/>
      <c r="AT511" s="330" t="n"/>
      <c r="AU511" s="330" t="n"/>
      <c r="AV511" s="330" t="n"/>
      <c r="AW511" s="330" t="n"/>
      <c r="AX511" s="330" t="n"/>
      <c r="AY511" s="330" t="n"/>
      <c r="AZ511" s="330" t="n"/>
      <c r="BA511" s="330" t="n"/>
      <c r="BB511" s="330" t="n"/>
      <c r="BC511" s="330" t="n"/>
      <c r="BD511" s="330" t="n"/>
      <c r="BE511" s="330" t="n"/>
      <c r="BF511" s="330" t="n"/>
      <c r="BG511" s="330" t="n"/>
      <c r="BH511" s="330" t="n"/>
      <c r="BI511" s="330" t="n"/>
    </row>
    <row r="512">
      <c r="AO512" s="330" t="n"/>
      <c r="AP512" s="330" t="n"/>
      <c r="AQ512" s="330" t="n"/>
      <c r="AR512" s="330" t="n"/>
      <c r="AS512" s="330" t="n"/>
      <c r="AT512" s="330" t="n"/>
      <c r="AU512" s="330" t="n"/>
      <c r="AV512" s="330" t="n"/>
      <c r="AW512" s="330" t="n"/>
      <c r="AX512" s="330" t="n"/>
      <c r="AY512" s="330" t="n"/>
      <c r="AZ512" s="330" t="n"/>
      <c r="BA512" s="330" t="n"/>
      <c r="BB512" s="330" t="n"/>
      <c r="BC512" s="330" t="n"/>
      <c r="BD512" s="330" t="n"/>
      <c r="BE512" s="330" t="n"/>
      <c r="BF512" s="330" t="n"/>
      <c r="BG512" s="330" t="n"/>
      <c r="BH512" s="330" t="n"/>
      <c r="BI512" s="330" t="n"/>
    </row>
    <row r="513">
      <c r="AO513" s="330" t="n"/>
      <c r="AP513" s="330" t="n"/>
      <c r="AQ513" s="330" t="n"/>
      <c r="AR513" s="330" t="n"/>
      <c r="AS513" s="330" t="n"/>
      <c r="AT513" s="330" t="n"/>
      <c r="AU513" s="330" t="n"/>
      <c r="AV513" s="330" t="n"/>
      <c r="AW513" s="330" t="n"/>
      <c r="AX513" s="330" t="n"/>
      <c r="AY513" s="330" t="n"/>
      <c r="AZ513" s="330" t="n"/>
      <c r="BA513" s="330" t="n"/>
      <c r="BB513" s="330" t="n"/>
      <c r="BC513" s="330" t="n"/>
      <c r="BD513" s="330" t="n"/>
      <c r="BE513" s="330" t="n"/>
      <c r="BF513" s="330" t="n"/>
      <c r="BG513" s="330" t="n"/>
      <c r="BH513" s="330" t="n"/>
      <c r="BI513" s="330" t="n"/>
    </row>
    <row r="514">
      <c r="AO514" s="330" t="n"/>
      <c r="AP514" s="330" t="n"/>
      <c r="AQ514" s="330" t="n"/>
      <c r="AR514" s="330" t="n"/>
      <c r="AS514" s="330" t="n"/>
      <c r="AT514" s="330" t="n"/>
      <c r="AU514" s="330" t="n"/>
      <c r="AV514" s="330" t="n"/>
      <c r="AW514" s="330" t="n"/>
      <c r="AX514" s="330" t="n"/>
      <c r="AY514" s="330" t="n"/>
      <c r="AZ514" s="330" t="n"/>
      <c r="BA514" s="330" t="n"/>
      <c r="BB514" s="330" t="n"/>
      <c r="BC514" s="330" t="n"/>
      <c r="BD514" s="330" t="n"/>
      <c r="BE514" s="330" t="n"/>
      <c r="BF514" s="330" t="n"/>
      <c r="BG514" s="330" t="n"/>
      <c r="BH514" s="330" t="n"/>
      <c r="BI514" s="330" t="n"/>
    </row>
    <row r="515">
      <c r="AO515" s="330" t="n"/>
      <c r="AP515" s="330" t="n"/>
      <c r="AQ515" s="330" t="n"/>
      <c r="AR515" s="330" t="n"/>
      <c r="AS515" s="330" t="n"/>
      <c r="AT515" s="330" t="n"/>
      <c r="AU515" s="330" t="n"/>
      <c r="AV515" s="330" t="n"/>
      <c r="AW515" s="330" t="n"/>
      <c r="AX515" s="330" t="n"/>
      <c r="AY515" s="330" t="n"/>
      <c r="AZ515" s="330" t="n"/>
      <c r="BA515" s="330" t="n"/>
      <c r="BB515" s="330" t="n"/>
      <c r="BC515" s="330" t="n"/>
      <c r="BD515" s="330" t="n"/>
      <c r="BE515" s="330" t="n"/>
      <c r="BF515" s="330" t="n"/>
      <c r="BG515" s="330" t="n"/>
      <c r="BH515" s="330" t="n"/>
      <c r="BI515" s="330" t="n"/>
    </row>
    <row r="516">
      <c r="AO516" s="330" t="n"/>
      <c r="AP516" s="330" t="n"/>
      <c r="AQ516" s="330" t="n"/>
      <c r="AR516" s="330" t="n"/>
      <c r="AS516" s="330" t="n"/>
      <c r="AT516" s="330" t="n"/>
      <c r="AU516" s="330" t="n"/>
      <c r="AV516" s="330" t="n"/>
      <c r="AW516" s="330" t="n"/>
      <c r="AX516" s="330" t="n"/>
      <c r="AY516" s="330" t="n"/>
      <c r="AZ516" s="330" t="n"/>
      <c r="BA516" s="330" t="n"/>
      <c r="BB516" s="330" t="n"/>
      <c r="BC516" s="330" t="n"/>
      <c r="BD516" s="330" t="n"/>
      <c r="BE516" s="330" t="n"/>
      <c r="BF516" s="330" t="n"/>
      <c r="BG516" s="330" t="n"/>
      <c r="BH516" s="330" t="n"/>
      <c r="BI516" s="330" t="n"/>
    </row>
    <row r="517">
      <c r="AO517" s="330" t="n"/>
      <c r="AP517" s="330" t="n"/>
      <c r="AQ517" s="330" t="n"/>
      <c r="AR517" s="330" t="n"/>
      <c r="AS517" s="330" t="n"/>
      <c r="AT517" s="330" t="n"/>
      <c r="AU517" s="330" t="n"/>
      <c r="AV517" s="330" t="n"/>
      <c r="AW517" s="330" t="n"/>
      <c r="AX517" s="330" t="n"/>
      <c r="AY517" s="330" t="n"/>
      <c r="AZ517" s="330" t="n"/>
      <c r="BA517" s="330" t="n"/>
      <c r="BB517" s="330" t="n"/>
      <c r="BC517" s="330" t="n"/>
      <c r="BD517" s="330" t="n"/>
      <c r="BE517" s="330" t="n"/>
      <c r="BF517" s="330" t="n"/>
      <c r="BG517" s="330" t="n"/>
      <c r="BH517" s="330" t="n"/>
      <c r="BI517" s="330" t="n"/>
    </row>
    <row r="518">
      <c r="AO518" s="330" t="n"/>
      <c r="AP518" s="330" t="n"/>
      <c r="AQ518" s="330" t="n"/>
      <c r="AR518" s="330" t="n"/>
      <c r="AS518" s="330" t="n"/>
      <c r="AT518" s="330" t="n"/>
      <c r="AU518" s="330" t="n"/>
      <c r="AV518" s="330" t="n"/>
      <c r="AW518" s="330" t="n"/>
      <c r="AX518" s="330" t="n"/>
      <c r="AY518" s="330" t="n"/>
      <c r="AZ518" s="330" t="n"/>
      <c r="BA518" s="330" t="n"/>
      <c r="BB518" s="330" t="n"/>
      <c r="BC518" s="330" t="n"/>
      <c r="BD518" s="330" t="n"/>
      <c r="BE518" s="330" t="n"/>
      <c r="BF518" s="330" t="n"/>
      <c r="BG518" s="330" t="n"/>
      <c r="BH518" s="330" t="n"/>
      <c r="BI518" s="330" t="n"/>
    </row>
    <row r="519">
      <c r="AO519" s="330" t="n"/>
      <c r="AP519" s="330" t="n"/>
      <c r="AQ519" s="330" t="n"/>
      <c r="AR519" s="330" t="n"/>
      <c r="AS519" s="330" t="n"/>
      <c r="AT519" s="330" t="n"/>
      <c r="AU519" s="330" t="n"/>
      <c r="AV519" s="330" t="n"/>
      <c r="AW519" s="330" t="n"/>
      <c r="AX519" s="330" t="n"/>
      <c r="AY519" s="330" t="n"/>
      <c r="AZ519" s="330" t="n"/>
      <c r="BA519" s="330" t="n"/>
      <c r="BB519" s="330" t="n"/>
      <c r="BC519" s="330" t="n"/>
      <c r="BD519" s="330" t="n"/>
      <c r="BE519" s="330" t="n"/>
      <c r="BF519" s="330" t="n"/>
      <c r="BG519" s="330" t="n"/>
      <c r="BH519" s="330" t="n"/>
      <c r="BI519" s="330" t="n"/>
    </row>
    <row r="520">
      <c r="AO520" s="330" t="n"/>
      <c r="AP520" s="330" t="n"/>
      <c r="AQ520" s="330" t="n"/>
      <c r="AR520" s="330" t="n"/>
      <c r="AS520" s="330" t="n"/>
      <c r="AT520" s="330" t="n"/>
      <c r="AU520" s="330" t="n"/>
      <c r="AV520" s="330" t="n"/>
      <c r="AW520" s="330" t="n"/>
      <c r="AX520" s="330" t="n"/>
      <c r="AY520" s="330" t="n"/>
      <c r="AZ520" s="330" t="n"/>
      <c r="BA520" s="330" t="n"/>
      <c r="BB520" s="330" t="n"/>
      <c r="BC520" s="330" t="n"/>
      <c r="BD520" s="330" t="n"/>
      <c r="BE520" s="330" t="n"/>
      <c r="BF520" s="330" t="n"/>
      <c r="BG520" s="330" t="n"/>
      <c r="BH520" s="330" t="n"/>
      <c r="BI520" s="330" t="n"/>
    </row>
    <row r="521">
      <c r="AO521" s="330" t="n"/>
      <c r="AP521" s="330" t="n"/>
      <c r="AQ521" s="330" t="n"/>
      <c r="AR521" s="330" t="n"/>
      <c r="AS521" s="330" t="n"/>
      <c r="AT521" s="330" t="n"/>
      <c r="AU521" s="330" t="n"/>
      <c r="AV521" s="330" t="n"/>
      <c r="AW521" s="330" t="n"/>
      <c r="AX521" s="330" t="n"/>
      <c r="AY521" s="330" t="n"/>
      <c r="AZ521" s="330" t="n"/>
      <c r="BA521" s="330" t="n"/>
      <c r="BB521" s="330" t="n"/>
      <c r="BC521" s="330" t="n"/>
      <c r="BD521" s="330" t="n"/>
      <c r="BE521" s="330" t="n"/>
      <c r="BF521" s="330" t="n"/>
      <c r="BG521" s="330" t="n"/>
      <c r="BH521" s="330" t="n"/>
      <c r="BI521" s="330" t="n"/>
    </row>
    <row r="522">
      <c r="AO522" s="330" t="n"/>
      <c r="AP522" s="330" t="n"/>
      <c r="AQ522" s="330" t="n"/>
      <c r="AR522" s="330" t="n"/>
      <c r="AS522" s="330" t="n"/>
      <c r="AT522" s="330" t="n"/>
      <c r="AU522" s="330" t="n"/>
      <c r="AV522" s="330" t="n"/>
      <c r="AW522" s="330" t="n"/>
      <c r="AX522" s="330" t="n"/>
      <c r="AY522" s="330" t="n"/>
      <c r="AZ522" s="330" t="n"/>
      <c r="BA522" s="330" t="n"/>
      <c r="BB522" s="330" t="n"/>
      <c r="BC522" s="330" t="n"/>
      <c r="BD522" s="330" t="n"/>
      <c r="BE522" s="330" t="n"/>
      <c r="BF522" s="330" t="n"/>
      <c r="BG522" s="330" t="n"/>
      <c r="BH522" s="330" t="n"/>
      <c r="BI522" s="330" t="n"/>
    </row>
    <row r="523">
      <c r="AO523" s="330" t="n"/>
      <c r="AP523" s="330" t="n"/>
      <c r="AQ523" s="330" t="n"/>
      <c r="AR523" s="330" t="n"/>
      <c r="AS523" s="330" t="n"/>
      <c r="AT523" s="330" t="n"/>
      <c r="AU523" s="330" t="n"/>
      <c r="AV523" s="330" t="n"/>
      <c r="AW523" s="330" t="n"/>
      <c r="AX523" s="330" t="n"/>
      <c r="AY523" s="330" t="n"/>
      <c r="AZ523" s="330" t="n"/>
      <c r="BA523" s="330" t="n"/>
      <c r="BB523" s="330" t="n"/>
      <c r="BC523" s="330" t="n"/>
      <c r="BD523" s="330" t="n"/>
      <c r="BE523" s="330" t="n"/>
      <c r="BF523" s="330" t="n"/>
      <c r="BG523" s="330" t="n"/>
      <c r="BH523" s="330" t="n"/>
      <c r="BI523" s="330" t="n"/>
    </row>
    <row r="524">
      <c r="AO524" s="330" t="n"/>
      <c r="AP524" s="330" t="n"/>
      <c r="AQ524" s="330" t="n"/>
      <c r="AR524" s="330" t="n"/>
      <c r="AS524" s="330" t="n"/>
      <c r="AT524" s="330" t="n"/>
      <c r="AU524" s="330" t="n"/>
      <c r="AV524" s="330" t="n"/>
      <c r="AW524" s="330" t="n"/>
      <c r="AX524" s="330" t="n"/>
      <c r="AY524" s="330" t="n"/>
      <c r="AZ524" s="330" t="n"/>
      <c r="BA524" s="330" t="n"/>
      <c r="BB524" s="330" t="n"/>
      <c r="BC524" s="330" t="n"/>
      <c r="BD524" s="330" t="n"/>
      <c r="BE524" s="330" t="n"/>
      <c r="BF524" s="330" t="n"/>
      <c r="BG524" s="330" t="n"/>
      <c r="BH524" s="330" t="n"/>
      <c r="BI524" s="330" t="n"/>
    </row>
    <row r="525">
      <c r="AO525" s="330" t="n"/>
      <c r="AP525" s="330" t="n"/>
      <c r="AQ525" s="330" t="n"/>
      <c r="AR525" s="330" t="n"/>
      <c r="AS525" s="330" t="n"/>
      <c r="AT525" s="330" t="n"/>
      <c r="AU525" s="330" t="n"/>
      <c r="AV525" s="330" t="n"/>
      <c r="AW525" s="330" t="n"/>
      <c r="AX525" s="330" t="n"/>
      <c r="AY525" s="330" t="n"/>
      <c r="AZ525" s="330" t="n"/>
      <c r="BA525" s="330" t="n"/>
      <c r="BB525" s="330" t="n"/>
      <c r="BC525" s="330" t="n"/>
      <c r="BD525" s="330" t="n"/>
      <c r="BE525" s="330" t="n"/>
      <c r="BF525" s="330" t="n"/>
      <c r="BG525" s="330" t="n"/>
      <c r="BH525" s="330" t="n"/>
      <c r="BI525" s="330" t="n"/>
    </row>
    <row r="526">
      <c r="AO526" s="330" t="n"/>
      <c r="AP526" s="330" t="n"/>
      <c r="AQ526" s="330" t="n"/>
      <c r="AR526" s="330" t="n"/>
      <c r="AS526" s="330" t="n"/>
      <c r="AT526" s="330" t="n"/>
      <c r="AU526" s="330" t="n"/>
      <c r="AV526" s="330" t="n"/>
      <c r="AW526" s="330" t="n"/>
      <c r="AX526" s="330" t="n"/>
      <c r="AY526" s="330" t="n"/>
      <c r="AZ526" s="330" t="n"/>
      <c r="BA526" s="330" t="n"/>
      <c r="BB526" s="330" t="n"/>
      <c r="BC526" s="330" t="n"/>
      <c r="BD526" s="330" t="n"/>
      <c r="BE526" s="330" t="n"/>
      <c r="BF526" s="330" t="n"/>
      <c r="BG526" s="330" t="n"/>
      <c r="BH526" s="330" t="n"/>
      <c r="BI526" s="330" t="n"/>
    </row>
    <row r="527">
      <c r="AO527" s="330" t="n"/>
      <c r="AP527" s="330" t="n"/>
      <c r="AQ527" s="330" t="n"/>
      <c r="AR527" s="330" t="n"/>
      <c r="AS527" s="330" t="n"/>
      <c r="AT527" s="330" t="n"/>
      <c r="AU527" s="330" t="n"/>
      <c r="AV527" s="330" t="n"/>
      <c r="AW527" s="330" t="n"/>
      <c r="AX527" s="330" t="n"/>
      <c r="AY527" s="330" t="n"/>
      <c r="AZ527" s="330" t="n"/>
      <c r="BA527" s="330" t="n"/>
      <c r="BB527" s="330" t="n"/>
      <c r="BC527" s="330" t="n"/>
      <c r="BD527" s="330" t="n"/>
      <c r="BE527" s="330" t="n"/>
      <c r="BF527" s="330" t="n"/>
      <c r="BG527" s="330" t="n"/>
      <c r="BH527" s="330" t="n"/>
      <c r="BI527" s="330" t="n"/>
    </row>
    <row r="528">
      <c r="AO528" s="330" t="n"/>
      <c r="AP528" s="330" t="n"/>
      <c r="AQ528" s="330" t="n"/>
      <c r="AR528" s="330" t="n"/>
      <c r="AS528" s="330" t="n"/>
      <c r="AT528" s="330" t="n"/>
      <c r="AU528" s="330" t="n"/>
      <c r="AV528" s="330" t="n"/>
      <c r="AW528" s="330" t="n"/>
      <c r="AX528" s="330" t="n"/>
      <c r="AY528" s="330" t="n"/>
      <c r="AZ528" s="330" t="n"/>
      <c r="BA528" s="330" t="n"/>
      <c r="BB528" s="330" t="n"/>
      <c r="BC528" s="330" t="n"/>
      <c r="BD528" s="330" t="n"/>
      <c r="BE528" s="330" t="n"/>
      <c r="BF528" s="330" t="n"/>
      <c r="BG528" s="330" t="n"/>
      <c r="BH528" s="330" t="n"/>
      <c r="BI528" s="330" t="n"/>
    </row>
    <row r="529">
      <c r="AO529" s="330" t="n"/>
      <c r="AP529" s="330" t="n"/>
      <c r="AQ529" s="330" t="n"/>
      <c r="AR529" s="330" t="n"/>
      <c r="AS529" s="330" t="n"/>
      <c r="AT529" s="330" t="n"/>
      <c r="AU529" s="330" t="n"/>
      <c r="AV529" s="330" t="n"/>
      <c r="AW529" s="330" t="n"/>
      <c r="AX529" s="330" t="n"/>
      <c r="AY529" s="330" t="n"/>
      <c r="AZ529" s="330" t="n"/>
      <c r="BA529" s="330" t="n"/>
      <c r="BB529" s="330" t="n"/>
      <c r="BC529" s="330" t="n"/>
      <c r="BD529" s="330" t="n"/>
      <c r="BE529" s="330" t="n"/>
      <c r="BF529" s="330" t="n"/>
      <c r="BG529" s="330" t="n"/>
      <c r="BH529" s="330" t="n"/>
      <c r="BI529" s="330" t="n"/>
    </row>
    <row r="530">
      <c r="AO530" s="330" t="n"/>
      <c r="AP530" s="330" t="n"/>
      <c r="AQ530" s="330" t="n"/>
      <c r="AR530" s="330" t="n"/>
      <c r="AS530" s="330" t="n"/>
      <c r="AT530" s="330" t="n"/>
      <c r="AU530" s="330" t="n"/>
      <c r="AV530" s="330" t="n"/>
      <c r="AW530" s="330" t="n"/>
      <c r="AX530" s="330" t="n"/>
      <c r="AY530" s="330" t="n"/>
      <c r="AZ530" s="330" t="n"/>
      <c r="BA530" s="330" t="n"/>
      <c r="BB530" s="330" t="n"/>
      <c r="BC530" s="330" t="n"/>
      <c r="BD530" s="330" t="n"/>
      <c r="BE530" s="330" t="n"/>
      <c r="BF530" s="330" t="n"/>
      <c r="BG530" s="330" t="n"/>
      <c r="BH530" s="330" t="n"/>
      <c r="BI530" s="330" t="n"/>
    </row>
    <row r="531">
      <c r="AO531" s="330" t="n"/>
      <c r="AP531" s="330" t="n"/>
      <c r="AQ531" s="330" t="n"/>
      <c r="AR531" s="330" t="n"/>
      <c r="AS531" s="330" t="n"/>
      <c r="AT531" s="330" t="n"/>
      <c r="AU531" s="330" t="n"/>
      <c r="AV531" s="330" t="n"/>
      <c r="AW531" s="330" t="n"/>
      <c r="AX531" s="330" t="n"/>
      <c r="AY531" s="330" t="n"/>
      <c r="AZ531" s="330" t="n"/>
      <c r="BA531" s="330" t="n"/>
      <c r="BB531" s="330" t="n"/>
      <c r="BC531" s="330" t="n"/>
      <c r="BD531" s="330" t="n"/>
      <c r="BE531" s="330" t="n"/>
      <c r="BF531" s="330" t="n"/>
      <c r="BG531" s="330" t="n"/>
      <c r="BH531" s="330" t="n"/>
      <c r="BI531" s="330" t="n"/>
    </row>
    <row r="532">
      <c r="AO532" s="330" t="n"/>
      <c r="AP532" s="330" t="n"/>
      <c r="AQ532" s="330" t="n"/>
      <c r="AR532" s="330" t="n"/>
      <c r="AS532" s="330" t="n"/>
      <c r="AT532" s="330" t="n"/>
      <c r="AU532" s="330" t="n"/>
      <c r="AV532" s="330" t="n"/>
      <c r="AW532" s="330" t="n"/>
      <c r="AX532" s="330" t="n"/>
      <c r="AY532" s="330" t="n"/>
      <c r="AZ532" s="330" t="n"/>
      <c r="BA532" s="330" t="n"/>
      <c r="BB532" s="330" t="n"/>
      <c r="BC532" s="330" t="n"/>
      <c r="BD532" s="330" t="n"/>
      <c r="BE532" s="330" t="n"/>
      <c r="BF532" s="330" t="n"/>
      <c r="BG532" s="330" t="n"/>
      <c r="BH532" s="330" t="n"/>
      <c r="BI532" s="330" t="n"/>
    </row>
    <row r="533">
      <c r="AO533" s="330" t="n"/>
      <c r="AP533" s="330" t="n"/>
      <c r="AQ533" s="330" t="n"/>
      <c r="AR533" s="330" t="n"/>
      <c r="AS533" s="330" t="n"/>
      <c r="AT533" s="330" t="n"/>
      <c r="AU533" s="330" t="n"/>
      <c r="AV533" s="330" t="n"/>
      <c r="AW533" s="330" t="n"/>
      <c r="AX533" s="330" t="n"/>
      <c r="AY533" s="330" t="n"/>
      <c r="AZ533" s="330" t="n"/>
      <c r="BA533" s="330" t="n"/>
      <c r="BB533" s="330" t="n"/>
      <c r="BC533" s="330" t="n"/>
      <c r="BD533" s="330" t="n"/>
      <c r="BE533" s="330" t="n"/>
      <c r="BF533" s="330" t="n"/>
      <c r="BG533" s="330" t="n"/>
      <c r="BH533" s="330" t="n"/>
      <c r="BI533" s="330" t="n"/>
    </row>
    <row r="534">
      <c r="AO534" s="330" t="n"/>
      <c r="AP534" s="330" t="n"/>
      <c r="AQ534" s="330" t="n"/>
      <c r="AR534" s="330" t="n"/>
      <c r="AS534" s="330" t="n"/>
      <c r="AT534" s="330" t="n"/>
      <c r="AU534" s="330" t="n"/>
      <c r="AV534" s="330" t="n"/>
      <c r="AW534" s="330" t="n"/>
      <c r="AX534" s="330" t="n"/>
      <c r="AY534" s="330" t="n"/>
      <c r="AZ534" s="330" t="n"/>
      <c r="BA534" s="330" t="n"/>
      <c r="BB534" s="330" t="n"/>
      <c r="BC534" s="330" t="n"/>
      <c r="BD534" s="330" t="n"/>
      <c r="BE534" s="330" t="n"/>
      <c r="BF534" s="330" t="n"/>
      <c r="BG534" s="330" t="n"/>
      <c r="BH534" s="330" t="n"/>
      <c r="BI534" s="330" t="n"/>
    </row>
    <row r="535">
      <c r="AO535" s="330" t="n"/>
      <c r="AP535" s="330" t="n"/>
      <c r="AQ535" s="330" t="n"/>
      <c r="AR535" s="330" t="n"/>
      <c r="AS535" s="330" t="n"/>
      <c r="AT535" s="330" t="n"/>
      <c r="AU535" s="330" t="n"/>
      <c r="AV535" s="330" t="n"/>
      <c r="AW535" s="330" t="n"/>
      <c r="AX535" s="330" t="n"/>
      <c r="AY535" s="330" t="n"/>
      <c r="AZ535" s="330" t="n"/>
      <c r="BA535" s="330" t="n"/>
      <c r="BB535" s="330" t="n"/>
      <c r="BC535" s="330" t="n"/>
      <c r="BD535" s="330" t="n"/>
      <c r="BE535" s="330" t="n"/>
      <c r="BF535" s="330" t="n"/>
      <c r="BG535" s="330" t="n"/>
      <c r="BH535" s="330" t="n"/>
      <c r="BI535" s="330" t="n"/>
    </row>
    <row r="536">
      <c r="AO536" s="330" t="n"/>
      <c r="AP536" s="330" t="n"/>
      <c r="AQ536" s="330" t="n"/>
      <c r="AR536" s="330" t="n"/>
      <c r="AS536" s="330" t="n"/>
      <c r="AT536" s="330" t="n"/>
      <c r="AU536" s="330" t="n"/>
      <c r="AV536" s="330" t="n"/>
      <c r="AW536" s="330" t="n"/>
      <c r="AX536" s="330" t="n"/>
      <c r="AY536" s="330" t="n"/>
      <c r="AZ536" s="330" t="n"/>
      <c r="BA536" s="330" t="n"/>
      <c r="BB536" s="330" t="n"/>
      <c r="BC536" s="330" t="n"/>
      <c r="BD536" s="330" t="n"/>
      <c r="BE536" s="330" t="n"/>
      <c r="BF536" s="330" t="n"/>
      <c r="BG536" s="330" t="n"/>
      <c r="BH536" s="330" t="n"/>
      <c r="BI536" s="330" t="n"/>
    </row>
    <row r="537">
      <c r="AO537" s="330" t="n"/>
      <c r="AP537" s="330" t="n"/>
      <c r="AQ537" s="330" t="n"/>
      <c r="AR537" s="330" t="n"/>
      <c r="AS537" s="330" t="n"/>
      <c r="AT537" s="330" t="n"/>
      <c r="AU537" s="330" t="n"/>
      <c r="AV537" s="330" t="n"/>
      <c r="AW537" s="330" t="n"/>
      <c r="AX537" s="330" t="n"/>
      <c r="AY537" s="330" t="n"/>
      <c r="AZ537" s="330" t="n"/>
      <c r="BA537" s="330" t="n"/>
      <c r="BB537" s="330" t="n"/>
      <c r="BC537" s="330" t="n"/>
      <c r="BD537" s="330" t="n"/>
      <c r="BE537" s="330" t="n"/>
      <c r="BF537" s="330" t="n"/>
      <c r="BG537" s="330" t="n"/>
      <c r="BH537" s="330" t="n"/>
      <c r="BI537" s="330" t="n"/>
    </row>
    <row r="538">
      <c r="AO538" s="330" t="n"/>
      <c r="AP538" s="330" t="n"/>
      <c r="AQ538" s="330" t="n"/>
      <c r="AR538" s="330" t="n"/>
      <c r="AS538" s="330" t="n"/>
      <c r="AT538" s="330" t="n"/>
      <c r="AU538" s="330" t="n"/>
      <c r="AV538" s="330" t="n"/>
      <c r="AW538" s="330" t="n"/>
      <c r="AX538" s="330" t="n"/>
      <c r="AY538" s="330" t="n"/>
      <c r="AZ538" s="330" t="n"/>
      <c r="BA538" s="330" t="n"/>
      <c r="BB538" s="330" t="n"/>
      <c r="BC538" s="330" t="n"/>
      <c r="BD538" s="330" t="n"/>
      <c r="BE538" s="330" t="n"/>
      <c r="BF538" s="330" t="n"/>
      <c r="BG538" s="330" t="n"/>
      <c r="BH538" s="330" t="n"/>
      <c r="BI538" s="330" t="n"/>
    </row>
    <row r="539">
      <c r="AO539" s="330" t="n"/>
      <c r="AP539" s="330" t="n"/>
      <c r="AQ539" s="330" t="n"/>
      <c r="AR539" s="330" t="n"/>
      <c r="AS539" s="330" t="n"/>
      <c r="AT539" s="330" t="n"/>
      <c r="AU539" s="330" t="n"/>
      <c r="AV539" s="330" t="n"/>
      <c r="AW539" s="330" t="n"/>
      <c r="AX539" s="330" t="n"/>
      <c r="AY539" s="330" t="n"/>
      <c r="AZ539" s="330" t="n"/>
      <c r="BA539" s="330" t="n"/>
      <c r="BB539" s="330" t="n"/>
      <c r="BC539" s="330" t="n"/>
      <c r="BD539" s="330" t="n"/>
      <c r="BE539" s="330" t="n"/>
      <c r="BF539" s="330" t="n"/>
      <c r="BG539" s="330" t="n"/>
      <c r="BH539" s="330" t="n"/>
      <c r="BI539" s="330" t="n"/>
    </row>
    <row r="540">
      <c r="AO540" s="330" t="n"/>
      <c r="AP540" s="330" t="n"/>
      <c r="AQ540" s="330" t="n"/>
      <c r="AR540" s="330" t="n"/>
      <c r="AS540" s="330" t="n"/>
      <c r="AT540" s="330" t="n"/>
      <c r="AU540" s="330" t="n"/>
      <c r="AV540" s="330" t="n"/>
      <c r="AW540" s="330" t="n"/>
      <c r="AX540" s="330" t="n"/>
      <c r="AY540" s="330" t="n"/>
      <c r="AZ540" s="330" t="n"/>
      <c r="BA540" s="330" t="n"/>
      <c r="BB540" s="330" t="n"/>
      <c r="BC540" s="330" t="n"/>
      <c r="BD540" s="330" t="n"/>
      <c r="BE540" s="330" t="n"/>
      <c r="BF540" s="330" t="n"/>
      <c r="BG540" s="330" t="n"/>
      <c r="BH540" s="330" t="n"/>
      <c r="BI540" s="330" t="n"/>
    </row>
    <row r="541">
      <c r="AO541" s="330" t="n"/>
      <c r="AP541" s="330" t="n"/>
      <c r="AQ541" s="330" t="n"/>
      <c r="AR541" s="330" t="n"/>
      <c r="AS541" s="330" t="n"/>
      <c r="AT541" s="330" t="n"/>
      <c r="AU541" s="330" t="n"/>
      <c r="AV541" s="330" t="n"/>
      <c r="AW541" s="330" t="n"/>
      <c r="AX541" s="330" t="n"/>
      <c r="AY541" s="330" t="n"/>
      <c r="AZ541" s="330" t="n"/>
      <c r="BA541" s="330" t="n"/>
      <c r="BB541" s="330" t="n"/>
      <c r="BC541" s="330" t="n"/>
      <c r="BD541" s="330" t="n"/>
      <c r="BE541" s="330" t="n"/>
      <c r="BF541" s="330" t="n"/>
      <c r="BG541" s="330" t="n"/>
      <c r="BH541" s="330" t="n"/>
      <c r="BI541" s="330" t="n"/>
    </row>
    <row r="542">
      <c r="AO542" s="330" t="n"/>
      <c r="AP542" s="330" t="n"/>
      <c r="AQ542" s="330" t="n"/>
      <c r="AR542" s="330" t="n"/>
      <c r="AS542" s="330" t="n"/>
      <c r="AT542" s="330" t="n"/>
      <c r="AU542" s="330" t="n"/>
      <c r="AV542" s="330" t="n"/>
      <c r="AW542" s="330" t="n"/>
      <c r="AX542" s="330" t="n"/>
      <c r="AY542" s="330" t="n"/>
      <c r="AZ542" s="330" t="n"/>
      <c r="BA542" s="330" t="n"/>
      <c r="BB542" s="330" t="n"/>
      <c r="BC542" s="330" t="n"/>
      <c r="BD542" s="330" t="n"/>
      <c r="BE542" s="330" t="n"/>
      <c r="BF542" s="330" t="n"/>
      <c r="BG542" s="330" t="n"/>
      <c r="BH542" s="330" t="n"/>
      <c r="BI542" s="330" t="n"/>
    </row>
    <row r="543">
      <c r="AO543" s="330" t="n"/>
      <c r="AP543" s="330" t="n"/>
      <c r="AQ543" s="330" t="n"/>
      <c r="AR543" s="330" t="n"/>
      <c r="AS543" s="330" t="n"/>
      <c r="AT543" s="330" t="n"/>
      <c r="AU543" s="330" t="n"/>
      <c r="AV543" s="330" t="n"/>
      <c r="AW543" s="330" t="n"/>
      <c r="AX543" s="330" t="n"/>
      <c r="AY543" s="330" t="n"/>
      <c r="AZ543" s="330" t="n"/>
      <c r="BA543" s="330" t="n"/>
      <c r="BB543" s="330" t="n"/>
      <c r="BC543" s="330" t="n"/>
      <c r="BD543" s="330" t="n"/>
      <c r="BE543" s="330" t="n"/>
      <c r="BF543" s="330" t="n"/>
      <c r="BG543" s="330" t="n"/>
      <c r="BH543" s="330" t="n"/>
      <c r="BI543" s="330" t="n"/>
    </row>
    <row r="544">
      <c r="AO544" s="330" t="n"/>
      <c r="AP544" s="330" t="n"/>
      <c r="AQ544" s="330" t="n"/>
      <c r="AR544" s="330" t="n"/>
      <c r="AS544" s="330" t="n"/>
      <c r="AT544" s="330" t="n"/>
      <c r="AU544" s="330" t="n"/>
      <c r="AV544" s="330" t="n"/>
      <c r="AW544" s="330" t="n"/>
      <c r="AX544" s="330" t="n"/>
      <c r="AY544" s="330" t="n"/>
      <c r="AZ544" s="330" t="n"/>
      <c r="BA544" s="330" t="n"/>
      <c r="BB544" s="330" t="n"/>
      <c r="BC544" s="330" t="n"/>
      <c r="BD544" s="330" t="n"/>
      <c r="BE544" s="330" t="n"/>
      <c r="BF544" s="330" t="n"/>
      <c r="BG544" s="330" t="n"/>
      <c r="BH544" s="330" t="n"/>
      <c r="BI544" s="330" t="n"/>
    </row>
    <row r="545">
      <c r="AO545" s="330" t="n"/>
      <c r="AP545" s="330" t="n"/>
      <c r="AQ545" s="330" t="n"/>
      <c r="AR545" s="330" t="n"/>
      <c r="AS545" s="330" t="n"/>
      <c r="AT545" s="330" t="n"/>
      <c r="AU545" s="330" t="n"/>
      <c r="AV545" s="330" t="n"/>
      <c r="AW545" s="330" t="n"/>
      <c r="AX545" s="330" t="n"/>
      <c r="AY545" s="330" t="n"/>
      <c r="AZ545" s="330" t="n"/>
      <c r="BA545" s="330" t="n"/>
      <c r="BB545" s="330" t="n"/>
      <c r="BC545" s="330" t="n"/>
      <c r="BD545" s="330" t="n"/>
      <c r="BE545" s="330" t="n"/>
      <c r="BF545" s="330" t="n"/>
      <c r="BG545" s="330" t="n"/>
      <c r="BH545" s="330" t="n"/>
      <c r="BI545" s="330" t="n"/>
    </row>
    <row r="546">
      <c r="AO546" s="330" t="n"/>
      <c r="AP546" s="330" t="n"/>
      <c r="AQ546" s="330" t="n"/>
      <c r="AR546" s="330" t="n"/>
      <c r="AS546" s="330" t="n"/>
      <c r="AT546" s="330" t="n"/>
      <c r="AU546" s="330" t="n"/>
      <c r="AV546" s="330" t="n"/>
      <c r="AW546" s="330" t="n"/>
      <c r="AX546" s="330" t="n"/>
      <c r="AY546" s="330" t="n"/>
      <c r="AZ546" s="330" t="n"/>
      <c r="BA546" s="330" t="n"/>
      <c r="BB546" s="330" t="n"/>
      <c r="BC546" s="330" t="n"/>
      <c r="BD546" s="330" t="n"/>
      <c r="BE546" s="330" t="n"/>
      <c r="BF546" s="330" t="n"/>
      <c r="BG546" s="330" t="n"/>
      <c r="BH546" s="330" t="n"/>
      <c r="BI546" s="330" t="n"/>
    </row>
    <row r="547">
      <c r="AO547" s="330" t="n"/>
      <c r="AP547" s="330" t="n"/>
      <c r="AQ547" s="330" t="n"/>
      <c r="AR547" s="330" t="n"/>
      <c r="AS547" s="330" t="n"/>
      <c r="AT547" s="330" t="n"/>
      <c r="AU547" s="330" t="n"/>
      <c r="AV547" s="330" t="n"/>
      <c r="AW547" s="330" t="n"/>
      <c r="AX547" s="330" t="n"/>
      <c r="AY547" s="330" t="n"/>
      <c r="AZ547" s="330" t="n"/>
      <c r="BA547" s="330" t="n"/>
      <c r="BB547" s="330" t="n"/>
      <c r="BC547" s="330" t="n"/>
      <c r="BD547" s="330" t="n"/>
      <c r="BE547" s="330" t="n"/>
      <c r="BF547" s="330" t="n"/>
      <c r="BG547" s="330" t="n"/>
      <c r="BH547" s="330" t="n"/>
      <c r="BI547" s="330" t="n"/>
    </row>
    <row r="548">
      <c r="AO548" s="330" t="n"/>
      <c r="AP548" s="330" t="n"/>
      <c r="AQ548" s="330" t="n"/>
      <c r="AR548" s="330" t="n"/>
      <c r="AS548" s="330" t="n"/>
      <c r="AT548" s="330" t="n"/>
      <c r="AU548" s="330" t="n"/>
      <c r="AV548" s="330" t="n"/>
      <c r="AW548" s="330" t="n"/>
      <c r="AX548" s="330" t="n"/>
      <c r="AY548" s="330" t="n"/>
      <c r="AZ548" s="330" t="n"/>
      <c r="BA548" s="330" t="n"/>
      <c r="BB548" s="330" t="n"/>
      <c r="BC548" s="330" t="n"/>
      <c r="BD548" s="330" t="n"/>
      <c r="BE548" s="330" t="n"/>
      <c r="BF548" s="330" t="n"/>
      <c r="BG548" s="330" t="n"/>
      <c r="BH548" s="330" t="n"/>
      <c r="BI548" s="330" t="n"/>
    </row>
    <row r="549">
      <c r="AO549" s="330" t="n"/>
      <c r="AP549" s="330" t="n"/>
      <c r="AQ549" s="330" t="n"/>
      <c r="AR549" s="330" t="n"/>
      <c r="AS549" s="330" t="n"/>
      <c r="AT549" s="330" t="n"/>
      <c r="AU549" s="330" t="n"/>
      <c r="AV549" s="330" t="n"/>
      <c r="AW549" s="330" t="n"/>
      <c r="AX549" s="330" t="n"/>
      <c r="AY549" s="330" t="n"/>
      <c r="AZ549" s="330" t="n"/>
      <c r="BA549" s="330" t="n"/>
      <c r="BB549" s="330" t="n"/>
      <c r="BC549" s="330" t="n"/>
      <c r="BD549" s="330" t="n"/>
      <c r="BE549" s="330" t="n"/>
      <c r="BF549" s="330" t="n"/>
      <c r="BG549" s="330" t="n"/>
      <c r="BH549" s="330" t="n"/>
      <c r="BI549" s="330" t="n"/>
    </row>
    <row r="550">
      <c r="AO550" s="330" t="n"/>
      <c r="AP550" s="330" t="n"/>
      <c r="AQ550" s="330" t="n"/>
      <c r="AR550" s="330" t="n"/>
      <c r="AS550" s="330" t="n"/>
      <c r="AT550" s="330" t="n"/>
      <c r="AU550" s="330" t="n"/>
      <c r="AV550" s="330" t="n"/>
      <c r="AW550" s="330" t="n"/>
      <c r="AX550" s="330" t="n"/>
      <c r="AY550" s="330" t="n"/>
      <c r="AZ550" s="330" t="n"/>
      <c r="BA550" s="330" t="n"/>
      <c r="BB550" s="330" t="n"/>
      <c r="BC550" s="330" t="n"/>
      <c r="BD550" s="330" t="n"/>
      <c r="BE550" s="330" t="n"/>
      <c r="BF550" s="330" t="n"/>
      <c r="BG550" s="330" t="n"/>
      <c r="BH550" s="330" t="n"/>
      <c r="BI550" s="330" t="n"/>
    </row>
    <row r="551">
      <c r="AO551" s="330" t="n"/>
      <c r="AP551" s="330" t="n"/>
      <c r="AQ551" s="330" t="n"/>
      <c r="AR551" s="330" t="n"/>
      <c r="AS551" s="330" t="n"/>
      <c r="AT551" s="330" t="n"/>
      <c r="AU551" s="330" t="n"/>
      <c r="AV551" s="330" t="n"/>
      <c r="AW551" s="330" t="n"/>
      <c r="AX551" s="330" t="n"/>
      <c r="AY551" s="330" t="n"/>
      <c r="AZ551" s="330" t="n"/>
      <c r="BA551" s="330" t="n"/>
      <c r="BB551" s="330" t="n"/>
      <c r="BC551" s="330" t="n"/>
      <c r="BD551" s="330" t="n"/>
      <c r="BE551" s="330" t="n"/>
      <c r="BF551" s="330" t="n"/>
      <c r="BG551" s="330" t="n"/>
      <c r="BH551" s="330" t="n"/>
      <c r="BI551" s="330" t="n"/>
    </row>
    <row r="552">
      <c r="AO552" s="330" t="n"/>
      <c r="AP552" s="330" t="n"/>
      <c r="AQ552" s="330" t="n"/>
      <c r="AR552" s="330" t="n"/>
      <c r="AS552" s="330" t="n"/>
      <c r="AT552" s="330" t="n"/>
      <c r="AU552" s="330" t="n"/>
      <c r="AV552" s="330" t="n"/>
      <c r="AW552" s="330" t="n"/>
      <c r="AX552" s="330" t="n"/>
      <c r="AY552" s="330" t="n"/>
      <c r="AZ552" s="330" t="n"/>
      <c r="BA552" s="330" t="n"/>
      <c r="BB552" s="330" t="n"/>
      <c r="BC552" s="330" t="n"/>
      <c r="BD552" s="330" t="n"/>
      <c r="BE552" s="330" t="n"/>
      <c r="BF552" s="330" t="n"/>
      <c r="BG552" s="330" t="n"/>
      <c r="BH552" s="330" t="n"/>
      <c r="BI552" s="330" t="n"/>
    </row>
    <row r="553">
      <c r="AO553" s="330" t="n"/>
      <c r="AP553" s="330" t="n"/>
      <c r="AQ553" s="330" t="n"/>
      <c r="AR553" s="330" t="n"/>
      <c r="AS553" s="330" t="n"/>
      <c r="AT553" s="330" t="n"/>
      <c r="AU553" s="330" t="n"/>
      <c r="AV553" s="330" t="n"/>
      <c r="AW553" s="330" t="n"/>
      <c r="AX553" s="330" t="n"/>
      <c r="AY553" s="330" t="n"/>
      <c r="AZ553" s="330" t="n"/>
      <c r="BA553" s="330" t="n"/>
      <c r="BB553" s="330" t="n"/>
      <c r="BC553" s="330" t="n"/>
      <c r="BD553" s="330" t="n"/>
      <c r="BE553" s="330" t="n"/>
      <c r="BF553" s="330" t="n"/>
      <c r="BG553" s="330" t="n"/>
      <c r="BH553" s="330" t="n"/>
      <c r="BI553" s="330" t="n"/>
    </row>
    <row r="554">
      <c r="AO554" s="330" t="n"/>
      <c r="AP554" s="330" t="n"/>
      <c r="AQ554" s="330" t="n"/>
      <c r="AR554" s="330" t="n"/>
      <c r="AS554" s="330" t="n"/>
      <c r="AT554" s="330" t="n"/>
      <c r="AU554" s="330" t="n"/>
      <c r="AV554" s="330" t="n"/>
      <c r="AW554" s="330" t="n"/>
      <c r="AX554" s="330" t="n"/>
      <c r="AY554" s="330" t="n"/>
      <c r="AZ554" s="330" t="n"/>
      <c r="BA554" s="330" t="n"/>
      <c r="BB554" s="330" t="n"/>
      <c r="BC554" s="330" t="n"/>
      <c r="BD554" s="330" t="n"/>
      <c r="BE554" s="330" t="n"/>
      <c r="BF554" s="330" t="n"/>
      <c r="BG554" s="330" t="n"/>
      <c r="BH554" s="330" t="n"/>
      <c r="BI554" s="330" t="n"/>
    </row>
    <row r="555">
      <c r="AO555" s="330" t="n"/>
      <c r="AP555" s="330" t="n"/>
      <c r="AQ555" s="330" t="n"/>
      <c r="AR555" s="330" t="n"/>
      <c r="AS555" s="330" t="n"/>
      <c r="AT555" s="330" t="n"/>
      <c r="AU555" s="330" t="n"/>
      <c r="AV555" s="330" t="n"/>
      <c r="AW555" s="330" t="n"/>
      <c r="AX555" s="330" t="n"/>
      <c r="AY555" s="330" t="n"/>
      <c r="AZ555" s="330" t="n"/>
      <c r="BA555" s="330" t="n"/>
      <c r="BB555" s="330" t="n"/>
      <c r="BC555" s="330" t="n"/>
      <c r="BD555" s="330" t="n"/>
      <c r="BE555" s="330" t="n"/>
      <c r="BF555" s="330" t="n"/>
      <c r="BG555" s="330" t="n"/>
      <c r="BH555" s="330" t="n"/>
      <c r="BI555" s="330" t="n"/>
    </row>
    <row r="556">
      <c r="AO556" s="330" t="n"/>
      <c r="AP556" s="330" t="n"/>
      <c r="AQ556" s="330" t="n"/>
      <c r="AR556" s="330" t="n"/>
      <c r="AS556" s="330" t="n"/>
      <c r="AT556" s="330" t="n"/>
      <c r="AU556" s="330" t="n"/>
      <c r="AV556" s="330" t="n"/>
      <c r="AW556" s="330" t="n"/>
      <c r="AX556" s="330" t="n"/>
      <c r="AY556" s="330" t="n"/>
      <c r="AZ556" s="330" t="n"/>
      <c r="BA556" s="330" t="n"/>
      <c r="BB556" s="330" t="n"/>
      <c r="BC556" s="330" t="n"/>
      <c r="BD556" s="330" t="n"/>
      <c r="BE556" s="330" t="n"/>
      <c r="BF556" s="330" t="n"/>
      <c r="BG556" s="330" t="n"/>
      <c r="BH556" s="330" t="n"/>
      <c r="BI556" s="330" t="n"/>
    </row>
    <row r="557">
      <c r="AO557" s="330" t="n"/>
      <c r="AP557" s="330" t="n"/>
      <c r="AQ557" s="330" t="n"/>
      <c r="AR557" s="330" t="n"/>
      <c r="AS557" s="330" t="n"/>
      <c r="AT557" s="330" t="n"/>
      <c r="AU557" s="330" t="n"/>
      <c r="AV557" s="330" t="n"/>
      <c r="AW557" s="330" t="n"/>
      <c r="AX557" s="330" t="n"/>
      <c r="AY557" s="330" t="n"/>
      <c r="AZ557" s="330" t="n"/>
      <c r="BA557" s="330" t="n"/>
      <c r="BB557" s="330" t="n"/>
      <c r="BC557" s="330" t="n"/>
      <c r="BD557" s="330" t="n"/>
      <c r="BE557" s="330" t="n"/>
      <c r="BF557" s="330" t="n"/>
      <c r="BG557" s="330" t="n"/>
      <c r="BH557" s="330" t="n"/>
      <c r="BI557" s="330" t="n"/>
    </row>
    <row r="558">
      <c r="AO558" s="330" t="n"/>
      <c r="AP558" s="330" t="n"/>
      <c r="AQ558" s="330" t="n"/>
      <c r="AR558" s="330" t="n"/>
      <c r="AS558" s="330" t="n"/>
      <c r="AT558" s="330" t="n"/>
      <c r="AU558" s="330" t="n"/>
      <c r="AV558" s="330" t="n"/>
      <c r="AW558" s="330" t="n"/>
      <c r="AX558" s="330" t="n"/>
      <c r="AY558" s="330" t="n"/>
      <c r="AZ558" s="330" t="n"/>
      <c r="BA558" s="330" t="n"/>
      <c r="BB558" s="330" t="n"/>
      <c r="BC558" s="330" t="n"/>
      <c r="BD558" s="330" t="n"/>
      <c r="BE558" s="330" t="n"/>
      <c r="BF558" s="330" t="n"/>
      <c r="BG558" s="330" t="n"/>
      <c r="BH558" s="330" t="n"/>
      <c r="BI558" s="330" t="n"/>
    </row>
    <row r="559">
      <c r="AO559" s="330" t="n"/>
      <c r="AP559" s="330" t="n"/>
      <c r="AQ559" s="330" t="n"/>
      <c r="AR559" s="330" t="n"/>
      <c r="AS559" s="330" t="n"/>
      <c r="AT559" s="330" t="n"/>
      <c r="AU559" s="330" t="n"/>
      <c r="AV559" s="330" t="n"/>
      <c r="AW559" s="330" t="n"/>
      <c r="AX559" s="330" t="n"/>
      <c r="AY559" s="330" t="n"/>
      <c r="AZ559" s="330" t="n"/>
      <c r="BA559" s="330" t="n"/>
      <c r="BB559" s="330" t="n"/>
      <c r="BC559" s="330" t="n"/>
      <c r="BD559" s="330" t="n"/>
      <c r="BE559" s="330" t="n"/>
      <c r="BF559" s="330" t="n"/>
      <c r="BG559" s="330" t="n"/>
      <c r="BH559" s="330" t="n"/>
      <c r="BI559" s="330" t="n"/>
    </row>
    <row r="560">
      <c r="AO560" s="330" t="n"/>
      <c r="AP560" s="330" t="n"/>
      <c r="AQ560" s="330" t="n"/>
      <c r="AR560" s="330" t="n"/>
      <c r="AS560" s="330" t="n"/>
      <c r="AT560" s="330" t="n"/>
      <c r="AU560" s="330" t="n"/>
      <c r="AV560" s="330" t="n"/>
      <c r="AW560" s="330" t="n"/>
      <c r="AX560" s="330" t="n"/>
      <c r="AY560" s="330" t="n"/>
      <c r="AZ560" s="330" t="n"/>
      <c r="BA560" s="330" t="n"/>
      <c r="BB560" s="330" t="n"/>
      <c r="BC560" s="330" t="n"/>
      <c r="BD560" s="330" t="n"/>
      <c r="BE560" s="330" t="n"/>
      <c r="BF560" s="330" t="n"/>
      <c r="BG560" s="330" t="n"/>
      <c r="BH560" s="330" t="n"/>
      <c r="BI560" s="330" t="n"/>
    </row>
    <row r="561">
      <c r="AO561" s="330" t="n"/>
      <c r="AP561" s="330" t="n"/>
      <c r="AQ561" s="330" t="n"/>
      <c r="AR561" s="330" t="n"/>
      <c r="AS561" s="330" t="n"/>
      <c r="AT561" s="330" t="n"/>
      <c r="AU561" s="330" t="n"/>
      <c r="AV561" s="330" t="n"/>
      <c r="AW561" s="330" t="n"/>
      <c r="AX561" s="330" t="n"/>
      <c r="AY561" s="330" t="n"/>
      <c r="AZ561" s="330" t="n"/>
      <c r="BA561" s="330" t="n"/>
      <c r="BB561" s="330" t="n"/>
      <c r="BC561" s="330" t="n"/>
      <c r="BD561" s="330" t="n"/>
      <c r="BE561" s="330" t="n"/>
      <c r="BF561" s="330" t="n"/>
      <c r="BG561" s="330" t="n"/>
      <c r="BH561" s="330" t="n"/>
      <c r="BI561" s="330" t="n"/>
    </row>
    <row r="562">
      <c r="AO562" s="330" t="n"/>
      <c r="AP562" s="330" t="n"/>
      <c r="AQ562" s="330" t="n"/>
      <c r="AR562" s="330" t="n"/>
      <c r="AS562" s="330" t="n"/>
      <c r="AT562" s="330" t="n"/>
      <c r="AU562" s="330" t="n"/>
      <c r="AV562" s="330" t="n"/>
      <c r="AW562" s="330" t="n"/>
      <c r="AX562" s="330" t="n"/>
      <c r="AY562" s="330" t="n"/>
      <c r="AZ562" s="330" t="n"/>
      <c r="BA562" s="330" t="n"/>
      <c r="BB562" s="330" t="n"/>
      <c r="BC562" s="330" t="n"/>
      <c r="BD562" s="330" t="n"/>
      <c r="BE562" s="330" t="n"/>
      <c r="BF562" s="330" t="n"/>
      <c r="BG562" s="330" t="n"/>
      <c r="BH562" s="330" t="n"/>
      <c r="BI562" s="330" t="n"/>
    </row>
    <row r="563">
      <c r="AO563" s="330" t="n"/>
      <c r="AP563" s="330" t="n"/>
      <c r="AQ563" s="330" t="n"/>
      <c r="AR563" s="330" t="n"/>
      <c r="AS563" s="330" t="n"/>
      <c r="AT563" s="330" t="n"/>
      <c r="AU563" s="330" t="n"/>
      <c r="AV563" s="330" t="n"/>
      <c r="AW563" s="330" t="n"/>
      <c r="AX563" s="330" t="n"/>
      <c r="AY563" s="330" t="n"/>
      <c r="AZ563" s="330" t="n"/>
      <c r="BA563" s="330" t="n"/>
      <c r="BB563" s="330" t="n"/>
      <c r="BC563" s="330" t="n"/>
      <c r="BD563" s="330" t="n"/>
      <c r="BE563" s="330" t="n"/>
      <c r="BF563" s="330" t="n"/>
      <c r="BG563" s="330" t="n"/>
      <c r="BH563" s="330" t="n"/>
      <c r="BI563" s="330" t="n"/>
    </row>
    <row r="564">
      <c r="AO564" s="330" t="n"/>
      <c r="AP564" s="330" t="n"/>
      <c r="AQ564" s="330" t="n"/>
      <c r="AR564" s="330" t="n"/>
      <c r="AS564" s="330" t="n"/>
      <c r="AT564" s="330" t="n"/>
      <c r="AU564" s="330" t="n"/>
      <c r="AV564" s="330" t="n"/>
      <c r="AW564" s="330" t="n"/>
      <c r="AX564" s="330" t="n"/>
      <c r="AY564" s="330" t="n"/>
      <c r="AZ564" s="330" t="n"/>
      <c r="BA564" s="330" t="n"/>
      <c r="BB564" s="330" t="n"/>
      <c r="BC564" s="330" t="n"/>
      <c r="BD564" s="330" t="n"/>
      <c r="BE564" s="330" t="n"/>
      <c r="BF564" s="330" t="n"/>
      <c r="BG564" s="330" t="n"/>
      <c r="BH564" s="330" t="n"/>
      <c r="BI564" s="330" t="n"/>
    </row>
    <row r="565">
      <c r="AO565" s="330" t="n"/>
      <c r="AP565" s="330" t="n"/>
      <c r="AQ565" s="330" t="n"/>
      <c r="AR565" s="330" t="n"/>
      <c r="AS565" s="330" t="n"/>
      <c r="AT565" s="330" t="n"/>
      <c r="AU565" s="330" t="n"/>
      <c r="AV565" s="330" t="n"/>
      <c r="AW565" s="330" t="n"/>
      <c r="AX565" s="330" t="n"/>
      <c r="AY565" s="330" t="n"/>
      <c r="AZ565" s="330" t="n"/>
      <c r="BA565" s="330" t="n"/>
      <c r="BB565" s="330" t="n"/>
      <c r="BC565" s="330" t="n"/>
      <c r="BD565" s="330" t="n"/>
      <c r="BE565" s="330" t="n"/>
      <c r="BF565" s="330" t="n"/>
      <c r="BG565" s="330" t="n"/>
      <c r="BH565" s="330" t="n"/>
      <c r="BI565" s="330" t="n"/>
    </row>
    <row r="566">
      <c r="AO566" s="330" t="n"/>
      <c r="AP566" s="330" t="n"/>
      <c r="AQ566" s="330" t="n"/>
      <c r="AR566" s="330" t="n"/>
      <c r="AS566" s="330" t="n"/>
      <c r="AT566" s="330" t="n"/>
      <c r="AU566" s="330" t="n"/>
      <c r="AV566" s="330" t="n"/>
      <c r="AW566" s="330" t="n"/>
      <c r="AX566" s="330" t="n"/>
      <c r="AY566" s="330" t="n"/>
      <c r="AZ566" s="330" t="n"/>
      <c r="BA566" s="330" t="n"/>
      <c r="BB566" s="330" t="n"/>
      <c r="BC566" s="330" t="n"/>
      <c r="BD566" s="330" t="n"/>
      <c r="BE566" s="330" t="n"/>
      <c r="BF566" s="330" t="n"/>
      <c r="BG566" s="330" t="n"/>
      <c r="BH566" s="330" t="n"/>
      <c r="BI566" s="330" t="n"/>
    </row>
    <row r="567">
      <c r="AO567" s="330" t="n"/>
      <c r="AP567" s="330" t="n"/>
      <c r="AQ567" s="330" t="n"/>
      <c r="AR567" s="330" t="n"/>
      <c r="AS567" s="330" t="n"/>
      <c r="AT567" s="330" t="n"/>
      <c r="AU567" s="330" t="n"/>
      <c r="AV567" s="330" t="n"/>
      <c r="AW567" s="330" t="n"/>
      <c r="AX567" s="330" t="n"/>
      <c r="AY567" s="330" t="n"/>
      <c r="AZ567" s="330" t="n"/>
      <c r="BA567" s="330" t="n"/>
      <c r="BB567" s="330" t="n"/>
      <c r="BC567" s="330" t="n"/>
      <c r="BD567" s="330" t="n"/>
      <c r="BE567" s="330" t="n"/>
      <c r="BF567" s="330" t="n"/>
      <c r="BG567" s="330" t="n"/>
      <c r="BH567" s="330" t="n"/>
      <c r="BI567" s="330" t="n"/>
    </row>
    <row r="568">
      <c r="AO568" s="330" t="n"/>
      <c r="AP568" s="330" t="n"/>
      <c r="AQ568" s="330" t="n"/>
      <c r="AR568" s="330" t="n"/>
      <c r="AS568" s="330" t="n"/>
      <c r="AT568" s="330" t="n"/>
      <c r="AU568" s="330" t="n"/>
      <c r="AV568" s="330" t="n"/>
      <c r="AW568" s="330" t="n"/>
      <c r="AX568" s="330" t="n"/>
      <c r="AY568" s="330" t="n"/>
      <c r="AZ568" s="330" t="n"/>
      <c r="BA568" s="330" t="n"/>
      <c r="BB568" s="330" t="n"/>
      <c r="BC568" s="330" t="n"/>
      <c r="BD568" s="330" t="n"/>
      <c r="BE568" s="330" t="n"/>
      <c r="BF568" s="330" t="n"/>
      <c r="BG568" s="330" t="n"/>
      <c r="BH568" s="330" t="n"/>
      <c r="BI568" s="330" t="n"/>
    </row>
    <row r="569">
      <c r="AO569" s="330" t="n"/>
      <c r="AP569" s="330" t="n"/>
      <c r="AQ569" s="330" t="n"/>
      <c r="AR569" s="330" t="n"/>
      <c r="AS569" s="330" t="n"/>
      <c r="AT569" s="330" t="n"/>
      <c r="AU569" s="330" t="n"/>
      <c r="AV569" s="330" t="n"/>
      <c r="AW569" s="330" t="n"/>
      <c r="AX569" s="330" t="n"/>
      <c r="AY569" s="330" t="n"/>
      <c r="AZ569" s="330" t="n"/>
      <c r="BA569" s="330" t="n"/>
      <c r="BB569" s="330" t="n"/>
      <c r="BC569" s="330" t="n"/>
      <c r="BD569" s="330" t="n"/>
      <c r="BE569" s="330" t="n"/>
      <c r="BF569" s="330" t="n"/>
      <c r="BG569" s="330" t="n"/>
      <c r="BH569" s="330" t="n"/>
      <c r="BI569" s="330" t="n"/>
    </row>
    <row r="570">
      <c r="AO570" s="330" t="n"/>
      <c r="AP570" s="330" t="n"/>
      <c r="AQ570" s="330" t="n"/>
      <c r="AR570" s="330" t="n"/>
      <c r="AS570" s="330" t="n"/>
      <c r="AT570" s="330" t="n"/>
      <c r="AU570" s="330" t="n"/>
      <c r="AV570" s="330" t="n"/>
      <c r="AW570" s="330" t="n"/>
      <c r="AX570" s="330" t="n"/>
      <c r="AY570" s="330" t="n"/>
      <c r="AZ570" s="330" t="n"/>
      <c r="BA570" s="330" t="n"/>
      <c r="BB570" s="330" t="n"/>
      <c r="BC570" s="330" t="n"/>
      <c r="BD570" s="330" t="n"/>
      <c r="BE570" s="330" t="n"/>
      <c r="BF570" s="330" t="n"/>
      <c r="BG570" s="330" t="n"/>
      <c r="BH570" s="330" t="n"/>
      <c r="BI570" s="330" t="n"/>
    </row>
    <row r="571">
      <c r="AO571" s="330" t="n"/>
      <c r="AP571" s="330" t="n"/>
      <c r="AQ571" s="330" t="n"/>
      <c r="AR571" s="330" t="n"/>
      <c r="AS571" s="330" t="n"/>
      <c r="AT571" s="330" t="n"/>
      <c r="AU571" s="330" t="n"/>
      <c r="AV571" s="330" t="n"/>
      <c r="AW571" s="330" t="n"/>
      <c r="AX571" s="330" t="n"/>
      <c r="AY571" s="330" t="n"/>
      <c r="AZ571" s="330" t="n"/>
      <c r="BA571" s="330" t="n"/>
      <c r="BB571" s="330" t="n"/>
      <c r="BC571" s="330" t="n"/>
      <c r="BD571" s="330" t="n"/>
      <c r="BE571" s="330" t="n"/>
      <c r="BF571" s="330" t="n"/>
      <c r="BG571" s="330" t="n"/>
      <c r="BH571" s="330" t="n"/>
      <c r="BI571" s="330" t="n"/>
    </row>
    <row r="572">
      <c r="AO572" s="330" t="n"/>
      <c r="AP572" s="330" t="n"/>
      <c r="AQ572" s="330" t="n"/>
      <c r="AR572" s="330" t="n"/>
      <c r="AS572" s="330" t="n"/>
      <c r="AT572" s="330" t="n"/>
      <c r="AU572" s="330" t="n"/>
      <c r="AV572" s="330" t="n"/>
      <c r="AW572" s="330" t="n"/>
      <c r="AX572" s="330" t="n"/>
      <c r="AY572" s="330" t="n"/>
      <c r="AZ572" s="330" t="n"/>
      <c r="BA572" s="330" t="n"/>
      <c r="BB572" s="330" t="n"/>
      <c r="BC572" s="330" t="n"/>
      <c r="BD572" s="330" t="n"/>
      <c r="BE572" s="330" t="n"/>
      <c r="BF572" s="330" t="n"/>
      <c r="BG572" s="330" t="n"/>
      <c r="BH572" s="330" t="n"/>
      <c r="BI572" s="330" t="n"/>
    </row>
    <row r="573">
      <c r="AO573" s="330" t="n"/>
      <c r="AP573" s="330" t="n"/>
      <c r="AQ573" s="330" t="n"/>
      <c r="AR573" s="330" t="n"/>
      <c r="AS573" s="330" t="n"/>
      <c r="AT573" s="330" t="n"/>
      <c r="AU573" s="330" t="n"/>
      <c r="AV573" s="330" t="n"/>
      <c r="AW573" s="330" t="n"/>
      <c r="AX573" s="330" t="n"/>
      <c r="AY573" s="330" t="n"/>
      <c r="AZ573" s="330" t="n"/>
      <c r="BA573" s="330" t="n"/>
      <c r="BB573" s="330" t="n"/>
      <c r="BC573" s="330" t="n"/>
      <c r="BD573" s="330" t="n"/>
      <c r="BE573" s="330" t="n"/>
      <c r="BF573" s="330" t="n"/>
      <c r="BG573" s="330" t="n"/>
      <c r="BH573" s="330" t="n"/>
      <c r="BI573" s="330" t="n"/>
    </row>
    <row r="574">
      <c r="AO574" s="330" t="n"/>
      <c r="AP574" s="330" t="n"/>
      <c r="AQ574" s="330" t="n"/>
      <c r="AR574" s="330" t="n"/>
      <c r="AS574" s="330" t="n"/>
      <c r="AT574" s="330" t="n"/>
      <c r="AU574" s="330" t="n"/>
      <c r="AV574" s="330" t="n"/>
      <c r="AW574" s="330" t="n"/>
      <c r="AX574" s="330" t="n"/>
      <c r="AY574" s="330" t="n"/>
      <c r="AZ574" s="330" t="n"/>
      <c r="BA574" s="330" t="n"/>
      <c r="BB574" s="330" t="n"/>
      <c r="BC574" s="330" t="n"/>
      <c r="BD574" s="330" t="n"/>
      <c r="BE574" s="330" t="n"/>
      <c r="BF574" s="330" t="n"/>
      <c r="BG574" s="330" t="n"/>
      <c r="BH574" s="330" t="n"/>
      <c r="BI574" s="330" t="n"/>
    </row>
    <row r="575">
      <c r="AO575" s="330" t="n"/>
      <c r="AP575" s="330" t="n"/>
      <c r="AQ575" s="330" t="n"/>
      <c r="AR575" s="330" t="n"/>
      <c r="AS575" s="330" t="n"/>
      <c r="AT575" s="330" t="n"/>
      <c r="AU575" s="330" t="n"/>
      <c r="AV575" s="330" t="n"/>
      <c r="AW575" s="330" t="n"/>
      <c r="AX575" s="330" t="n"/>
      <c r="AY575" s="330" t="n"/>
      <c r="AZ575" s="330" t="n"/>
      <c r="BA575" s="330" t="n"/>
      <c r="BB575" s="330" t="n"/>
      <c r="BC575" s="330" t="n"/>
      <c r="BD575" s="330" t="n"/>
      <c r="BE575" s="330" t="n"/>
      <c r="BF575" s="330" t="n"/>
      <c r="BG575" s="330" t="n"/>
      <c r="BH575" s="330" t="n"/>
      <c r="BI575" s="330" t="n"/>
    </row>
    <row r="576">
      <c r="AO576" s="330" t="n"/>
      <c r="AP576" s="330" t="n"/>
      <c r="AQ576" s="330" t="n"/>
      <c r="AR576" s="330" t="n"/>
      <c r="AS576" s="330" t="n"/>
      <c r="AT576" s="330" t="n"/>
      <c r="AU576" s="330" t="n"/>
      <c r="AV576" s="330" t="n"/>
      <c r="AW576" s="330" t="n"/>
      <c r="AX576" s="330" t="n"/>
      <c r="AY576" s="330" t="n"/>
      <c r="AZ576" s="330" t="n"/>
      <c r="BA576" s="330" t="n"/>
      <c r="BB576" s="330" t="n"/>
      <c r="BC576" s="330" t="n"/>
      <c r="BD576" s="330" t="n"/>
      <c r="BE576" s="330" t="n"/>
      <c r="BF576" s="330" t="n"/>
      <c r="BG576" s="330" t="n"/>
      <c r="BH576" s="330" t="n"/>
      <c r="BI576" s="330" t="n"/>
    </row>
    <row r="577">
      <c r="AO577" s="330" t="n"/>
      <c r="AP577" s="330" t="n"/>
      <c r="AQ577" s="330" t="n"/>
      <c r="AR577" s="330" t="n"/>
      <c r="AS577" s="330" t="n"/>
      <c r="AT577" s="330" t="n"/>
      <c r="AU577" s="330" t="n"/>
      <c r="AV577" s="330" t="n"/>
      <c r="AW577" s="330" t="n"/>
      <c r="AX577" s="330" t="n"/>
      <c r="AY577" s="330" t="n"/>
      <c r="AZ577" s="330" t="n"/>
      <c r="BA577" s="330" t="n"/>
      <c r="BB577" s="330" t="n"/>
      <c r="BC577" s="330" t="n"/>
      <c r="BD577" s="330" t="n"/>
      <c r="BE577" s="330" t="n"/>
      <c r="BF577" s="330" t="n"/>
      <c r="BG577" s="330" t="n"/>
      <c r="BH577" s="330" t="n"/>
      <c r="BI577" s="330" t="n"/>
    </row>
    <row r="578">
      <c r="AO578" s="330" t="n"/>
      <c r="AP578" s="330" t="n"/>
      <c r="AQ578" s="330" t="n"/>
      <c r="AR578" s="330" t="n"/>
      <c r="AS578" s="330" t="n"/>
      <c r="AT578" s="330" t="n"/>
      <c r="AU578" s="330" t="n"/>
      <c r="AV578" s="330" t="n"/>
      <c r="AW578" s="330" t="n"/>
      <c r="AX578" s="330" t="n"/>
      <c r="AY578" s="330" t="n"/>
      <c r="AZ578" s="330" t="n"/>
      <c r="BA578" s="330" t="n"/>
      <c r="BB578" s="330" t="n"/>
      <c r="BC578" s="330" t="n"/>
      <c r="BD578" s="330" t="n"/>
      <c r="BE578" s="330" t="n"/>
      <c r="BF578" s="330" t="n"/>
      <c r="BG578" s="330" t="n"/>
      <c r="BH578" s="330" t="n"/>
      <c r="BI578" s="330" t="n"/>
    </row>
    <row r="579">
      <c r="AO579" s="330" t="n"/>
      <c r="AP579" s="330" t="n"/>
      <c r="AQ579" s="330" t="n"/>
      <c r="AR579" s="330" t="n"/>
      <c r="AS579" s="330" t="n"/>
      <c r="AT579" s="330" t="n"/>
      <c r="AU579" s="330" t="n"/>
      <c r="AV579" s="330" t="n"/>
      <c r="AW579" s="330" t="n"/>
      <c r="AX579" s="330" t="n"/>
      <c r="AY579" s="330" t="n"/>
      <c r="AZ579" s="330" t="n"/>
      <c r="BA579" s="330" t="n"/>
      <c r="BB579" s="330" t="n"/>
      <c r="BC579" s="330" t="n"/>
      <c r="BD579" s="330" t="n"/>
      <c r="BE579" s="330" t="n"/>
      <c r="BF579" s="330" t="n"/>
      <c r="BG579" s="330" t="n"/>
      <c r="BH579" s="330" t="n"/>
      <c r="BI579" s="330" t="n"/>
    </row>
    <row r="580">
      <c r="AO580" s="330" t="n"/>
      <c r="AP580" s="330" t="n"/>
      <c r="AQ580" s="330" t="n"/>
      <c r="AR580" s="330" t="n"/>
      <c r="AS580" s="330" t="n"/>
      <c r="AT580" s="330" t="n"/>
      <c r="AU580" s="330" t="n"/>
      <c r="AV580" s="330" t="n"/>
      <c r="AW580" s="330" t="n"/>
      <c r="AX580" s="330" t="n"/>
      <c r="AY580" s="330" t="n"/>
      <c r="AZ580" s="330" t="n"/>
      <c r="BA580" s="330" t="n"/>
      <c r="BB580" s="330" t="n"/>
      <c r="BC580" s="330" t="n"/>
      <c r="BD580" s="330" t="n"/>
      <c r="BE580" s="330" t="n"/>
      <c r="BF580" s="330" t="n"/>
      <c r="BG580" s="330" t="n"/>
      <c r="BH580" s="330" t="n"/>
      <c r="BI580" s="330" t="n"/>
    </row>
    <row r="581">
      <c r="AO581" s="330" t="n"/>
      <c r="AP581" s="330" t="n"/>
      <c r="AQ581" s="330" t="n"/>
      <c r="AR581" s="330" t="n"/>
      <c r="AS581" s="330" t="n"/>
      <c r="AT581" s="330" t="n"/>
      <c r="AU581" s="330" t="n"/>
      <c r="AV581" s="330" t="n"/>
      <c r="AW581" s="330" t="n"/>
      <c r="AX581" s="330" t="n"/>
      <c r="AY581" s="330" t="n"/>
      <c r="AZ581" s="330" t="n"/>
      <c r="BA581" s="330" t="n"/>
      <c r="BB581" s="330" t="n"/>
      <c r="BC581" s="330" t="n"/>
      <c r="BD581" s="330" t="n"/>
      <c r="BE581" s="330" t="n"/>
      <c r="BF581" s="330" t="n"/>
      <c r="BG581" s="330" t="n"/>
      <c r="BH581" s="330" t="n"/>
      <c r="BI581" s="330" t="n"/>
    </row>
    <row r="582">
      <c r="AO582" s="330" t="n"/>
      <c r="AP582" s="330" t="n"/>
      <c r="AQ582" s="330" t="n"/>
      <c r="AR582" s="330" t="n"/>
      <c r="AS582" s="330" t="n"/>
      <c r="AT582" s="330" t="n"/>
      <c r="AU582" s="330" t="n"/>
      <c r="AV582" s="330" t="n"/>
      <c r="AW582" s="330" t="n"/>
      <c r="AX582" s="330" t="n"/>
      <c r="AY582" s="330" t="n"/>
      <c r="AZ582" s="330" t="n"/>
      <c r="BA582" s="330" t="n"/>
      <c r="BB582" s="330" t="n"/>
      <c r="BC582" s="330" t="n"/>
      <c r="BD582" s="330" t="n"/>
      <c r="BE582" s="330" t="n"/>
      <c r="BF582" s="330" t="n"/>
      <c r="BG582" s="330" t="n"/>
      <c r="BH582" s="330" t="n"/>
      <c r="BI582" s="330" t="n"/>
    </row>
    <row r="583">
      <c r="AO583" s="330" t="n"/>
      <c r="AP583" s="330" t="n"/>
      <c r="AQ583" s="330" t="n"/>
      <c r="AR583" s="330" t="n"/>
      <c r="AS583" s="330" t="n"/>
      <c r="AT583" s="330" t="n"/>
      <c r="AU583" s="330" t="n"/>
      <c r="AV583" s="330" t="n"/>
      <c r="AW583" s="330" t="n"/>
      <c r="AX583" s="330" t="n"/>
      <c r="AY583" s="330" t="n"/>
      <c r="AZ583" s="330" t="n"/>
      <c r="BA583" s="330" t="n"/>
      <c r="BB583" s="330" t="n"/>
      <c r="BC583" s="330" t="n"/>
      <c r="BD583" s="330" t="n"/>
      <c r="BE583" s="330" t="n"/>
      <c r="BF583" s="330" t="n"/>
      <c r="BG583" s="330" t="n"/>
      <c r="BH583" s="330" t="n"/>
      <c r="BI583" s="330" t="n"/>
    </row>
    <row r="584">
      <c r="AO584" s="330" t="n"/>
      <c r="AP584" s="330" t="n"/>
      <c r="AQ584" s="330" t="n"/>
      <c r="AR584" s="330" t="n"/>
      <c r="AS584" s="330" t="n"/>
      <c r="AT584" s="330" t="n"/>
      <c r="AU584" s="330" t="n"/>
      <c r="AV584" s="330" t="n"/>
      <c r="AW584" s="330" t="n"/>
      <c r="AX584" s="330" t="n"/>
      <c r="AY584" s="330" t="n"/>
      <c r="AZ584" s="330" t="n"/>
      <c r="BA584" s="330" t="n"/>
      <c r="BB584" s="330" t="n"/>
      <c r="BC584" s="330" t="n"/>
      <c r="BD584" s="330" t="n"/>
      <c r="BE584" s="330" t="n"/>
      <c r="BF584" s="330" t="n"/>
      <c r="BG584" s="330" t="n"/>
      <c r="BH584" s="330" t="n"/>
      <c r="BI584" s="330" t="n"/>
    </row>
    <row r="585">
      <c r="AO585" s="330" t="n"/>
      <c r="AP585" s="330" t="n"/>
      <c r="AQ585" s="330" t="n"/>
      <c r="AR585" s="330" t="n"/>
      <c r="AS585" s="330" t="n"/>
      <c r="AT585" s="330" t="n"/>
      <c r="AU585" s="330" t="n"/>
      <c r="AV585" s="330" t="n"/>
      <c r="AW585" s="330" t="n"/>
      <c r="AX585" s="330" t="n"/>
      <c r="AY585" s="330" t="n"/>
      <c r="AZ585" s="330" t="n"/>
      <c r="BA585" s="330" t="n"/>
      <c r="BB585" s="330" t="n"/>
      <c r="BC585" s="330" t="n"/>
      <c r="BD585" s="330" t="n"/>
      <c r="BE585" s="330" t="n"/>
      <c r="BF585" s="330" t="n"/>
      <c r="BG585" s="330" t="n"/>
      <c r="BH585" s="330" t="n"/>
      <c r="BI585" s="330" t="n"/>
    </row>
    <row r="586">
      <c r="AO586" s="330" t="n"/>
      <c r="AP586" s="330" t="n"/>
      <c r="AQ586" s="330" t="n"/>
      <c r="AR586" s="330" t="n"/>
      <c r="AS586" s="330" t="n"/>
      <c r="AT586" s="330" t="n"/>
      <c r="AU586" s="330" t="n"/>
      <c r="AV586" s="330" t="n"/>
      <c r="AW586" s="330" t="n"/>
      <c r="AX586" s="330" t="n"/>
      <c r="AY586" s="330" t="n"/>
      <c r="AZ586" s="330" t="n"/>
      <c r="BA586" s="330" t="n"/>
      <c r="BB586" s="330" t="n"/>
      <c r="BC586" s="330" t="n"/>
      <c r="BD586" s="330" t="n"/>
      <c r="BE586" s="330" t="n"/>
      <c r="BF586" s="330" t="n"/>
      <c r="BG586" s="330" t="n"/>
      <c r="BH586" s="330" t="n"/>
      <c r="BI586" s="330" t="n"/>
    </row>
    <row r="587">
      <c r="AO587" s="330" t="n"/>
      <c r="AP587" s="330" t="n"/>
      <c r="AQ587" s="330" t="n"/>
      <c r="AR587" s="330" t="n"/>
      <c r="AS587" s="330" t="n"/>
      <c r="AT587" s="330" t="n"/>
      <c r="AU587" s="330" t="n"/>
      <c r="AV587" s="330" t="n"/>
      <c r="AW587" s="330" t="n"/>
      <c r="AX587" s="330" t="n"/>
      <c r="AY587" s="330" t="n"/>
      <c r="AZ587" s="330" t="n"/>
      <c r="BA587" s="330" t="n"/>
      <c r="BB587" s="330" t="n"/>
      <c r="BC587" s="330" t="n"/>
      <c r="BD587" s="330" t="n"/>
      <c r="BE587" s="330" t="n"/>
      <c r="BF587" s="330" t="n"/>
      <c r="BG587" s="330" t="n"/>
      <c r="BH587" s="330" t="n"/>
      <c r="BI587" s="330" t="n"/>
    </row>
    <row r="588">
      <c r="AO588" s="330" t="n"/>
      <c r="AP588" s="330" t="n"/>
      <c r="AQ588" s="330" t="n"/>
      <c r="AR588" s="330" t="n"/>
      <c r="AS588" s="330" t="n"/>
      <c r="AT588" s="330" t="n"/>
      <c r="AU588" s="330" t="n"/>
      <c r="AV588" s="330" t="n"/>
      <c r="AW588" s="330" t="n"/>
      <c r="AX588" s="330" t="n"/>
      <c r="AY588" s="330" t="n"/>
      <c r="AZ588" s="330" t="n"/>
      <c r="BA588" s="330" t="n"/>
      <c r="BB588" s="330" t="n"/>
      <c r="BC588" s="330" t="n"/>
      <c r="BD588" s="330" t="n"/>
      <c r="BE588" s="330" t="n"/>
      <c r="BF588" s="330" t="n"/>
      <c r="BG588" s="330" t="n"/>
      <c r="BH588" s="330" t="n"/>
      <c r="BI588" s="330" t="n"/>
    </row>
    <row r="589">
      <c r="AO589" s="330" t="n"/>
      <c r="AP589" s="330" t="n"/>
      <c r="AQ589" s="330" t="n"/>
      <c r="AR589" s="330" t="n"/>
      <c r="AS589" s="330" t="n"/>
      <c r="AT589" s="330" t="n"/>
      <c r="AU589" s="330" t="n"/>
      <c r="AV589" s="330" t="n"/>
      <c r="AW589" s="330" t="n"/>
      <c r="AX589" s="330" t="n"/>
      <c r="AY589" s="330" t="n"/>
      <c r="AZ589" s="330" t="n"/>
      <c r="BA589" s="330" t="n"/>
      <c r="BB589" s="330" t="n"/>
      <c r="BC589" s="330" t="n"/>
      <c r="BD589" s="330" t="n"/>
      <c r="BE589" s="330" t="n"/>
      <c r="BF589" s="330" t="n"/>
      <c r="BG589" s="330" t="n"/>
      <c r="BH589" s="330" t="n"/>
      <c r="BI589" s="330" t="n"/>
    </row>
    <row r="590">
      <c r="AO590" s="330" t="n"/>
      <c r="AP590" s="330" t="n"/>
      <c r="AQ590" s="330" t="n"/>
      <c r="AR590" s="330" t="n"/>
      <c r="AS590" s="330" t="n"/>
      <c r="AT590" s="330" t="n"/>
      <c r="AU590" s="330" t="n"/>
      <c r="AV590" s="330" t="n"/>
      <c r="AW590" s="330" t="n"/>
      <c r="AX590" s="330" t="n"/>
      <c r="AY590" s="330" t="n"/>
      <c r="AZ590" s="330" t="n"/>
      <c r="BA590" s="330" t="n"/>
      <c r="BB590" s="330" t="n"/>
      <c r="BC590" s="330" t="n"/>
      <c r="BD590" s="330" t="n"/>
      <c r="BE590" s="330" t="n"/>
      <c r="BF590" s="330" t="n"/>
      <c r="BG590" s="330" t="n"/>
      <c r="BH590" s="330" t="n"/>
      <c r="BI590" s="330" t="n"/>
    </row>
    <row r="591">
      <c r="AO591" s="330" t="n"/>
      <c r="AP591" s="330" t="n"/>
      <c r="AQ591" s="330" t="n"/>
      <c r="AR591" s="330" t="n"/>
      <c r="AS591" s="330" t="n"/>
      <c r="AT591" s="330" t="n"/>
      <c r="AU591" s="330" t="n"/>
      <c r="AV591" s="330" t="n"/>
      <c r="AW591" s="330" t="n"/>
      <c r="AX591" s="330" t="n"/>
      <c r="AY591" s="330" t="n"/>
      <c r="AZ591" s="330" t="n"/>
      <c r="BA591" s="330" t="n"/>
      <c r="BB591" s="330" t="n"/>
      <c r="BC591" s="330" t="n"/>
      <c r="BD591" s="330" t="n"/>
      <c r="BE591" s="330" t="n"/>
      <c r="BF591" s="330" t="n"/>
      <c r="BG591" s="330" t="n"/>
      <c r="BH591" s="330" t="n"/>
      <c r="BI591" s="330" t="n"/>
    </row>
    <row r="592">
      <c r="AO592" s="330" t="n"/>
      <c r="AP592" s="330" t="n"/>
      <c r="AQ592" s="330" t="n"/>
      <c r="AR592" s="330" t="n"/>
      <c r="AS592" s="330" t="n"/>
      <c r="AT592" s="330" t="n"/>
      <c r="AU592" s="330" t="n"/>
      <c r="AV592" s="330" t="n"/>
      <c r="AW592" s="330" t="n"/>
      <c r="AX592" s="330" t="n"/>
      <c r="AY592" s="330" t="n"/>
      <c r="AZ592" s="330" t="n"/>
      <c r="BA592" s="330" t="n"/>
      <c r="BB592" s="330" t="n"/>
      <c r="BC592" s="330" t="n"/>
      <c r="BD592" s="330" t="n"/>
      <c r="BE592" s="330" t="n"/>
      <c r="BF592" s="330" t="n"/>
      <c r="BG592" s="330" t="n"/>
      <c r="BH592" s="330" t="n"/>
      <c r="BI592" s="330" t="n"/>
    </row>
    <row r="593">
      <c r="AO593" s="330" t="n"/>
      <c r="AP593" s="330" t="n"/>
      <c r="AQ593" s="330" t="n"/>
      <c r="AR593" s="330" t="n"/>
      <c r="AS593" s="330" t="n"/>
      <c r="AT593" s="330" t="n"/>
      <c r="AU593" s="330" t="n"/>
      <c r="AV593" s="330" t="n"/>
      <c r="AW593" s="330" t="n"/>
      <c r="AX593" s="330" t="n"/>
      <c r="AY593" s="330" t="n"/>
      <c r="AZ593" s="330" t="n"/>
      <c r="BA593" s="330" t="n"/>
      <c r="BB593" s="330" t="n"/>
      <c r="BC593" s="330" t="n"/>
      <c r="BD593" s="330" t="n"/>
      <c r="BE593" s="330" t="n"/>
      <c r="BF593" s="330" t="n"/>
      <c r="BG593" s="330" t="n"/>
      <c r="BH593" s="330" t="n"/>
      <c r="BI593" s="330" t="n"/>
    </row>
    <row r="594">
      <c r="AO594" s="330" t="n"/>
      <c r="AP594" s="330" t="n"/>
      <c r="AQ594" s="330" t="n"/>
      <c r="AR594" s="330" t="n"/>
      <c r="AS594" s="330" t="n"/>
      <c r="AT594" s="330" t="n"/>
      <c r="AU594" s="330" t="n"/>
      <c r="AV594" s="330" t="n"/>
      <c r="AW594" s="330" t="n"/>
      <c r="AX594" s="330" t="n"/>
      <c r="AY594" s="330" t="n"/>
      <c r="AZ594" s="330" t="n"/>
      <c r="BA594" s="330" t="n"/>
      <c r="BB594" s="330" t="n"/>
      <c r="BC594" s="330" t="n"/>
      <c r="BD594" s="330" t="n"/>
      <c r="BE594" s="330" t="n"/>
      <c r="BF594" s="330" t="n"/>
      <c r="BG594" s="330" t="n"/>
      <c r="BH594" s="330" t="n"/>
      <c r="BI594" s="330" t="n"/>
    </row>
    <row r="595">
      <c r="AO595" s="330" t="n"/>
      <c r="AP595" s="330" t="n"/>
      <c r="AQ595" s="330" t="n"/>
      <c r="AR595" s="330" t="n"/>
      <c r="AS595" s="330" t="n"/>
      <c r="AT595" s="330" t="n"/>
      <c r="AU595" s="330" t="n"/>
      <c r="AV595" s="330" t="n"/>
      <c r="AW595" s="330" t="n"/>
      <c r="AX595" s="330" t="n"/>
      <c r="AY595" s="330" t="n"/>
      <c r="AZ595" s="330" t="n"/>
      <c r="BA595" s="330" t="n"/>
      <c r="BB595" s="330" t="n"/>
      <c r="BC595" s="330" t="n"/>
      <c r="BD595" s="330" t="n"/>
      <c r="BE595" s="330" t="n"/>
      <c r="BF595" s="330" t="n"/>
      <c r="BG595" s="330" t="n"/>
      <c r="BH595" s="330" t="n"/>
      <c r="BI595" s="330" t="n"/>
    </row>
    <row r="596">
      <c r="AO596" s="330" t="n"/>
      <c r="AP596" s="330" t="n"/>
      <c r="AQ596" s="330" t="n"/>
      <c r="AR596" s="330" t="n"/>
      <c r="AS596" s="330" t="n"/>
      <c r="AT596" s="330" t="n"/>
      <c r="AU596" s="330" t="n"/>
      <c r="AV596" s="330" t="n"/>
      <c r="AW596" s="330" t="n"/>
      <c r="AX596" s="330" t="n"/>
      <c r="AY596" s="330" t="n"/>
      <c r="AZ596" s="330" t="n"/>
      <c r="BA596" s="330" t="n"/>
      <c r="BB596" s="330" t="n"/>
      <c r="BC596" s="330" t="n"/>
      <c r="BD596" s="330" t="n"/>
      <c r="BE596" s="330" t="n"/>
      <c r="BF596" s="330" t="n"/>
      <c r="BG596" s="330" t="n"/>
      <c r="BH596" s="330" t="n"/>
      <c r="BI596" s="330" t="n"/>
    </row>
    <row r="597">
      <c r="AO597" s="330" t="n"/>
      <c r="AP597" s="330" t="n"/>
      <c r="AQ597" s="330" t="n"/>
      <c r="AR597" s="330" t="n"/>
      <c r="AS597" s="330" t="n"/>
      <c r="AT597" s="330" t="n"/>
      <c r="AU597" s="330" t="n"/>
      <c r="AV597" s="330" t="n"/>
      <c r="AW597" s="330" t="n"/>
      <c r="AX597" s="330" t="n"/>
      <c r="AY597" s="330" t="n"/>
      <c r="AZ597" s="330" t="n"/>
      <c r="BA597" s="330" t="n"/>
      <c r="BB597" s="330" t="n"/>
      <c r="BC597" s="330" t="n"/>
      <c r="BD597" s="330" t="n"/>
      <c r="BE597" s="330" t="n"/>
      <c r="BF597" s="330" t="n"/>
      <c r="BG597" s="330" t="n"/>
      <c r="BH597" s="330" t="n"/>
      <c r="BI597" s="330" t="n"/>
    </row>
    <row r="598">
      <c r="AO598" s="330" t="n"/>
      <c r="AP598" s="330" t="n"/>
      <c r="AQ598" s="330" t="n"/>
      <c r="AR598" s="330" t="n"/>
      <c r="AS598" s="330" t="n"/>
      <c r="AT598" s="330" t="n"/>
      <c r="AU598" s="330" t="n"/>
      <c r="AV598" s="330" t="n"/>
      <c r="AW598" s="330" t="n"/>
      <c r="AX598" s="330" t="n"/>
      <c r="AY598" s="330" t="n"/>
      <c r="AZ598" s="330" t="n"/>
      <c r="BA598" s="330" t="n"/>
      <c r="BB598" s="330" t="n"/>
      <c r="BC598" s="330" t="n"/>
      <c r="BD598" s="330" t="n"/>
      <c r="BE598" s="330" t="n"/>
      <c r="BF598" s="330" t="n"/>
      <c r="BG598" s="330" t="n"/>
      <c r="BH598" s="330" t="n"/>
      <c r="BI598" s="330" t="n"/>
    </row>
    <row r="599">
      <c r="AO599" s="330" t="n"/>
      <c r="AP599" s="330" t="n"/>
      <c r="AQ599" s="330" t="n"/>
      <c r="AR599" s="330" t="n"/>
      <c r="AS599" s="330" t="n"/>
      <c r="AT599" s="330" t="n"/>
      <c r="AU599" s="330" t="n"/>
      <c r="AV599" s="330" t="n"/>
      <c r="AW599" s="330" t="n"/>
      <c r="AX599" s="330" t="n"/>
      <c r="AY599" s="330" t="n"/>
      <c r="AZ599" s="330" t="n"/>
      <c r="BA599" s="330" t="n"/>
      <c r="BB599" s="330" t="n"/>
      <c r="BC599" s="330" t="n"/>
      <c r="BD599" s="330" t="n"/>
      <c r="BE599" s="330" t="n"/>
      <c r="BF599" s="330" t="n"/>
      <c r="BG599" s="330" t="n"/>
      <c r="BH599" s="330" t="n"/>
      <c r="BI599" s="330" t="n"/>
    </row>
    <row r="600">
      <c r="AO600" s="330" t="n"/>
      <c r="AP600" s="330" t="n"/>
      <c r="AQ600" s="330" t="n"/>
      <c r="AR600" s="330" t="n"/>
      <c r="AS600" s="330" t="n"/>
      <c r="AT600" s="330" t="n"/>
      <c r="AU600" s="330" t="n"/>
      <c r="AV600" s="330" t="n"/>
      <c r="AW600" s="330" t="n"/>
      <c r="AX600" s="330" t="n"/>
      <c r="AY600" s="330" t="n"/>
      <c r="AZ600" s="330" t="n"/>
      <c r="BA600" s="330" t="n"/>
      <c r="BB600" s="330" t="n"/>
      <c r="BC600" s="330" t="n"/>
      <c r="BD600" s="330" t="n"/>
      <c r="BE600" s="330" t="n"/>
      <c r="BF600" s="330" t="n"/>
      <c r="BG600" s="330" t="n"/>
      <c r="BH600" s="330" t="n"/>
      <c r="BI600" s="330" t="n"/>
    </row>
    <row r="601">
      <c r="AO601" s="330" t="n"/>
      <c r="AP601" s="330" t="n"/>
      <c r="AQ601" s="330" t="n"/>
      <c r="AR601" s="330" t="n"/>
      <c r="AS601" s="330" t="n"/>
      <c r="AT601" s="330" t="n"/>
      <c r="AU601" s="330" t="n"/>
      <c r="AV601" s="330" t="n"/>
      <c r="AW601" s="330" t="n"/>
      <c r="AX601" s="330" t="n"/>
      <c r="AY601" s="330" t="n"/>
      <c r="AZ601" s="330" t="n"/>
      <c r="BA601" s="330" t="n"/>
      <c r="BB601" s="330" t="n"/>
      <c r="BC601" s="330" t="n"/>
      <c r="BD601" s="330" t="n"/>
      <c r="BE601" s="330" t="n"/>
      <c r="BF601" s="330" t="n"/>
      <c r="BG601" s="330" t="n"/>
      <c r="BH601" s="330" t="n"/>
      <c r="BI601" s="330" t="n"/>
    </row>
    <row r="602">
      <c r="AO602" s="330" t="n"/>
      <c r="AP602" s="330" t="n"/>
      <c r="AQ602" s="330" t="n"/>
      <c r="AR602" s="330" t="n"/>
      <c r="AS602" s="330" t="n"/>
      <c r="AT602" s="330" t="n"/>
      <c r="AU602" s="330" t="n"/>
      <c r="AV602" s="330" t="n"/>
      <c r="AW602" s="330" t="n"/>
      <c r="AX602" s="330" t="n"/>
      <c r="AY602" s="330" t="n"/>
      <c r="AZ602" s="330" t="n"/>
      <c r="BA602" s="330" t="n"/>
      <c r="BB602" s="330" t="n"/>
      <c r="BC602" s="330" t="n"/>
      <c r="BD602" s="330" t="n"/>
      <c r="BE602" s="330" t="n"/>
      <c r="BF602" s="330" t="n"/>
      <c r="BG602" s="330" t="n"/>
      <c r="BH602" s="330" t="n"/>
      <c r="BI602" s="330" t="n"/>
    </row>
    <row r="603">
      <c r="AO603" s="330" t="n"/>
      <c r="AP603" s="330" t="n"/>
      <c r="AQ603" s="330" t="n"/>
      <c r="AR603" s="330" t="n"/>
      <c r="AS603" s="330" t="n"/>
      <c r="AT603" s="330" t="n"/>
      <c r="AU603" s="330" t="n"/>
      <c r="AV603" s="330" t="n"/>
      <c r="AW603" s="330" t="n"/>
      <c r="AX603" s="330" t="n"/>
      <c r="AY603" s="330" t="n"/>
      <c r="AZ603" s="330" t="n"/>
      <c r="BA603" s="330" t="n"/>
      <c r="BB603" s="330" t="n"/>
      <c r="BC603" s="330" t="n"/>
      <c r="BD603" s="330" t="n"/>
      <c r="BE603" s="330" t="n"/>
      <c r="BF603" s="330" t="n"/>
      <c r="BG603" s="330" t="n"/>
      <c r="BH603" s="330" t="n"/>
      <c r="BI603" s="330" t="n"/>
    </row>
    <row r="604">
      <c r="AO604" s="330" t="n"/>
      <c r="AP604" s="330" t="n"/>
      <c r="AQ604" s="330" t="n"/>
      <c r="AR604" s="330" t="n"/>
      <c r="AS604" s="330" t="n"/>
      <c r="AT604" s="330" t="n"/>
      <c r="AU604" s="330" t="n"/>
      <c r="AV604" s="330" t="n"/>
      <c r="AW604" s="330" t="n"/>
      <c r="AX604" s="330" t="n"/>
      <c r="AY604" s="330" t="n"/>
      <c r="AZ604" s="330" t="n"/>
      <c r="BA604" s="330" t="n"/>
      <c r="BB604" s="330" t="n"/>
      <c r="BC604" s="330" t="n"/>
      <c r="BD604" s="330" t="n"/>
      <c r="BE604" s="330" t="n"/>
      <c r="BF604" s="330" t="n"/>
      <c r="BG604" s="330" t="n"/>
      <c r="BH604" s="330" t="n"/>
      <c r="BI604" s="330" t="n"/>
    </row>
    <row r="605">
      <c r="AO605" s="330" t="n"/>
      <c r="AP605" s="330" t="n"/>
      <c r="AQ605" s="330" t="n"/>
      <c r="AR605" s="330" t="n"/>
      <c r="AS605" s="330" t="n"/>
      <c r="AT605" s="330" t="n"/>
      <c r="AU605" s="330" t="n"/>
      <c r="AV605" s="330" t="n"/>
      <c r="AW605" s="330" t="n"/>
      <c r="AX605" s="330" t="n"/>
      <c r="AY605" s="330" t="n"/>
      <c r="AZ605" s="330" t="n"/>
      <c r="BA605" s="330" t="n"/>
      <c r="BB605" s="330" t="n"/>
      <c r="BC605" s="330" t="n"/>
      <c r="BD605" s="330" t="n"/>
      <c r="BE605" s="330" t="n"/>
      <c r="BF605" s="330" t="n"/>
      <c r="BG605" s="330" t="n"/>
      <c r="BH605" s="330" t="n"/>
      <c r="BI605" s="330" t="n"/>
    </row>
    <row r="606">
      <c r="AO606" s="330" t="n"/>
      <c r="AP606" s="330" t="n"/>
      <c r="AQ606" s="330" t="n"/>
      <c r="AR606" s="330" t="n"/>
      <c r="AS606" s="330" t="n"/>
      <c r="AT606" s="330" t="n"/>
      <c r="AU606" s="330" t="n"/>
      <c r="AV606" s="330" t="n"/>
      <c r="AW606" s="330" t="n"/>
      <c r="AX606" s="330" t="n"/>
      <c r="AY606" s="330" t="n"/>
      <c r="AZ606" s="330" t="n"/>
      <c r="BA606" s="330" t="n"/>
      <c r="BB606" s="330" t="n"/>
      <c r="BC606" s="330" t="n"/>
      <c r="BD606" s="330" t="n"/>
      <c r="BE606" s="330" t="n"/>
      <c r="BF606" s="330" t="n"/>
      <c r="BG606" s="330" t="n"/>
      <c r="BH606" s="330" t="n"/>
      <c r="BI606" s="330" t="n"/>
    </row>
    <row r="607">
      <c r="AO607" s="330" t="n"/>
      <c r="AP607" s="330" t="n"/>
      <c r="AQ607" s="330" t="n"/>
      <c r="AR607" s="330" t="n"/>
      <c r="AS607" s="330" t="n"/>
      <c r="AT607" s="330" t="n"/>
      <c r="AU607" s="330" t="n"/>
      <c r="AV607" s="330" t="n"/>
      <c r="AW607" s="330" t="n"/>
      <c r="AX607" s="330" t="n"/>
      <c r="AY607" s="330" t="n"/>
      <c r="AZ607" s="330" t="n"/>
      <c r="BA607" s="330" t="n"/>
      <c r="BB607" s="330" t="n"/>
      <c r="BC607" s="330" t="n"/>
      <c r="BD607" s="330" t="n"/>
      <c r="BE607" s="330" t="n"/>
      <c r="BF607" s="330" t="n"/>
      <c r="BG607" s="330" t="n"/>
      <c r="BH607" s="330" t="n"/>
      <c r="BI607" s="330" t="n"/>
    </row>
    <row r="608">
      <c r="AO608" s="330" t="n"/>
      <c r="AP608" s="330" t="n"/>
      <c r="AQ608" s="330" t="n"/>
      <c r="AR608" s="330" t="n"/>
      <c r="AS608" s="330" t="n"/>
      <c r="AT608" s="330" t="n"/>
      <c r="AU608" s="330" t="n"/>
      <c r="AV608" s="330" t="n"/>
      <c r="AW608" s="330" t="n"/>
      <c r="AX608" s="330" t="n"/>
      <c r="AY608" s="330" t="n"/>
      <c r="AZ608" s="330" t="n"/>
      <c r="BA608" s="330" t="n"/>
      <c r="BB608" s="330" t="n"/>
      <c r="BC608" s="330" t="n"/>
      <c r="BD608" s="330" t="n"/>
      <c r="BE608" s="330" t="n"/>
      <c r="BF608" s="330" t="n"/>
      <c r="BG608" s="330" t="n"/>
      <c r="BH608" s="330" t="n"/>
      <c r="BI608" s="330" t="n"/>
    </row>
    <row r="609">
      <c r="AO609" s="330" t="n"/>
      <c r="AP609" s="330" t="n"/>
      <c r="AQ609" s="330" t="n"/>
      <c r="AR609" s="330" t="n"/>
      <c r="AS609" s="330" t="n"/>
      <c r="AT609" s="330" t="n"/>
      <c r="AU609" s="330" t="n"/>
      <c r="AV609" s="330" t="n"/>
      <c r="AW609" s="330" t="n"/>
      <c r="AX609" s="330" t="n"/>
      <c r="AY609" s="330" t="n"/>
      <c r="AZ609" s="330" t="n"/>
      <c r="BA609" s="330" t="n"/>
      <c r="BB609" s="330" t="n"/>
      <c r="BC609" s="330" t="n"/>
      <c r="BD609" s="330" t="n"/>
      <c r="BE609" s="330" t="n"/>
      <c r="BF609" s="330" t="n"/>
      <c r="BG609" s="330" t="n"/>
      <c r="BH609" s="330" t="n"/>
      <c r="BI609" s="330" t="n"/>
    </row>
    <row r="610">
      <c r="AO610" s="330" t="n"/>
      <c r="AP610" s="330" t="n"/>
      <c r="AQ610" s="330" t="n"/>
      <c r="AR610" s="330" t="n"/>
      <c r="AS610" s="330" t="n"/>
      <c r="AT610" s="330" t="n"/>
      <c r="AU610" s="330" t="n"/>
      <c r="AV610" s="330" t="n"/>
      <c r="AW610" s="330" t="n"/>
      <c r="AX610" s="330" t="n"/>
      <c r="AY610" s="330" t="n"/>
      <c r="AZ610" s="330" t="n"/>
      <c r="BA610" s="330" t="n"/>
      <c r="BB610" s="330" t="n"/>
      <c r="BC610" s="330" t="n"/>
      <c r="BD610" s="330" t="n"/>
      <c r="BE610" s="330" t="n"/>
      <c r="BF610" s="330" t="n"/>
      <c r="BG610" s="330" t="n"/>
      <c r="BH610" s="330" t="n"/>
      <c r="BI610" s="330" t="n"/>
    </row>
    <row r="611">
      <c r="AO611" s="330" t="n"/>
      <c r="AP611" s="330" t="n"/>
      <c r="AQ611" s="330" t="n"/>
      <c r="AR611" s="330" t="n"/>
      <c r="AS611" s="330" t="n"/>
      <c r="AT611" s="330" t="n"/>
      <c r="AU611" s="330" t="n"/>
      <c r="AV611" s="330" t="n"/>
      <c r="AW611" s="330" t="n"/>
      <c r="AX611" s="330" t="n"/>
      <c r="AY611" s="330" t="n"/>
      <c r="AZ611" s="330" t="n"/>
      <c r="BA611" s="330" t="n"/>
      <c r="BB611" s="330" t="n"/>
      <c r="BC611" s="330" t="n"/>
      <c r="BD611" s="330" t="n"/>
      <c r="BE611" s="330" t="n"/>
      <c r="BF611" s="330" t="n"/>
      <c r="BG611" s="330" t="n"/>
      <c r="BH611" s="330" t="n"/>
      <c r="BI611" s="330" t="n"/>
    </row>
    <row r="612">
      <c r="AO612" s="330" t="n"/>
      <c r="AP612" s="330" t="n"/>
      <c r="AQ612" s="330" t="n"/>
      <c r="AR612" s="330" t="n"/>
      <c r="AS612" s="330" t="n"/>
      <c r="AT612" s="330" t="n"/>
      <c r="AU612" s="330" t="n"/>
      <c r="AV612" s="330" t="n"/>
      <c r="AW612" s="330" t="n"/>
      <c r="AX612" s="330" t="n"/>
      <c r="AY612" s="330" t="n"/>
      <c r="AZ612" s="330" t="n"/>
      <c r="BA612" s="330" t="n"/>
      <c r="BB612" s="330" t="n"/>
      <c r="BC612" s="330" t="n"/>
      <c r="BD612" s="330" t="n"/>
      <c r="BE612" s="330" t="n"/>
      <c r="BF612" s="330" t="n"/>
      <c r="BG612" s="330" t="n"/>
      <c r="BH612" s="330" t="n"/>
      <c r="BI612" s="330" t="n"/>
    </row>
    <row r="613">
      <c r="AO613" s="330" t="n"/>
      <c r="AP613" s="330" t="n"/>
      <c r="AQ613" s="330" t="n"/>
      <c r="AR613" s="330" t="n"/>
      <c r="AS613" s="330" t="n"/>
      <c r="AT613" s="330" t="n"/>
      <c r="AU613" s="330" t="n"/>
      <c r="AV613" s="330" t="n"/>
      <c r="AW613" s="330" t="n"/>
      <c r="AX613" s="330" t="n"/>
      <c r="AY613" s="330" t="n"/>
      <c r="AZ613" s="330" t="n"/>
      <c r="BA613" s="330" t="n"/>
      <c r="BB613" s="330" t="n"/>
      <c r="BC613" s="330" t="n"/>
      <c r="BD613" s="330" t="n"/>
      <c r="BE613" s="330" t="n"/>
      <c r="BF613" s="330" t="n"/>
      <c r="BG613" s="330" t="n"/>
      <c r="BH613" s="330" t="n"/>
      <c r="BI613" s="330" t="n"/>
    </row>
    <row r="614">
      <c r="AO614" s="330" t="n"/>
      <c r="AP614" s="330" t="n"/>
      <c r="AQ614" s="330" t="n"/>
      <c r="AR614" s="330" t="n"/>
      <c r="AS614" s="330" t="n"/>
      <c r="AT614" s="330" t="n"/>
      <c r="AU614" s="330" t="n"/>
      <c r="AV614" s="330" t="n"/>
      <c r="AW614" s="330" t="n"/>
      <c r="AX614" s="330" t="n"/>
      <c r="AY614" s="330" t="n"/>
      <c r="AZ614" s="330" t="n"/>
      <c r="BA614" s="330" t="n"/>
      <c r="BB614" s="330" t="n"/>
      <c r="BC614" s="330" t="n"/>
      <c r="BD614" s="330" t="n"/>
      <c r="BE614" s="330" t="n"/>
      <c r="BF614" s="330" t="n"/>
      <c r="BG614" s="330" t="n"/>
      <c r="BH614" s="330" t="n"/>
      <c r="BI614" s="330" t="n"/>
    </row>
    <row r="615">
      <c r="AO615" s="330" t="n"/>
      <c r="AP615" s="330" t="n"/>
      <c r="AQ615" s="330" t="n"/>
      <c r="AR615" s="330" t="n"/>
      <c r="AS615" s="330" t="n"/>
      <c r="AT615" s="330" t="n"/>
      <c r="AU615" s="330" t="n"/>
      <c r="AV615" s="330" t="n"/>
      <c r="AW615" s="330" t="n"/>
      <c r="AX615" s="330" t="n"/>
      <c r="AY615" s="330" t="n"/>
      <c r="AZ615" s="330" t="n"/>
      <c r="BA615" s="330" t="n"/>
      <c r="BB615" s="330" t="n"/>
      <c r="BC615" s="330" t="n"/>
      <c r="BD615" s="330" t="n"/>
      <c r="BE615" s="330" t="n"/>
      <c r="BF615" s="330" t="n"/>
      <c r="BG615" s="330" t="n"/>
      <c r="BH615" s="330" t="n"/>
      <c r="BI615" s="330" t="n"/>
    </row>
    <row r="616">
      <c r="AO616" s="330" t="n"/>
      <c r="AP616" s="330" t="n"/>
      <c r="AQ616" s="330" t="n"/>
      <c r="AR616" s="330" t="n"/>
      <c r="AS616" s="330" t="n"/>
      <c r="AT616" s="330" t="n"/>
      <c r="AU616" s="330" t="n"/>
      <c r="AV616" s="330" t="n"/>
      <c r="AW616" s="330" t="n"/>
      <c r="AX616" s="330" t="n"/>
      <c r="AY616" s="330" t="n"/>
      <c r="AZ616" s="330" t="n"/>
      <c r="BA616" s="330" t="n"/>
      <c r="BB616" s="330" t="n"/>
      <c r="BC616" s="330" t="n"/>
      <c r="BD616" s="330" t="n"/>
      <c r="BE616" s="330" t="n"/>
      <c r="BF616" s="330" t="n"/>
      <c r="BG616" s="330" t="n"/>
      <c r="BH616" s="330" t="n"/>
      <c r="BI616" s="330" t="n"/>
    </row>
    <row r="617">
      <c r="AO617" s="330" t="n"/>
      <c r="AP617" s="330" t="n"/>
      <c r="AQ617" s="330" t="n"/>
      <c r="AR617" s="330" t="n"/>
      <c r="AS617" s="330" t="n"/>
      <c r="AT617" s="330" t="n"/>
      <c r="AU617" s="330" t="n"/>
      <c r="AV617" s="330" t="n"/>
      <c r="AW617" s="330" t="n"/>
      <c r="AX617" s="330" t="n"/>
      <c r="AY617" s="330" t="n"/>
      <c r="AZ617" s="330" t="n"/>
      <c r="BA617" s="330" t="n"/>
      <c r="BB617" s="330" t="n"/>
      <c r="BC617" s="330" t="n"/>
      <c r="BD617" s="330" t="n"/>
      <c r="BE617" s="330" t="n"/>
      <c r="BF617" s="330" t="n"/>
      <c r="BG617" s="330" t="n"/>
      <c r="BH617" s="330" t="n"/>
      <c r="BI617" s="330" t="n"/>
    </row>
    <row r="618">
      <c r="AO618" s="330" t="n"/>
      <c r="AP618" s="330" t="n"/>
      <c r="AQ618" s="330" t="n"/>
      <c r="AR618" s="330" t="n"/>
      <c r="AS618" s="330" t="n"/>
      <c r="AT618" s="330" t="n"/>
      <c r="AU618" s="330" t="n"/>
      <c r="AV618" s="330" t="n"/>
      <c r="AW618" s="330" t="n"/>
      <c r="AX618" s="330" t="n"/>
      <c r="AY618" s="330" t="n"/>
      <c r="AZ618" s="330" t="n"/>
      <c r="BA618" s="330" t="n"/>
      <c r="BB618" s="330" t="n"/>
      <c r="BC618" s="330" t="n"/>
      <c r="BD618" s="330" t="n"/>
      <c r="BE618" s="330" t="n"/>
      <c r="BF618" s="330" t="n"/>
      <c r="BG618" s="330" t="n"/>
      <c r="BH618" s="330" t="n"/>
      <c r="BI618" s="330" t="n"/>
    </row>
    <row r="619">
      <c r="AO619" s="330" t="n"/>
      <c r="AP619" s="330" t="n"/>
      <c r="AQ619" s="330" t="n"/>
      <c r="AR619" s="330" t="n"/>
      <c r="AS619" s="330" t="n"/>
      <c r="AT619" s="330" t="n"/>
      <c r="AU619" s="330" t="n"/>
      <c r="AV619" s="330" t="n"/>
      <c r="AW619" s="330" t="n"/>
      <c r="AX619" s="330" t="n"/>
      <c r="AY619" s="330" t="n"/>
      <c r="AZ619" s="330" t="n"/>
      <c r="BA619" s="330" t="n"/>
      <c r="BB619" s="330" t="n"/>
      <c r="BC619" s="330" t="n"/>
      <c r="BD619" s="330" t="n"/>
      <c r="BE619" s="330" t="n"/>
      <c r="BF619" s="330" t="n"/>
      <c r="BG619" s="330" t="n"/>
      <c r="BH619" s="330" t="n"/>
      <c r="BI619" s="330" t="n"/>
    </row>
    <row r="620">
      <c r="AO620" s="330" t="n"/>
      <c r="AP620" s="330" t="n"/>
      <c r="AQ620" s="330" t="n"/>
      <c r="AR620" s="330" t="n"/>
      <c r="AS620" s="330" t="n"/>
      <c r="AT620" s="330" t="n"/>
      <c r="AU620" s="330" t="n"/>
      <c r="AV620" s="330" t="n"/>
      <c r="AW620" s="330" t="n"/>
      <c r="AX620" s="330" t="n"/>
      <c r="AY620" s="330" t="n"/>
      <c r="AZ620" s="330" t="n"/>
      <c r="BA620" s="330" t="n"/>
      <c r="BB620" s="330" t="n"/>
      <c r="BC620" s="330" t="n"/>
      <c r="BD620" s="330" t="n"/>
      <c r="BE620" s="330" t="n"/>
      <c r="BF620" s="330" t="n"/>
      <c r="BG620" s="330" t="n"/>
      <c r="BH620" s="330" t="n"/>
      <c r="BI620" s="330" t="n"/>
    </row>
    <row r="621">
      <c r="AO621" s="330" t="n"/>
      <c r="AP621" s="330" t="n"/>
      <c r="AQ621" s="330" t="n"/>
      <c r="AR621" s="330" t="n"/>
      <c r="AS621" s="330" t="n"/>
      <c r="AT621" s="330" t="n"/>
      <c r="AU621" s="330" t="n"/>
      <c r="AV621" s="330" t="n"/>
      <c r="AW621" s="330" t="n"/>
      <c r="AX621" s="330" t="n"/>
      <c r="AY621" s="330" t="n"/>
      <c r="AZ621" s="330" t="n"/>
      <c r="BA621" s="330" t="n"/>
      <c r="BB621" s="330" t="n"/>
      <c r="BC621" s="330" t="n"/>
      <c r="BD621" s="330" t="n"/>
      <c r="BE621" s="330" t="n"/>
      <c r="BF621" s="330" t="n"/>
      <c r="BG621" s="330" t="n"/>
      <c r="BH621" s="330" t="n"/>
      <c r="BI621" s="330" t="n"/>
    </row>
    <row r="622">
      <c r="AO622" s="330" t="n"/>
      <c r="AP622" s="330" t="n"/>
      <c r="AQ622" s="330" t="n"/>
      <c r="AR622" s="330" t="n"/>
      <c r="AS622" s="330" t="n"/>
      <c r="AT622" s="330" t="n"/>
      <c r="AU622" s="330" t="n"/>
      <c r="AV622" s="330" t="n"/>
      <c r="AW622" s="330" t="n"/>
      <c r="AX622" s="330" t="n"/>
      <c r="AY622" s="330" t="n"/>
      <c r="AZ622" s="330" t="n"/>
      <c r="BA622" s="330" t="n"/>
      <c r="BB622" s="330" t="n"/>
      <c r="BC622" s="330" t="n"/>
      <c r="BD622" s="330" t="n"/>
      <c r="BE622" s="330" t="n"/>
      <c r="BF622" s="330" t="n"/>
      <c r="BG622" s="330" t="n"/>
      <c r="BH622" s="330" t="n"/>
      <c r="BI622" s="330" t="n"/>
    </row>
    <row r="623">
      <c r="AO623" s="330" t="n"/>
      <c r="AP623" s="330" t="n"/>
      <c r="AQ623" s="330" t="n"/>
      <c r="AR623" s="330" t="n"/>
      <c r="AS623" s="330" t="n"/>
      <c r="AT623" s="330" t="n"/>
      <c r="AU623" s="330" t="n"/>
      <c r="AV623" s="330" t="n"/>
      <c r="AW623" s="330" t="n"/>
      <c r="AX623" s="330" t="n"/>
      <c r="AY623" s="330" t="n"/>
      <c r="AZ623" s="330" t="n"/>
      <c r="BA623" s="330" t="n"/>
      <c r="BB623" s="330" t="n"/>
      <c r="BC623" s="330" t="n"/>
      <c r="BD623" s="330" t="n"/>
      <c r="BE623" s="330" t="n"/>
      <c r="BF623" s="330" t="n"/>
      <c r="BG623" s="330" t="n"/>
      <c r="BH623" s="330" t="n"/>
      <c r="BI623" s="330" t="n"/>
    </row>
    <row r="624">
      <c r="AO624" s="330" t="n"/>
      <c r="AP624" s="330" t="n"/>
      <c r="AQ624" s="330" t="n"/>
      <c r="AR624" s="330" t="n"/>
      <c r="AS624" s="330" t="n"/>
      <c r="AT624" s="330" t="n"/>
      <c r="AU624" s="330" t="n"/>
      <c r="AV624" s="330" t="n"/>
      <c r="AW624" s="330" t="n"/>
      <c r="AX624" s="330" t="n"/>
      <c r="AY624" s="330" t="n"/>
      <c r="AZ624" s="330" t="n"/>
      <c r="BA624" s="330" t="n"/>
      <c r="BB624" s="330" t="n"/>
      <c r="BC624" s="330" t="n"/>
      <c r="BD624" s="330" t="n"/>
      <c r="BE624" s="330" t="n"/>
      <c r="BF624" s="330" t="n"/>
      <c r="BG624" s="330" t="n"/>
      <c r="BH624" s="330" t="n"/>
      <c r="BI624" s="330" t="n"/>
    </row>
    <row r="625">
      <c r="AO625" s="330" t="n"/>
      <c r="AP625" s="330" t="n"/>
      <c r="AQ625" s="330" t="n"/>
      <c r="AR625" s="330" t="n"/>
      <c r="AS625" s="330" t="n"/>
      <c r="AT625" s="330" t="n"/>
      <c r="AU625" s="330" t="n"/>
      <c r="AV625" s="330" t="n"/>
      <c r="AW625" s="330" t="n"/>
      <c r="AX625" s="330" t="n"/>
      <c r="AY625" s="330" t="n"/>
      <c r="AZ625" s="330" t="n"/>
      <c r="BA625" s="330" t="n"/>
      <c r="BB625" s="330" t="n"/>
      <c r="BC625" s="330" t="n"/>
      <c r="BD625" s="330" t="n"/>
      <c r="BE625" s="330" t="n"/>
      <c r="BF625" s="330" t="n"/>
      <c r="BG625" s="330" t="n"/>
      <c r="BH625" s="330" t="n"/>
      <c r="BI625" s="330" t="n"/>
    </row>
    <row r="626">
      <c r="AO626" s="330" t="n"/>
      <c r="AP626" s="330" t="n"/>
      <c r="AQ626" s="330" t="n"/>
      <c r="AR626" s="330" t="n"/>
      <c r="AS626" s="330" t="n"/>
      <c r="AT626" s="330" t="n"/>
      <c r="AU626" s="330" t="n"/>
      <c r="AV626" s="330" t="n"/>
      <c r="AW626" s="330" t="n"/>
      <c r="AX626" s="330" t="n"/>
      <c r="AY626" s="330" t="n"/>
      <c r="AZ626" s="330" t="n"/>
      <c r="BA626" s="330" t="n"/>
      <c r="BB626" s="330" t="n"/>
      <c r="BC626" s="330" t="n"/>
      <c r="BD626" s="330" t="n"/>
      <c r="BE626" s="330" t="n"/>
      <c r="BF626" s="330" t="n"/>
      <c r="BG626" s="330" t="n"/>
      <c r="BH626" s="330" t="n"/>
      <c r="BI626" s="330" t="n"/>
    </row>
    <row r="627">
      <c r="AO627" s="330" t="n"/>
      <c r="AP627" s="330" t="n"/>
      <c r="AQ627" s="330" t="n"/>
      <c r="AR627" s="330" t="n"/>
      <c r="AS627" s="330" t="n"/>
      <c r="AT627" s="330" t="n"/>
      <c r="AU627" s="330" t="n"/>
      <c r="AV627" s="330" t="n"/>
      <c r="AW627" s="330" t="n"/>
      <c r="AX627" s="330" t="n"/>
      <c r="AY627" s="330" t="n"/>
      <c r="AZ627" s="330" t="n"/>
      <c r="BA627" s="330" t="n"/>
      <c r="BB627" s="330" t="n"/>
      <c r="BC627" s="330" t="n"/>
      <c r="BD627" s="330" t="n"/>
      <c r="BE627" s="330" t="n"/>
      <c r="BF627" s="330" t="n"/>
      <c r="BG627" s="330" t="n"/>
      <c r="BH627" s="330" t="n"/>
      <c r="BI627" s="330" t="n"/>
    </row>
    <row r="628">
      <c r="AO628" s="330" t="n"/>
      <c r="AP628" s="330" t="n"/>
      <c r="AQ628" s="330" t="n"/>
      <c r="AR628" s="330" t="n"/>
      <c r="AS628" s="330" t="n"/>
      <c r="AT628" s="330" t="n"/>
      <c r="AU628" s="330" t="n"/>
      <c r="AV628" s="330" t="n"/>
      <c r="AW628" s="330" t="n"/>
      <c r="AX628" s="330" t="n"/>
      <c r="AY628" s="330" t="n"/>
      <c r="AZ628" s="330" t="n"/>
      <c r="BA628" s="330" t="n"/>
      <c r="BB628" s="330" t="n"/>
      <c r="BC628" s="330" t="n"/>
      <c r="BD628" s="330" t="n"/>
      <c r="BE628" s="330" t="n"/>
      <c r="BF628" s="330" t="n"/>
      <c r="BG628" s="330" t="n"/>
      <c r="BH628" s="330" t="n"/>
      <c r="BI628" s="330" t="n"/>
    </row>
    <row r="629">
      <c r="AO629" s="330" t="n"/>
      <c r="AP629" s="330" t="n"/>
      <c r="AQ629" s="330" t="n"/>
      <c r="AR629" s="330" t="n"/>
      <c r="AS629" s="330" t="n"/>
      <c r="AT629" s="330" t="n"/>
      <c r="AU629" s="330" t="n"/>
      <c r="AV629" s="330" t="n"/>
      <c r="AW629" s="330" t="n"/>
      <c r="AX629" s="330" t="n"/>
      <c r="AY629" s="330" t="n"/>
      <c r="AZ629" s="330" t="n"/>
      <c r="BA629" s="330" t="n"/>
      <c r="BB629" s="330" t="n"/>
      <c r="BC629" s="330" t="n"/>
      <c r="BD629" s="330" t="n"/>
      <c r="BE629" s="330" t="n"/>
      <c r="BF629" s="330" t="n"/>
      <c r="BG629" s="330" t="n"/>
      <c r="BH629" s="330" t="n"/>
      <c r="BI629" s="330" t="n"/>
    </row>
    <row r="630">
      <c r="AO630" s="330" t="n"/>
      <c r="AP630" s="330" t="n"/>
      <c r="AQ630" s="330" t="n"/>
      <c r="AR630" s="330" t="n"/>
      <c r="AS630" s="330" t="n"/>
      <c r="AT630" s="330" t="n"/>
      <c r="AU630" s="330" t="n"/>
      <c r="AV630" s="330" t="n"/>
      <c r="AW630" s="330" t="n"/>
      <c r="AX630" s="330" t="n"/>
      <c r="AY630" s="330" t="n"/>
      <c r="AZ630" s="330" t="n"/>
      <c r="BA630" s="330" t="n"/>
      <c r="BB630" s="330" t="n"/>
      <c r="BC630" s="330" t="n"/>
      <c r="BD630" s="330" t="n"/>
      <c r="BE630" s="330" t="n"/>
      <c r="BF630" s="330" t="n"/>
      <c r="BG630" s="330" t="n"/>
      <c r="BH630" s="330" t="n"/>
      <c r="BI630" s="330" t="n"/>
    </row>
    <row r="631">
      <c r="AO631" s="330" t="n"/>
      <c r="AP631" s="330" t="n"/>
      <c r="AQ631" s="330" t="n"/>
      <c r="AR631" s="330" t="n"/>
      <c r="AS631" s="330" t="n"/>
      <c r="AT631" s="330" t="n"/>
      <c r="AU631" s="330" t="n"/>
      <c r="AV631" s="330" t="n"/>
      <c r="AW631" s="330" t="n"/>
      <c r="AX631" s="330" t="n"/>
      <c r="AY631" s="330" t="n"/>
      <c r="AZ631" s="330" t="n"/>
      <c r="BA631" s="330" t="n"/>
      <c r="BB631" s="330" t="n"/>
      <c r="BC631" s="330" t="n"/>
      <c r="BD631" s="330" t="n"/>
      <c r="BE631" s="330" t="n"/>
      <c r="BF631" s="330" t="n"/>
      <c r="BG631" s="330" t="n"/>
      <c r="BH631" s="330" t="n"/>
      <c r="BI631" s="330" t="n"/>
    </row>
    <row r="632">
      <c r="AO632" s="330" t="n"/>
      <c r="AP632" s="330" t="n"/>
      <c r="AQ632" s="330" t="n"/>
      <c r="AR632" s="330" t="n"/>
      <c r="AS632" s="330" t="n"/>
      <c r="AT632" s="330" t="n"/>
      <c r="AU632" s="330" t="n"/>
      <c r="AV632" s="330" t="n"/>
      <c r="AW632" s="330" t="n"/>
      <c r="AX632" s="330" t="n"/>
      <c r="AY632" s="330" t="n"/>
      <c r="AZ632" s="330" t="n"/>
      <c r="BA632" s="330" t="n"/>
      <c r="BB632" s="330" t="n"/>
      <c r="BC632" s="330" t="n"/>
      <c r="BD632" s="330" t="n"/>
      <c r="BE632" s="330" t="n"/>
      <c r="BF632" s="330" t="n"/>
      <c r="BG632" s="330" t="n"/>
      <c r="BH632" s="330" t="n"/>
      <c r="BI632" s="330" t="n"/>
    </row>
    <row r="633">
      <c r="AO633" s="330" t="n"/>
      <c r="AP633" s="330" t="n"/>
      <c r="AQ633" s="330" t="n"/>
      <c r="AR633" s="330" t="n"/>
      <c r="AS633" s="330" t="n"/>
      <c r="AT633" s="330" t="n"/>
      <c r="AU633" s="330" t="n"/>
      <c r="AV633" s="330" t="n"/>
      <c r="AW633" s="330" t="n"/>
      <c r="AX633" s="330" t="n"/>
      <c r="AY633" s="330" t="n"/>
      <c r="AZ633" s="330" t="n"/>
      <c r="BA633" s="330" t="n"/>
      <c r="BB633" s="330" t="n"/>
      <c r="BC633" s="330" t="n"/>
      <c r="BD633" s="330" t="n"/>
      <c r="BE633" s="330" t="n"/>
      <c r="BF633" s="330" t="n"/>
      <c r="BG633" s="330" t="n"/>
      <c r="BH633" s="330" t="n"/>
      <c r="BI633" s="330" t="n"/>
    </row>
    <row r="634">
      <c r="AO634" s="330" t="n"/>
      <c r="AP634" s="330" t="n"/>
      <c r="AQ634" s="330" t="n"/>
      <c r="AR634" s="330" t="n"/>
      <c r="AS634" s="330" t="n"/>
      <c r="AT634" s="330" t="n"/>
      <c r="AU634" s="330" t="n"/>
      <c r="AV634" s="330" t="n"/>
      <c r="AW634" s="330" t="n"/>
      <c r="AX634" s="330" t="n"/>
      <c r="AY634" s="330" t="n"/>
      <c r="AZ634" s="330" t="n"/>
      <c r="BA634" s="330" t="n"/>
      <c r="BB634" s="330" t="n"/>
      <c r="BC634" s="330" t="n"/>
      <c r="BD634" s="330" t="n"/>
      <c r="BE634" s="330" t="n"/>
      <c r="BF634" s="330" t="n"/>
      <c r="BG634" s="330" t="n"/>
      <c r="BH634" s="330" t="n"/>
      <c r="BI634" s="330" t="n"/>
    </row>
    <row r="635">
      <c r="AO635" s="330" t="n"/>
      <c r="AP635" s="330" t="n"/>
      <c r="AQ635" s="330" t="n"/>
      <c r="AR635" s="330" t="n"/>
      <c r="AS635" s="330" t="n"/>
      <c r="AT635" s="330" t="n"/>
      <c r="AU635" s="330" t="n"/>
      <c r="AV635" s="330" t="n"/>
      <c r="AW635" s="330" t="n"/>
      <c r="AX635" s="330" t="n"/>
      <c r="AY635" s="330" t="n"/>
      <c r="AZ635" s="330" t="n"/>
      <c r="BA635" s="330" t="n"/>
      <c r="BB635" s="330" t="n"/>
      <c r="BC635" s="330" t="n"/>
      <c r="BD635" s="330" t="n"/>
      <c r="BE635" s="330" t="n"/>
      <c r="BF635" s="330" t="n"/>
      <c r="BG635" s="330" t="n"/>
      <c r="BH635" s="330" t="n"/>
      <c r="BI635" s="330" t="n"/>
    </row>
    <row r="636">
      <c r="AO636" s="330" t="n"/>
      <c r="AP636" s="330" t="n"/>
      <c r="AQ636" s="330" t="n"/>
      <c r="AR636" s="330" t="n"/>
      <c r="AS636" s="330" t="n"/>
      <c r="AT636" s="330" t="n"/>
      <c r="AU636" s="330" t="n"/>
      <c r="AV636" s="330" t="n"/>
      <c r="AW636" s="330" t="n"/>
      <c r="AX636" s="330" t="n"/>
      <c r="AY636" s="330" t="n"/>
      <c r="AZ636" s="330" t="n"/>
      <c r="BA636" s="330" t="n"/>
      <c r="BB636" s="330" t="n"/>
      <c r="BC636" s="330" t="n"/>
      <c r="BD636" s="330" t="n"/>
      <c r="BE636" s="330" t="n"/>
      <c r="BF636" s="330" t="n"/>
      <c r="BG636" s="330" t="n"/>
      <c r="BH636" s="330" t="n"/>
      <c r="BI636" s="330" t="n"/>
    </row>
    <row r="637">
      <c r="AO637" s="330" t="n"/>
      <c r="AP637" s="330" t="n"/>
      <c r="AQ637" s="330" t="n"/>
      <c r="AR637" s="330" t="n"/>
      <c r="AS637" s="330" t="n"/>
      <c r="AT637" s="330" t="n"/>
      <c r="AU637" s="330" t="n"/>
      <c r="AV637" s="330" t="n"/>
      <c r="AW637" s="330" t="n"/>
      <c r="AX637" s="330" t="n"/>
      <c r="AY637" s="330" t="n"/>
      <c r="AZ637" s="330" t="n"/>
      <c r="BA637" s="330" t="n"/>
      <c r="BB637" s="330" t="n"/>
      <c r="BC637" s="330" t="n"/>
      <c r="BD637" s="330" t="n"/>
      <c r="BE637" s="330" t="n"/>
      <c r="BF637" s="330" t="n"/>
      <c r="BG637" s="330" t="n"/>
      <c r="BH637" s="330" t="n"/>
      <c r="BI637" s="330" t="n"/>
    </row>
    <row r="638">
      <c r="AO638" s="330" t="n"/>
      <c r="AP638" s="330" t="n"/>
      <c r="AQ638" s="330" t="n"/>
      <c r="AR638" s="330" t="n"/>
      <c r="AS638" s="330" t="n"/>
      <c r="AT638" s="330" t="n"/>
      <c r="AU638" s="330" t="n"/>
      <c r="AV638" s="330" t="n"/>
      <c r="AW638" s="330" t="n"/>
      <c r="AX638" s="330" t="n"/>
      <c r="AY638" s="330" t="n"/>
      <c r="AZ638" s="330" t="n"/>
      <c r="BA638" s="330" t="n"/>
      <c r="BB638" s="330" t="n"/>
      <c r="BC638" s="330" t="n"/>
      <c r="BD638" s="330" t="n"/>
      <c r="BE638" s="330" t="n"/>
      <c r="BF638" s="330" t="n"/>
      <c r="BG638" s="330" t="n"/>
      <c r="BH638" s="330" t="n"/>
      <c r="BI638" s="330" t="n"/>
    </row>
    <row r="639">
      <c r="AO639" s="330" t="n"/>
      <c r="AP639" s="330" t="n"/>
      <c r="AQ639" s="330" t="n"/>
      <c r="AR639" s="330" t="n"/>
      <c r="AS639" s="330" t="n"/>
      <c r="AT639" s="330" t="n"/>
      <c r="AU639" s="330" t="n"/>
      <c r="AV639" s="330" t="n"/>
      <c r="AW639" s="330" t="n"/>
      <c r="AX639" s="330" t="n"/>
      <c r="AY639" s="330" t="n"/>
      <c r="AZ639" s="330" t="n"/>
      <c r="BA639" s="330" t="n"/>
      <c r="BB639" s="330" t="n"/>
      <c r="BC639" s="330" t="n"/>
      <c r="BD639" s="330" t="n"/>
      <c r="BE639" s="330" t="n"/>
      <c r="BF639" s="330" t="n"/>
      <c r="BG639" s="330" t="n"/>
      <c r="BH639" s="330" t="n"/>
      <c r="BI639" s="330" t="n"/>
    </row>
    <row r="640">
      <c r="AO640" s="330" t="n"/>
      <c r="AP640" s="330" t="n"/>
      <c r="AQ640" s="330" t="n"/>
      <c r="AR640" s="330" t="n"/>
      <c r="AS640" s="330" t="n"/>
      <c r="AT640" s="330" t="n"/>
      <c r="AU640" s="330" t="n"/>
      <c r="AV640" s="330" t="n"/>
      <c r="AW640" s="330" t="n"/>
      <c r="AX640" s="330" t="n"/>
      <c r="AY640" s="330" t="n"/>
      <c r="AZ640" s="330" t="n"/>
      <c r="BA640" s="330" t="n"/>
      <c r="BB640" s="330" t="n"/>
      <c r="BC640" s="330" t="n"/>
      <c r="BD640" s="330" t="n"/>
      <c r="BE640" s="330" t="n"/>
      <c r="BF640" s="330" t="n"/>
      <c r="BG640" s="330" t="n"/>
      <c r="BH640" s="330" t="n"/>
      <c r="BI640" s="330" t="n"/>
    </row>
    <row r="641">
      <c r="AO641" s="330" t="n"/>
      <c r="AP641" s="330" t="n"/>
      <c r="AQ641" s="330" t="n"/>
      <c r="AR641" s="330" t="n"/>
      <c r="AS641" s="330" t="n"/>
      <c r="AT641" s="330" t="n"/>
      <c r="AU641" s="330" t="n"/>
      <c r="AV641" s="330" t="n"/>
      <c r="AW641" s="330" t="n"/>
      <c r="AX641" s="330" t="n"/>
      <c r="AY641" s="330" t="n"/>
      <c r="AZ641" s="330" t="n"/>
      <c r="BA641" s="330" t="n"/>
      <c r="BB641" s="330" t="n"/>
      <c r="BC641" s="330" t="n"/>
      <c r="BD641" s="330" t="n"/>
      <c r="BE641" s="330" t="n"/>
      <c r="BF641" s="330" t="n"/>
      <c r="BG641" s="330" t="n"/>
      <c r="BH641" s="330" t="n"/>
      <c r="BI641" s="330" t="n"/>
    </row>
    <row r="642">
      <c r="AO642" s="330" t="n"/>
      <c r="AP642" s="330" t="n"/>
      <c r="AQ642" s="330" t="n"/>
      <c r="AR642" s="330" t="n"/>
      <c r="AS642" s="330" t="n"/>
      <c r="AT642" s="330" t="n"/>
      <c r="AU642" s="330" t="n"/>
      <c r="AV642" s="330" t="n"/>
      <c r="AW642" s="330" t="n"/>
      <c r="AX642" s="330" t="n"/>
      <c r="AY642" s="330" t="n"/>
      <c r="AZ642" s="330" t="n"/>
      <c r="BA642" s="330" t="n"/>
      <c r="BB642" s="330" t="n"/>
      <c r="BC642" s="330" t="n"/>
      <c r="BD642" s="330" t="n"/>
      <c r="BE642" s="330" t="n"/>
      <c r="BF642" s="330" t="n"/>
      <c r="BG642" s="330" t="n"/>
      <c r="BH642" s="330" t="n"/>
      <c r="BI642" s="330" t="n"/>
    </row>
    <row r="643">
      <c r="AO643" s="330" t="n"/>
      <c r="AP643" s="330" t="n"/>
      <c r="AQ643" s="330" t="n"/>
      <c r="AR643" s="330" t="n"/>
      <c r="AS643" s="330" t="n"/>
      <c r="AT643" s="330" t="n"/>
      <c r="AU643" s="330" t="n"/>
      <c r="AV643" s="330" t="n"/>
      <c r="AW643" s="330" t="n"/>
      <c r="AX643" s="330" t="n"/>
      <c r="AY643" s="330" t="n"/>
      <c r="AZ643" s="330" t="n"/>
      <c r="BA643" s="330" t="n"/>
      <c r="BB643" s="330" t="n"/>
      <c r="BC643" s="330" t="n"/>
      <c r="BD643" s="330" t="n"/>
      <c r="BE643" s="330" t="n"/>
      <c r="BF643" s="330" t="n"/>
      <c r="BG643" s="330" t="n"/>
      <c r="BH643" s="330" t="n"/>
      <c r="BI643" s="330" t="n"/>
    </row>
    <row r="644">
      <c r="AO644" s="330" t="n"/>
      <c r="AP644" s="330" t="n"/>
      <c r="AQ644" s="330" t="n"/>
      <c r="AR644" s="330" t="n"/>
      <c r="AS644" s="330" t="n"/>
      <c r="AT644" s="330" t="n"/>
      <c r="AU644" s="330" t="n"/>
      <c r="AV644" s="330" t="n"/>
      <c r="AW644" s="330" t="n"/>
      <c r="AX644" s="330" t="n"/>
      <c r="AY644" s="330" t="n"/>
      <c r="AZ644" s="330" t="n"/>
      <c r="BA644" s="330" t="n"/>
      <c r="BB644" s="330" t="n"/>
      <c r="BC644" s="330" t="n"/>
      <c r="BD644" s="330" t="n"/>
      <c r="BE644" s="330" t="n"/>
      <c r="BF644" s="330" t="n"/>
      <c r="BG644" s="330" t="n"/>
      <c r="BH644" s="330" t="n"/>
      <c r="BI644" s="330" t="n"/>
    </row>
    <row r="645">
      <c r="AO645" s="330" t="n"/>
      <c r="AP645" s="330" t="n"/>
      <c r="AQ645" s="330" t="n"/>
      <c r="AR645" s="330" t="n"/>
      <c r="AS645" s="330" t="n"/>
      <c r="AT645" s="330" t="n"/>
      <c r="AU645" s="330" t="n"/>
      <c r="AV645" s="330" t="n"/>
      <c r="AW645" s="330" t="n"/>
      <c r="AX645" s="330" t="n"/>
      <c r="AY645" s="330" t="n"/>
      <c r="AZ645" s="330" t="n"/>
      <c r="BA645" s="330" t="n"/>
      <c r="BB645" s="330" t="n"/>
      <c r="BC645" s="330" t="n"/>
      <c r="BD645" s="330" t="n"/>
      <c r="BE645" s="330" t="n"/>
      <c r="BF645" s="330" t="n"/>
      <c r="BG645" s="330" t="n"/>
      <c r="BH645" s="330" t="n"/>
      <c r="BI645" s="330" t="n"/>
    </row>
    <row r="646">
      <c r="AO646" s="330" t="n"/>
      <c r="AP646" s="330" t="n"/>
      <c r="AQ646" s="330" t="n"/>
      <c r="AR646" s="330" t="n"/>
      <c r="AS646" s="330" t="n"/>
      <c r="AT646" s="330" t="n"/>
      <c r="AU646" s="330" t="n"/>
      <c r="AV646" s="330" t="n"/>
      <c r="AW646" s="330" t="n"/>
      <c r="AX646" s="330" t="n"/>
      <c r="AY646" s="330" t="n"/>
      <c r="AZ646" s="330" t="n"/>
      <c r="BA646" s="330" t="n"/>
      <c r="BB646" s="330" t="n"/>
      <c r="BC646" s="330" t="n"/>
      <c r="BD646" s="330" t="n"/>
      <c r="BE646" s="330" t="n"/>
      <c r="BF646" s="330" t="n"/>
      <c r="BG646" s="330" t="n"/>
      <c r="BH646" s="330" t="n"/>
      <c r="BI646" s="330" t="n"/>
    </row>
    <row r="647">
      <c r="AO647" s="330" t="n"/>
      <c r="AP647" s="330" t="n"/>
      <c r="AQ647" s="330" t="n"/>
      <c r="AR647" s="330" t="n"/>
      <c r="AS647" s="330" t="n"/>
      <c r="AT647" s="330" t="n"/>
      <c r="AU647" s="330" t="n"/>
      <c r="AV647" s="330" t="n"/>
      <c r="AW647" s="330" t="n"/>
      <c r="AX647" s="330" t="n"/>
      <c r="AY647" s="330" t="n"/>
      <c r="AZ647" s="330" t="n"/>
      <c r="BA647" s="330" t="n"/>
      <c r="BB647" s="330" t="n"/>
      <c r="BC647" s="330" t="n"/>
      <c r="BD647" s="330" t="n"/>
      <c r="BE647" s="330" t="n"/>
      <c r="BF647" s="330" t="n"/>
      <c r="BG647" s="330" t="n"/>
      <c r="BH647" s="330" t="n"/>
      <c r="BI647" s="330" t="n"/>
    </row>
    <row r="648">
      <c r="AO648" s="330" t="n"/>
      <c r="AP648" s="330" t="n"/>
      <c r="AQ648" s="330" t="n"/>
      <c r="AR648" s="330" t="n"/>
      <c r="AS648" s="330" t="n"/>
      <c r="AT648" s="330" t="n"/>
      <c r="AU648" s="330" t="n"/>
      <c r="AV648" s="330" t="n"/>
      <c r="AW648" s="330" t="n"/>
      <c r="AX648" s="330" t="n"/>
      <c r="AY648" s="330" t="n"/>
      <c r="AZ648" s="330" t="n"/>
      <c r="BA648" s="330" t="n"/>
      <c r="BB648" s="330" t="n"/>
      <c r="BC648" s="330" t="n"/>
      <c r="BD648" s="330" t="n"/>
      <c r="BE648" s="330" t="n"/>
      <c r="BF648" s="330" t="n"/>
      <c r="BG648" s="330" t="n"/>
      <c r="BH648" s="330" t="n"/>
      <c r="BI648" s="330" t="n"/>
    </row>
    <row r="649">
      <c r="AO649" s="330" t="n"/>
      <c r="AP649" s="330" t="n"/>
      <c r="AQ649" s="330" t="n"/>
      <c r="AR649" s="330" t="n"/>
      <c r="AS649" s="330" t="n"/>
      <c r="AT649" s="330" t="n"/>
      <c r="AU649" s="330" t="n"/>
      <c r="AV649" s="330" t="n"/>
      <c r="AW649" s="330" t="n"/>
      <c r="AX649" s="330" t="n"/>
      <c r="AY649" s="330" t="n"/>
      <c r="AZ649" s="330" t="n"/>
      <c r="BA649" s="330" t="n"/>
      <c r="BB649" s="330" t="n"/>
      <c r="BC649" s="330" t="n"/>
      <c r="BD649" s="330" t="n"/>
      <c r="BE649" s="330" t="n"/>
      <c r="BF649" s="330" t="n"/>
      <c r="BG649" s="330" t="n"/>
      <c r="BH649" s="330" t="n"/>
      <c r="BI649" s="330" t="n"/>
    </row>
    <row r="650">
      <c r="AO650" s="330" t="n"/>
      <c r="AP650" s="330" t="n"/>
      <c r="AQ650" s="330" t="n"/>
      <c r="AR650" s="330" t="n"/>
      <c r="AS650" s="330" t="n"/>
      <c r="AT650" s="330" t="n"/>
      <c r="AU650" s="330" t="n"/>
      <c r="AV650" s="330" t="n"/>
      <c r="AW650" s="330" t="n"/>
      <c r="AX650" s="330" t="n"/>
      <c r="AY650" s="330" t="n"/>
      <c r="AZ650" s="330" t="n"/>
      <c r="BA650" s="330" t="n"/>
      <c r="BB650" s="330" t="n"/>
      <c r="BC650" s="330" t="n"/>
      <c r="BD650" s="330" t="n"/>
      <c r="BE650" s="330" t="n"/>
      <c r="BF650" s="330" t="n"/>
      <c r="BG650" s="330" t="n"/>
      <c r="BH650" s="330" t="n"/>
      <c r="BI650" s="330" t="n"/>
    </row>
    <row r="651">
      <c r="AO651" s="330" t="n"/>
      <c r="AP651" s="330" t="n"/>
      <c r="AQ651" s="330" t="n"/>
      <c r="AR651" s="330" t="n"/>
      <c r="AS651" s="330" t="n"/>
      <c r="AT651" s="330" t="n"/>
      <c r="AU651" s="330" t="n"/>
      <c r="AV651" s="330" t="n"/>
      <c r="AW651" s="330" t="n"/>
      <c r="AX651" s="330" t="n"/>
      <c r="AY651" s="330" t="n"/>
      <c r="AZ651" s="330" t="n"/>
      <c r="BA651" s="330" t="n"/>
      <c r="BB651" s="330" t="n"/>
      <c r="BC651" s="330" t="n"/>
      <c r="BD651" s="330" t="n"/>
      <c r="BE651" s="330" t="n"/>
      <c r="BF651" s="330" t="n"/>
      <c r="BG651" s="330" t="n"/>
      <c r="BH651" s="330" t="n"/>
      <c r="BI651" s="330" t="n"/>
    </row>
    <row r="652">
      <c r="AO652" s="330" t="n"/>
      <c r="AP652" s="330" t="n"/>
      <c r="AQ652" s="330" t="n"/>
      <c r="AR652" s="330" t="n"/>
      <c r="AS652" s="330" t="n"/>
      <c r="AT652" s="330" t="n"/>
      <c r="AU652" s="330" t="n"/>
      <c r="AV652" s="330" t="n"/>
      <c r="AW652" s="330" t="n"/>
      <c r="AX652" s="330" t="n"/>
      <c r="AY652" s="330" t="n"/>
      <c r="AZ652" s="330" t="n"/>
      <c r="BA652" s="330" t="n"/>
      <c r="BB652" s="330" t="n"/>
      <c r="BC652" s="330" t="n"/>
      <c r="BD652" s="330" t="n"/>
      <c r="BE652" s="330" t="n"/>
      <c r="BF652" s="330" t="n"/>
      <c r="BG652" s="330" t="n"/>
      <c r="BH652" s="330" t="n"/>
      <c r="BI652" s="330" t="n"/>
    </row>
    <row r="653">
      <c r="AO653" s="330" t="n"/>
      <c r="AP653" s="330" t="n"/>
      <c r="AQ653" s="330" t="n"/>
      <c r="AR653" s="330" t="n"/>
      <c r="AS653" s="330" t="n"/>
      <c r="AT653" s="330" t="n"/>
      <c r="AU653" s="330" t="n"/>
      <c r="AV653" s="330" t="n"/>
      <c r="AW653" s="330" t="n"/>
      <c r="AX653" s="330" t="n"/>
      <c r="AY653" s="330" t="n"/>
      <c r="AZ653" s="330" t="n"/>
      <c r="BA653" s="330" t="n"/>
      <c r="BB653" s="330" t="n"/>
      <c r="BC653" s="330" t="n"/>
      <c r="BD653" s="330" t="n"/>
      <c r="BE653" s="330" t="n"/>
      <c r="BF653" s="330" t="n"/>
      <c r="BG653" s="330" t="n"/>
      <c r="BH653" s="330" t="n"/>
      <c r="BI653" s="330" t="n"/>
    </row>
    <row r="654">
      <c r="AO654" s="330" t="n"/>
      <c r="AP654" s="330" t="n"/>
      <c r="AQ654" s="330" t="n"/>
      <c r="AR654" s="330" t="n"/>
      <c r="AS654" s="330" t="n"/>
      <c r="AT654" s="330" t="n"/>
      <c r="AU654" s="330" t="n"/>
      <c r="AV654" s="330" t="n"/>
      <c r="AW654" s="330" t="n"/>
      <c r="AX654" s="330" t="n"/>
      <c r="AY654" s="330" t="n"/>
      <c r="AZ654" s="330" t="n"/>
      <c r="BA654" s="330" t="n"/>
      <c r="BB654" s="330" t="n"/>
      <c r="BC654" s="330" t="n"/>
      <c r="BD654" s="330" t="n"/>
      <c r="BE654" s="330" t="n"/>
      <c r="BF654" s="330" t="n"/>
      <c r="BG654" s="330" t="n"/>
      <c r="BH654" s="330" t="n"/>
      <c r="BI654" s="330" t="n"/>
    </row>
    <row r="655">
      <c r="AO655" s="330" t="n"/>
      <c r="AP655" s="330" t="n"/>
      <c r="AQ655" s="330" t="n"/>
      <c r="AR655" s="330" t="n"/>
      <c r="AS655" s="330" t="n"/>
      <c r="AT655" s="330" t="n"/>
      <c r="AU655" s="330" t="n"/>
      <c r="AV655" s="330" t="n"/>
      <c r="AW655" s="330" t="n"/>
      <c r="AX655" s="330" t="n"/>
      <c r="AY655" s="330" t="n"/>
      <c r="AZ655" s="330" t="n"/>
      <c r="BA655" s="330" t="n"/>
      <c r="BB655" s="330" t="n"/>
      <c r="BC655" s="330" t="n"/>
      <c r="BD655" s="330" t="n"/>
      <c r="BE655" s="330" t="n"/>
      <c r="BF655" s="330" t="n"/>
      <c r="BG655" s="330" t="n"/>
      <c r="BH655" s="330" t="n"/>
      <c r="BI655" s="330" t="n"/>
    </row>
    <row r="656">
      <c r="AO656" s="330" t="n"/>
      <c r="AP656" s="330" t="n"/>
      <c r="AQ656" s="330" t="n"/>
      <c r="AR656" s="330" t="n"/>
      <c r="AS656" s="330" t="n"/>
      <c r="AT656" s="330" t="n"/>
      <c r="AU656" s="330" t="n"/>
      <c r="AV656" s="330" t="n"/>
      <c r="AW656" s="330" t="n"/>
      <c r="AX656" s="330" t="n"/>
      <c r="AY656" s="330" t="n"/>
      <c r="AZ656" s="330" t="n"/>
      <c r="BA656" s="330" t="n"/>
      <c r="BB656" s="330" t="n"/>
      <c r="BC656" s="330" t="n"/>
      <c r="BD656" s="330" t="n"/>
      <c r="BE656" s="330" t="n"/>
      <c r="BF656" s="330" t="n"/>
      <c r="BG656" s="330" t="n"/>
      <c r="BH656" s="330" t="n"/>
      <c r="BI656" s="330" t="n"/>
    </row>
    <row r="657">
      <c r="AO657" s="330" t="n"/>
      <c r="AP657" s="330" t="n"/>
      <c r="AQ657" s="330" t="n"/>
      <c r="AR657" s="330" t="n"/>
      <c r="AS657" s="330" t="n"/>
      <c r="AT657" s="330" t="n"/>
      <c r="AU657" s="330" t="n"/>
      <c r="AV657" s="330" t="n"/>
      <c r="AW657" s="330" t="n"/>
      <c r="AX657" s="330" t="n"/>
      <c r="AY657" s="330" t="n"/>
      <c r="AZ657" s="330" t="n"/>
      <c r="BA657" s="330" t="n"/>
      <c r="BB657" s="330" t="n"/>
      <c r="BC657" s="330" t="n"/>
      <c r="BD657" s="330" t="n"/>
      <c r="BE657" s="330" t="n"/>
      <c r="BF657" s="330" t="n"/>
      <c r="BG657" s="330" t="n"/>
      <c r="BH657" s="330" t="n"/>
      <c r="BI657" s="330" t="n"/>
    </row>
    <row r="658">
      <c r="AO658" s="330" t="n"/>
      <c r="AP658" s="330" t="n"/>
      <c r="AQ658" s="330" t="n"/>
      <c r="AR658" s="330" t="n"/>
      <c r="AS658" s="330" t="n"/>
      <c r="AT658" s="330" t="n"/>
      <c r="AU658" s="330" t="n"/>
      <c r="AV658" s="330" t="n"/>
      <c r="AW658" s="330" t="n"/>
      <c r="AX658" s="330" t="n"/>
      <c r="AY658" s="330" t="n"/>
      <c r="AZ658" s="330" t="n"/>
      <c r="BA658" s="330" t="n"/>
      <c r="BB658" s="330" t="n"/>
      <c r="BC658" s="330" t="n"/>
      <c r="BD658" s="330" t="n"/>
      <c r="BE658" s="330" t="n"/>
      <c r="BF658" s="330" t="n"/>
      <c r="BG658" s="330" t="n"/>
      <c r="BH658" s="330" t="n"/>
      <c r="BI658" s="330" t="n"/>
    </row>
    <row r="659">
      <c r="AO659" s="330" t="n"/>
      <c r="AP659" s="330" t="n"/>
      <c r="AQ659" s="330" t="n"/>
      <c r="AR659" s="330" t="n"/>
      <c r="AS659" s="330" t="n"/>
      <c r="AT659" s="330" t="n"/>
      <c r="AU659" s="330" t="n"/>
      <c r="AV659" s="330" t="n"/>
      <c r="AW659" s="330" t="n"/>
      <c r="AX659" s="330" t="n"/>
      <c r="AY659" s="330" t="n"/>
      <c r="AZ659" s="330" t="n"/>
      <c r="BA659" s="330" t="n"/>
      <c r="BB659" s="330" t="n"/>
      <c r="BC659" s="330" t="n"/>
      <c r="BD659" s="330" t="n"/>
      <c r="BE659" s="330" t="n"/>
      <c r="BF659" s="330" t="n"/>
      <c r="BG659" s="330" t="n"/>
      <c r="BH659" s="330" t="n"/>
      <c r="BI659" s="330" t="n"/>
    </row>
    <row r="660">
      <c r="AO660" s="330" t="n"/>
      <c r="AP660" s="330" t="n"/>
      <c r="AQ660" s="330" t="n"/>
      <c r="AR660" s="330" t="n"/>
      <c r="AS660" s="330" t="n"/>
      <c r="AT660" s="330" t="n"/>
      <c r="AU660" s="330" t="n"/>
      <c r="AV660" s="330" t="n"/>
      <c r="AW660" s="330" t="n"/>
      <c r="AX660" s="330" t="n"/>
      <c r="AY660" s="330" t="n"/>
      <c r="AZ660" s="330" t="n"/>
      <c r="BA660" s="330" t="n"/>
      <c r="BB660" s="330" t="n"/>
      <c r="BC660" s="330" t="n"/>
      <c r="BD660" s="330" t="n"/>
      <c r="BE660" s="330" t="n"/>
      <c r="BF660" s="330" t="n"/>
      <c r="BG660" s="330" t="n"/>
      <c r="BH660" s="330" t="n"/>
      <c r="BI660" s="330" t="n"/>
    </row>
    <row r="661">
      <c r="AO661" s="330" t="n"/>
      <c r="AP661" s="330" t="n"/>
      <c r="AQ661" s="330" t="n"/>
      <c r="AR661" s="330" t="n"/>
      <c r="AS661" s="330" t="n"/>
      <c r="AT661" s="330" t="n"/>
      <c r="AU661" s="330" t="n"/>
      <c r="AV661" s="330" t="n"/>
      <c r="AW661" s="330" t="n"/>
      <c r="AX661" s="330" t="n"/>
      <c r="AY661" s="330" t="n"/>
      <c r="AZ661" s="330" t="n"/>
      <c r="BA661" s="330" t="n"/>
      <c r="BB661" s="330" t="n"/>
      <c r="BC661" s="330" t="n"/>
      <c r="BD661" s="330" t="n"/>
      <c r="BE661" s="330" t="n"/>
      <c r="BF661" s="330" t="n"/>
      <c r="BG661" s="330" t="n"/>
      <c r="BH661" s="330" t="n"/>
      <c r="BI661" s="330" t="n"/>
    </row>
    <row r="662">
      <c r="AO662" s="330" t="n"/>
      <c r="AP662" s="330" t="n"/>
      <c r="AQ662" s="330" t="n"/>
      <c r="AR662" s="330" t="n"/>
      <c r="AS662" s="330" t="n"/>
      <c r="AT662" s="330" t="n"/>
      <c r="AU662" s="330" t="n"/>
      <c r="AV662" s="330" t="n"/>
      <c r="AW662" s="330" t="n"/>
      <c r="AX662" s="330" t="n"/>
      <c r="AY662" s="330" t="n"/>
      <c r="AZ662" s="330" t="n"/>
      <c r="BA662" s="330" t="n"/>
      <c r="BB662" s="330" t="n"/>
      <c r="BC662" s="330" t="n"/>
      <c r="BD662" s="330" t="n"/>
      <c r="BE662" s="330" t="n"/>
      <c r="BF662" s="330" t="n"/>
      <c r="BG662" s="330" t="n"/>
      <c r="BH662" s="330" t="n"/>
      <c r="BI662" s="330" t="n"/>
    </row>
    <row r="663">
      <c r="AO663" s="330" t="n"/>
      <c r="AP663" s="330" t="n"/>
      <c r="AQ663" s="330" t="n"/>
      <c r="AR663" s="330" t="n"/>
      <c r="AS663" s="330" t="n"/>
      <c r="AT663" s="330" t="n"/>
      <c r="AU663" s="330" t="n"/>
      <c r="AV663" s="330" t="n"/>
      <c r="AW663" s="330" t="n"/>
      <c r="AX663" s="330" t="n"/>
      <c r="AY663" s="330" t="n"/>
      <c r="AZ663" s="330" t="n"/>
      <c r="BA663" s="330" t="n"/>
      <c r="BB663" s="330" t="n"/>
      <c r="BC663" s="330" t="n"/>
      <c r="BD663" s="330" t="n"/>
      <c r="BE663" s="330" t="n"/>
      <c r="BF663" s="330" t="n"/>
      <c r="BG663" s="330" t="n"/>
      <c r="BH663" s="330" t="n"/>
      <c r="BI663" s="330" t="n"/>
    </row>
    <row r="664">
      <c r="AO664" s="330" t="n"/>
      <c r="AP664" s="330" t="n"/>
      <c r="AQ664" s="330" t="n"/>
      <c r="AR664" s="330" t="n"/>
      <c r="AS664" s="330" t="n"/>
      <c r="AT664" s="330" t="n"/>
      <c r="AU664" s="330" t="n"/>
      <c r="AV664" s="330" t="n"/>
      <c r="AW664" s="330" t="n"/>
      <c r="AX664" s="330" t="n"/>
      <c r="AY664" s="330" t="n"/>
      <c r="AZ664" s="330" t="n"/>
      <c r="BA664" s="330" t="n"/>
      <c r="BB664" s="330" t="n"/>
      <c r="BC664" s="330" t="n"/>
      <c r="BD664" s="330" t="n"/>
      <c r="BE664" s="330" t="n"/>
      <c r="BF664" s="330" t="n"/>
      <c r="BG664" s="330" t="n"/>
      <c r="BH664" s="330" t="n"/>
      <c r="BI664" s="330" t="n"/>
    </row>
    <row r="665">
      <c r="AO665" s="330" t="n"/>
      <c r="AP665" s="330" t="n"/>
      <c r="AQ665" s="330" t="n"/>
      <c r="AR665" s="330" t="n"/>
      <c r="AS665" s="330" t="n"/>
      <c r="AT665" s="330" t="n"/>
      <c r="AU665" s="330" t="n"/>
      <c r="AV665" s="330" t="n"/>
      <c r="AW665" s="330" t="n"/>
      <c r="AX665" s="330" t="n"/>
      <c r="AY665" s="330" t="n"/>
      <c r="AZ665" s="330" t="n"/>
      <c r="BA665" s="330" t="n"/>
      <c r="BB665" s="330" t="n"/>
      <c r="BC665" s="330" t="n"/>
      <c r="BD665" s="330" t="n"/>
      <c r="BE665" s="330" t="n"/>
      <c r="BF665" s="330" t="n"/>
      <c r="BG665" s="330" t="n"/>
      <c r="BH665" s="330" t="n"/>
      <c r="BI665" s="330" t="n"/>
    </row>
    <row r="666">
      <c r="AO666" s="330" t="n"/>
      <c r="AP666" s="330" t="n"/>
      <c r="AQ666" s="330" t="n"/>
      <c r="AR666" s="330" t="n"/>
      <c r="AS666" s="330" t="n"/>
      <c r="AT666" s="330" t="n"/>
      <c r="AU666" s="330" t="n"/>
      <c r="AV666" s="330" t="n"/>
      <c r="AW666" s="330" t="n"/>
      <c r="AX666" s="330" t="n"/>
      <c r="AY666" s="330" t="n"/>
      <c r="AZ666" s="330" t="n"/>
      <c r="BA666" s="330" t="n"/>
      <c r="BB666" s="330" t="n"/>
      <c r="BC666" s="330" t="n"/>
      <c r="BD666" s="330" t="n"/>
      <c r="BE666" s="330" t="n"/>
      <c r="BF666" s="330" t="n"/>
      <c r="BG666" s="330" t="n"/>
      <c r="BH666" s="330" t="n"/>
      <c r="BI666" s="330" t="n"/>
    </row>
    <row r="667">
      <c r="AO667" s="330" t="n"/>
      <c r="AP667" s="330" t="n"/>
      <c r="AQ667" s="330" t="n"/>
      <c r="AR667" s="330" t="n"/>
      <c r="AS667" s="330" t="n"/>
      <c r="AT667" s="330" t="n"/>
      <c r="AU667" s="330" t="n"/>
      <c r="AV667" s="330" t="n"/>
      <c r="AW667" s="330" t="n"/>
      <c r="AX667" s="330" t="n"/>
      <c r="AY667" s="330" t="n"/>
      <c r="AZ667" s="330" t="n"/>
      <c r="BA667" s="330" t="n"/>
      <c r="BB667" s="330" t="n"/>
      <c r="BC667" s="330" t="n"/>
      <c r="BD667" s="330" t="n"/>
      <c r="BE667" s="330" t="n"/>
      <c r="BF667" s="330" t="n"/>
      <c r="BG667" s="330" t="n"/>
      <c r="BH667" s="330" t="n"/>
      <c r="BI667" s="330" t="n"/>
    </row>
    <row r="668">
      <c r="AO668" s="330" t="n"/>
      <c r="AP668" s="330" t="n"/>
      <c r="AQ668" s="330" t="n"/>
      <c r="AR668" s="330" t="n"/>
      <c r="AS668" s="330" t="n"/>
      <c r="AT668" s="330" t="n"/>
      <c r="AU668" s="330" t="n"/>
      <c r="AV668" s="330" t="n"/>
      <c r="AW668" s="330" t="n"/>
      <c r="AX668" s="330" t="n"/>
      <c r="AY668" s="330" t="n"/>
      <c r="AZ668" s="330" t="n"/>
      <c r="BA668" s="330" t="n"/>
      <c r="BB668" s="330" t="n"/>
      <c r="BC668" s="330" t="n"/>
      <c r="BD668" s="330" t="n"/>
      <c r="BE668" s="330" t="n"/>
      <c r="BF668" s="330" t="n"/>
      <c r="BG668" s="330" t="n"/>
      <c r="BH668" s="330" t="n"/>
      <c r="BI668" s="330" t="n"/>
    </row>
    <row r="669">
      <c r="AO669" s="330" t="n"/>
      <c r="AP669" s="330" t="n"/>
      <c r="AQ669" s="330" t="n"/>
      <c r="AR669" s="330" t="n"/>
      <c r="AS669" s="330" t="n"/>
      <c r="AT669" s="330" t="n"/>
      <c r="AU669" s="330" t="n"/>
      <c r="AV669" s="330" t="n"/>
      <c r="AW669" s="330" t="n"/>
      <c r="AX669" s="330" t="n"/>
      <c r="AY669" s="330" t="n"/>
      <c r="AZ669" s="330" t="n"/>
      <c r="BA669" s="330" t="n"/>
      <c r="BB669" s="330" t="n"/>
      <c r="BC669" s="330" t="n"/>
      <c r="BD669" s="330" t="n"/>
      <c r="BE669" s="330" t="n"/>
      <c r="BF669" s="330" t="n"/>
      <c r="BG669" s="330" t="n"/>
      <c r="BH669" s="330" t="n"/>
      <c r="BI669" s="330" t="n"/>
    </row>
    <row r="670">
      <c r="AO670" s="330" t="n"/>
      <c r="AP670" s="330" t="n"/>
      <c r="AQ670" s="330" t="n"/>
      <c r="AR670" s="330" t="n"/>
      <c r="AS670" s="330" t="n"/>
      <c r="AT670" s="330" t="n"/>
      <c r="AU670" s="330" t="n"/>
      <c r="AV670" s="330" t="n"/>
      <c r="AW670" s="330" t="n"/>
      <c r="AX670" s="330" t="n"/>
      <c r="AY670" s="330" t="n"/>
      <c r="AZ670" s="330" t="n"/>
      <c r="BA670" s="330" t="n"/>
      <c r="BB670" s="330" t="n"/>
      <c r="BC670" s="330" t="n"/>
      <c r="BD670" s="330" t="n"/>
      <c r="BE670" s="330" t="n"/>
      <c r="BF670" s="330" t="n"/>
      <c r="BG670" s="330" t="n"/>
      <c r="BH670" s="330" t="n"/>
      <c r="BI670" s="330" t="n"/>
    </row>
    <row r="671">
      <c r="AO671" s="330" t="n"/>
      <c r="AP671" s="330" t="n"/>
      <c r="AQ671" s="330" t="n"/>
      <c r="AR671" s="330" t="n"/>
      <c r="AS671" s="330" t="n"/>
      <c r="AT671" s="330" t="n"/>
      <c r="AU671" s="330" t="n"/>
      <c r="AV671" s="330" t="n"/>
      <c r="AW671" s="330" t="n"/>
      <c r="AX671" s="330" t="n"/>
      <c r="AY671" s="330" t="n"/>
      <c r="AZ671" s="330" t="n"/>
      <c r="BA671" s="330" t="n"/>
      <c r="BB671" s="330" t="n"/>
      <c r="BC671" s="330" t="n"/>
      <c r="BD671" s="330" t="n"/>
      <c r="BE671" s="330" t="n"/>
      <c r="BF671" s="330" t="n"/>
      <c r="BG671" s="330" t="n"/>
      <c r="BH671" s="330" t="n"/>
      <c r="BI671" s="330" t="n"/>
    </row>
    <row r="672">
      <c r="AO672" s="330" t="n"/>
      <c r="AP672" s="330" t="n"/>
      <c r="AQ672" s="330" t="n"/>
      <c r="AR672" s="330" t="n"/>
      <c r="AS672" s="330" t="n"/>
      <c r="AT672" s="330" t="n"/>
      <c r="AU672" s="330" t="n"/>
      <c r="AV672" s="330" t="n"/>
      <c r="AW672" s="330" t="n"/>
      <c r="AX672" s="330" t="n"/>
      <c r="AY672" s="330" t="n"/>
      <c r="AZ672" s="330" t="n"/>
      <c r="BA672" s="330" t="n"/>
      <c r="BB672" s="330" t="n"/>
      <c r="BC672" s="330" t="n"/>
      <c r="BD672" s="330" t="n"/>
      <c r="BE672" s="330" t="n"/>
      <c r="BF672" s="330" t="n"/>
      <c r="BG672" s="330" t="n"/>
      <c r="BH672" s="330" t="n"/>
      <c r="BI672" s="330" t="n"/>
    </row>
    <row r="673">
      <c r="AO673" s="330" t="n"/>
      <c r="AP673" s="330" t="n"/>
      <c r="AQ673" s="330" t="n"/>
      <c r="AR673" s="330" t="n"/>
      <c r="AS673" s="330" t="n"/>
      <c r="AT673" s="330" t="n"/>
      <c r="AU673" s="330" t="n"/>
      <c r="AV673" s="330" t="n"/>
      <c r="AW673" s="330" t="n"/>
      <c r="AX673" s="330" t="n"/>
      <c r="AY673" s="330" t="n"/>
      <c r="AZ673" s="330" t="n"/>
      <c r="BA673" s="330" t="n"/>
      <c r="BB673" s="330" t="n"/>
      <c r="BC673" s="330" t="n"/>
      <c r="BD673" s="330" t="n"/>
      <c r="BE673" s="330" t="n"/>
      <c r="BF673" s="330" t="n"/>
      <c r="BG673" s="330" t="n"/>
      <c r="BH673" s="330" t="n"/>
      <c r="BI673" s="330" t="n"/>
    </row>
    <row r="674">
      <c r="AO674" s="330" t="n"/>
      <c r="AP674" s="330" t="n"/>
      <c r="AQ674" s="330" t="n"/>
      <c r="AR674" s="330" t="n"/>
      <c r="AS674" s="330" t="n"/>
      <c r="AT674" s="330" t="n"/>
      <c r="AU674" s="330" t="n"/>
      <c r="AV674" s="330" t="n"/>
      <c r="AW674" s="330" t="n"/>
      <c r="AX674" s="330" t="n"/>
      <c r="AY674" s="330" t="n"/>
      <c r="AZ674" s="330" t="n"/>
      <c r="BA674" s="330" t="n"/>
      <c r="BB674" s="330" t="n"/>
      <c r="BC674" s="330" t="n"/>
      <c r="BD674" s="330" t="n"/>
      <c r="BE674" s="330" t="n"/>
      <c r="BF674" s="330" t="n"/>
      <c r="BG674" s="330" t="n"/>
      <c r="BH674" s="330" t="n"/>
      <c r="BI674" s="330" t="n"/>
    </row>
    <row r="675">
      <c r="AO675" s="330" t="n"/>
      <c r="AP675" s="330" t="n"/>
      <c r="AQ675" s="330" t="n"/>
      <c r="AR675" s="330" t="n"/>
      <c r="AS675" s="330" t="n"/>
      <c r="AT675" s="330" t="n"/>
      <c r="AU675" s="330" t="n"/>
      <c r="AV675" s="330" t="n"/>
      <c r="AW675" s="330" t="n"/>
      <c r="AX675" s="330" t="n"/>
      <c r="AY675" s="330" t="n"/>
      <c r="AZ675" s="330" t="n"/>
      <c r="BA675" s="330" t="n"/>
      <c r="BB675" s="330" t="n"/>
      <c r="BC675" s="330" t="n"/>
      <c r="BD675" s="330" t="n"/>
      <c r="BE675" s="330" t="n"/>
      <c r="BF675" s="330" t="n"/>
      <c r="BG675" s="330" t="n"/>
      <c r="BH675" s="330" t="n"/>
      <c r="BI675" s="330" t="n"/>
    </row>
    <row r="676">
      <c r="AO676" s="330" t="n"/>
      <c r="AP676" s="330" t="n"/>
      <c r="AQ676" s="330" t="n"/>
      <c r="AR676" s="330" t="n"/>
      <c r="AS676" s="330" t="n"/>
      <c r="AT676" s="330" t="n"/>
      <c r="AU676" s="330" t="n"/>
      <c r="AV676" s="330" t="n"/>
      <c r="AW676" s="330" t="n"/>
      <c r="AX676" s="330" t="n"/>
      <c r="AY676" s="330" t="n"/>
      <c r="AZ676" s="330" t="n"/>
      <c r="BA676" s="330" t="n"/>
      <c r="BB676" s="330" t="n"/>
      <c r="BC676" s="330" t="n"/>
      <c r="BD676" s="330" t="n"/>
      <c r="BE676" s="330" t="n"/>
      <c r="BF676" s="330" t="n"/>
      <c r="BG676" s="330" t="n"/>
      <c r="BH676" s="330" t="n"/>
      <c r="BI676" s="330" t="n"/>
    </row>
    <row r="677">
      <c r="AO677" s="330" t="n"/>
      <c r="AP677" s="330" t="n"/>
      <c r="AQ677" s="330" t="n"/>
      <c r="AR677" s="330" t="n"/>
      <c r="AS677" s="330" t="n"/>
      <c r="AT677" s="330" t="n"/>
      <c r="AU677" s="330" t="n"/>
      <c r="AV677" s="330" t="n"/>
      <c r="AW677" s="330" t="n"/>
      <c r="AX677" s="330" t="n"/>
      <c r="AY677" s="330" t="n"/>
      <c r="AZ677" s="330" t="n"/>
      <c r="BA677" s="330" t="n"/>
      <c r="BB677" s="330" t="n"/>
      <c r="BC677" s="330" t="n"/>
      <c r="BD677" s="330" t="n"/>
      <c r="BE677" s="330" t="n"/>
      <c r="BF677" s="330" t="n"/>
      <c r="BG677" s="330" t="n"/>
      <c r="BH677" s="330" t="n"/>
      <c r="BI677" s="330" t="n"/>
    </row>
    <row r="678">
      <c r="AO678" s="330" t="n"/>
      <c r="AP678" s="330" t="n"/>
      <c r="AQ678" s="330" t="n"/>
      <c r="AR678" s="330" t="n"/>
      <c r="AS678" s="330" t="n"/>
      <c r="AT678" s="330" t="n"/>
      <c r="AU678" s="330" t="n"/>
      <c r="AV678" s="330" t="n"/>
      <c r="AW678" s="330" t="n"/>
      <c r="AX678" s="330" t="n"/>
      <c r="AY678" s="330" t="n"/>
      <c r="AZ678" s="330" t="n"/>
      <c r="BA678" s="330" t="n"/>
      <c r="BB678" s="330" t="n"/>
      <c r="BC678" s="330" t="n"/>
      <c r="BD678" s="330" t="n"/>
      <c r="BE678" s="330" t="n"/>
      <c r="BF678" s="330" t="n"/>
      <c r="BG678" s="330" t="n"/>
      <c r="BH678" s="330" t="n"/>
      <c r="BI678" s="330" t="n"/>
    </row>
    <row r="679">
      <c r="AO679" s="330" t="n"/>
      <c r="AP679" s="330" t="n"/>
      <c r="AQ679" s="330" t="n"/>
      <c r="AR679" s="330" t="n"/>
      <c r="AS679" s="330" t="n"/>
      <c r="AT679" s="330" t="n"/>
      <c r="AU679" s="330" t="n"/>
      <c r="AV679" s="330" t="n"/>
      <c r="AW679" s="330" t="n"/>
      <c r="AX679" s="330" t="n"/>
      <c r="AY679" s="330" t="n"/>
      <c r="AZ679" s="330" t="n"/>
      <c r="BA679" s="330" t="n"/>
      <c r="BB679" s="330" t="n"/>
      <c r="BC679" s="330" t="n"/>
      <c r="BD679" s="330" t="n"/>
      <c r="BE679" s="330" t="n"/>
      <c r="BF679" s="330" t="n"/>
      <c r="BG679" s="330" t="n"/>
      <c r="BH679" s="330" t="n"/>
      <c r="BI679" s="330" t="n"/>
    </row>
    <row r="680">
      <c r="AO680" s="330" t="n"/>
      <c r="AP680" s="330" t="n"/>
      <c r="AQ680" s="330" t="n"/>
      <c r="AR680" s="330" t="n"/>
      <c r="AS680" s="330" t="n"/>
      <c r="AT680" s="330" t="n"/>
      <c r="AU680" s="330" t="n"/>
      <c r="AV680" s="330" t="n"/>
      <c r="AW680" s="330" t="n"/>
      <c r="AX680" s="330" t="n"/>
      <c r="AY680" s="330" t="n"/>
      <c r="AZ680" s="330" t="n"/>
      <c r="BA680" s="330" t="n"/>
      <c r="BB680" s="330" t="n"/>
      <c r="BC680" s="330" t="n"/>
      <c r="BD680" s="330" t="n"/>
      <c r="BE680" s="330" t="n"/>
      <c r="BF680" s="330" t="n"/>
      <c r="BG680" s="330" t="n"/>
      <c r="BH680" s="330" t="n"/>
      <c r="BI680" s="330" t="n"/>
    </row>
    <row r="681">
      <c r="AO681" s="330" t="n"/>
      <c r="AP681" s="330" t="n"/>
      <c r="AQ681" s="330" t="n"/>
      <c r="AR681" s="330" t="n"/>
      <c r="AS681" s="330" t="n"/>
      <c r="AT681" s="330" t="n"/>
      <c r="AU681" s="330" t="n"/>
      <c r="AV681" s="330" t="n"/>
      <c r="AW681" s="330" t="n"/>
      <c r="AX681" s="330" t="n"/>
      <c r="AY681" s="330" t="n"/>
      <c r="AZ681" s="330" t="n"/>
      <c r="BA681" s="330" t="n"/>
      <c r="BB681" s="330" t="n"/>
      <c r="BC681" s="330" t="n"/>
      <c r="BD681" s="330" t="n"/>
      <c r="BE681" s="330" t="n"/>
      <c r="BF681" s="330" t="n"/>
      <c r="BG681" s="330" t="n"/>
      <c r="BH681" s="330" t="n"/>
      <c r="BI681" s="330" t="n"/>
    </row>
    <row r="682">
      <c r="AO682" s="330" t="n"/>
      <c r="AP682" s="330" t="n"/>
      <c r="AQ682" s="330" t="n"/>
      <c r="AR682" s="330" t="n"/>
      <c r="AS682" s="330" t="n"/>
      <c r="AT682" s="330" t="n"/>
      <c r="AU682" s="330" t="n"/>
      <c r="AV682" s="330" t="n"/>
      <c r="AW682" s="330" t="n"/>
      <c r="AX682" s="330" t="n"/>
      <c r="AY682" s="330" t="n"/>
      <c r="AZ682" s="330" t="n"/>
      <c r="BA682" s="330" t="n"/>
      <c r="BB682" s="330" t="n"/>
      <c r="BC682" s="330" t="n"/>
      <c r="BD682" s="330" t="n"/>
      <c r="BE682" s="330" t="n"/>
      <c r="BF682" s="330" t="n"/>
      <c r="BG682" s="330" t="n"/>
      <c r="BH682" s="330" t="n"/>
      <c r="BI682" s="330" t="n"/>
    </row>
    <row r="683">
      <c r="AO683" s="330" t="n"/>
      <c r="AP683" s="330" t="n"/>
      <c r="AQ683" s="330" t="n"/>
      <c r="AR683" s="330" t="n"/>
      <c r="AS683" s="330" t="n"/>
      <c r="AT683" s="330" t="n"/>
      <c r="AU683" s="330" t="n"/>
      <c r="AV683" s="330" t="n"/>
      <c r="AW683" s="330" t="n"/>
      <c r="AX683" s="330" t="n"/>
      <c r="AY683" s="330" t="n"/>
      <c r="AZ683" s="330" t="n"/>
      <c r="BA683" s="330" t="n"/>
      <c r="BB683" s="330" t="n"/>
      <c r="BC683" s="330" t="n"/>
      <c r="BD683" s="330" t="n"/>
      <c r="BE683" s="330" t="n"/>
      <c r="BF683" s="330" t="n"/>
      <c r="BG683" s="330" t="n"/>
      <c r="BH683" s="330" t="n"/>
      <c r="BI683" s="330" t="n"/>
    </row>
    <row r="684">
      <c r="AO684" s="330" t="n"/>
      <c r="AP684" s="330" t="n"/>
      <c r="AQ684" s="330" t="n"/>
      <c r="AR684" s="330" t="n"/>
      <c r="AS684" s="330" t="n"/>
      <c r="AT684" s="330" t="n"/>
      <c r="AU684" s="330" t="n"/>
      <c r="AV684" s="330" t="n"/>
      <c r="AW684" s="330" t="n"/>
      <c r="AX684" s="330" t="n"/>
      <c r="AY684" s="330" t="n"/>
      <c r="AZ684" s="330" t="n"/>
      <c r="BA684" s="330" t="n"/>
      <c r="BB684" s="330" t="n"/>
      <c r="BC684" s="330" t="n"/>
      <c r="BD684" s="330" t="n"/>
      <c r="BE684" s="330" t="n"/>
      <c r="BF684" s="330" t="n"/>
      <c r="BG684" s="330" t="n"/>
      <c r="BH684" s="330" t="n"/>
      <c r="BI684" s="330" t="n"/>
    </row>
    <row r="685">
      <c r="AO685" s="330" t="n"/>
      <c r="AP685" s="330" t="n"/>
      <c r="AQ685" s="330" t="n"/>
      <c r="AR685" s="330" t="n"/>
      <c r="AS685" s="330" t="n"/>
      <c r="AT685" s="330" t="n"/>
      <c r="AU685" s="330" t="n"/>
      <c r="AV685" s="330" t="n"/>
      <c r="AW685" s="330" t="n"/>
      <c r="AX685" s="330" t="n"/>
      <c r="AY685" s="330" t="n"/>
      <c r="AZ685" s="330" t="n"/>
      <c r="BA685" s="330" t="n"/>
      <c r="BB685" s="330" t="n"/>
      <c r="BC685" s="330" t="n"/>
      <c r="BD685" s="330" t="n"/>
      <c r="BE685" s="330" t="n"/>
      <c r="BF685" s="330" t="n"/>
      <c r="BG685" s="330" t="n"/>
      <c r="BH685" s="330" t="n"/>
      <c r="BI685" s="330" t="n"/>
    </row>
    <row r="686">
      <c r="AO686" s="330" t="n"/>
      <c r="AP686" s="330" t="n"/>
      <c r="AQ686" s="330" t="n"/>
      <c r="AR686" s="330" t="n"/>
      <c r="AS686" s="330" t="n"/>
      <c r="AT686" s="330" t="n"/>
      <c r="AU686" s="330" t="n"/>
      <c r="AV686" s="330" t="n"/>
      <c r="AW686" s="330" t="n"/>
      <c r="AX686" s="330" t="n"/>
      <c r="AY686" s="330" t="n"/>
      <c r="AZ686" s="330" t="n"/>
      <c r="BA686" s="330" t="n"/>
      <c r="BB686" s="330" t="n"/>
      <c r="BC686" s="330" t="n"/>
      <c r="BD686" s="330" t="n"/>
      <c r="BE686" s="330" t="n"/>
      <c r="BF686" s="330" t="n"/>
      <c r="BG686" s="330" t="n"/>
      <c r="BH686" s="330" t="n"/>
      <c r="BI686" s="330" t="n"/>
    </row>
    <row r="687">
      <c r="AO687" s="330" t="n"/>
      <c r="AP687" s="330" t="n"/>
      <c r="AQ687" s="330" t="n"/>
      <c r="AR687" s="330" t="n"/>
      <c r="AS687" s="330" t="n"/>
      <c r="AT687" s="330" t="n"/>
      <c r="AU687" s="330" t="n"/>
      <c r="AV687" s="330" t="n"/>
      <c r="AW687" s="330" t="n"/>
      <c r="AX687" s="330" t="n"/>
      <c r="AY687" s="330" t="n"/>
      <c r="AZ687" s="330" t="n"/>
      <c r="BA687" s="330" t="n"/>
      <c r="BB687" s="330" t="n"/>
      <c r="BC687" s="330" t="n"/>
      <c r="BD687" s="330" t="n"/>
      <c r="BE687" s="330" t="n"/>
      <c r="BF687" s="330" t="n"/>
      <c r="BG687" s="330" t="n"/>
      <c r="BH687" s="330" t="n"/>
      <c r="BI687" s="330" t="n"/>
    </row>
    <row r="688">
      <c r="AO688" s="330" t="n"/>
      <c r="AP688" s="330" t="n"/>
      <c r="AQ688" s="330" t="n"/>
      <c r="AR688" s="330" t="n"/>
      <c r="AS688" s="330" t="n"/>
      <c r="AT688" s="330" t="n"/>
      <c r="AU688" s="330" t="n"/>
      <c r="AV688" s="330" t="n"/>
      <c r="AW688" s="330" t="n"/>
      <c r="AX688" s="330" t="n"/>
      <c r="AY688" s="330" t="n"/>
      <c r="AZ688" s="330" t="n"/>
      <c r="BA688" s="330" t="n"/>
      <c r="BB688" s="330" t="n"/>
      <c r="BC688" s="330" t="n"/>
      <c r="BD688" s="330" t="n"/>
      <c r="BE688" s="330" t="n"/>
      <c r="BF688" s="330" t="n"/>
      <c r="BG688" s="330" t="n"/>
      <c r="BH688" s="330" t="n"/>
      <c r="BI688" s="330" t="n"/>
    </row>
    <row r="689">
      <c r="AO689" s="330" t="n"/>
      <c r="AP689" s="330" t="n"/>
      <c r="AQ689" s="330" t="n"/>
      <c r="AR689" s="330" t="n"/>
      <c r="AS689" s="330" t="n"/>
      <c r="AT689" s="330" t="n"/>
      <c r="AU689" s="330" t="n"/>
      <c r="AV689" s="330" t="n"/>
      <c r="AW689" s="330" t="n"/>
      <c r="AX689" s="330" t="n"/>
      <c r="AY689" s="330" t="n"/>
      <c r="AZ689" s="330" t="n"/>
      <c r="BA689" s="330" t="n"/>
      <c r="BB689" s="330" t="n"/>
      <c r="BC689" s="330" t="n"/>
      <c r="BD689" s="330" t="n"/>
      <c r="BE689" s="330" t="n"/>
      <c r="BF689" s="330" t="n"/>
      <c r="BG689" s="330" t="n"/>
      <c r="BH689" s="330" t="n"/>
      <c r="BI689" s="330" t="n"/>
    </row>
    <row r="690">
      <c r="AO690" s="330" t="n"/>
      <c r="AP690" s="330" t="n"/>
      <c r="AQ690" s="330" t="n"/>
      <c r="AR690" s="330" t="n"/>
      <c r="AS690" s="330" t="n"/>
      <c r="AT690" s="330" t="n"/>
      <c r="AU690" s="330" t="n"/>
      <c r="AV690" s="330" t="n"/>
      <c r="AW690" s="330" t="n"/>
      <c r="AX690" s="330" t="n"/>
      <c r="AY690" s="330" t="n"/>
      <c r="AZ690" s="330" t="n"/>
      <c r="BA690" s="330" t="n"/>
      <c r="BB690" s="330" t="n"/>
      <c r="BC690" s="330" t="n"/>
      <c r="BD690" s="330" t="n"/>
      <c r="BE690" s="330" t="n"/>
      <c r="BF690" s="330" t="n"/>
      <c r="BG690" s="330" t="n"/>
      <c r="BH690" s="330" t="n"/>
      <c r="BI690" s="330" t="n"/>
    </row>
    <row r="691">
      <c r="AO691" s="330" t="n"/>
      <c r="AP691" s="330" t="n"/>
      <c r="AQ691" s="330" t="n"/>
      <c r="AR691" s="330" t="n"/>
      <c r="AS691" s="330" t="n"/>
      <c r="AT691" s="330" t="n"/>
      <c r="AU691" s="330" t="n"/>
      <c r="AV691" s="330" t="n"/>
      <c r="AW691" s="330" t="n"/>
      <c r="AX691" s="330" t="n"/>
      <c r="AY691" s="330" t="n"/>
      <c r="AZ691" s="330" t="n"/>
      <c r="BA691" s="330" t="n"/>
      <c r="BB691" s="330" t="n"/>
      <c r="BC691" s="330" t="n"/>
      <c r="BD691" s="330" t="n"/>
      <c r="BE691" s="330" t="n"/>
      <c r="BF691" s="330" t="n"/>
      <c r="BG691" s="330" t="n"/>
      <c r="BH691" s="330" t="n"/>
      <c r="BI691" s="330" t="n"/>
    </row>
    <row r="692">
      <c r="AO692" s="330" t="n"/>
      <c r="AP692" s="330" t="n"/>
      <c r="AQ692" s="330" t="n"/>
      <c r="AR692" s="330" t="n"/>
      <c r="AS692" s="330" t="n"/>
      <c r="AT692" s="330" t="n"/>
      <c r="AU692" s="330" t="n"/>
      <c r="AV692" s="330" t="n"/>
      <c r="AW692" s="330" t="n"/>
      <c r="AX692" s="330" t="n"/>
      <c r="AY692" s="330" t="n"/>
      <c r="AZ692" s="330" t="n"/>
      <c r="BA692" s="330" t="n"/>
      <c r="BB692" s="330" t="n"/>
      <c r="BC692" s="330" t="n"/>
      <c r="BD692" s="330" t="n"/>
      <c r="BE692" s="330" t="n"/>
      <c r="BF692" s="330" t="n"/>
      <c r="BG692" s="330" t="n"/>
      <c r="BH692" s="330" t="n"/>
      <c r="BI692" s="330" t="n"/>
    </row>
    <row r="693">
      <c r="AO693" s="330" t="n"/>
      <c r="AP693" s="330" t="n"/>
      <c r="AQ693" s="330" t="n"/>
      <c r="AR693" s="330" t="n"/>
      <c r="AS693" s="330" t="n"/>
      <c r="AT693" s="330" t="n"/>
      <c r="AU693" s="330" t="n"/>
      <c r="AV693" s="330" t="n"/>
      <c r="AW693" s="330" t="n"/>
      <c r="AX693" s="330" t="n"/>
      <c r="AY693" s="330" t="n"/>
      <c r="AZ693" s="330" t="n"/>
      <c r="BA693" s="330" t="n"/>
      <c r="BB693" s="330" t="n"/>
      <c r="BC693" s="330" t="n"/>
      <c r="BD693" s="330" t="n"/>
      <c r="BE693" s="330" t="n"/>
      <c r="BF693" s="330" t="n"/>
      <c r="BG693" s="330" t="n"/>
      <c r="BH693" s="330" t="n"/>
      <c r="BI693" s="330" t="n"/>
    </row>
    <row r="694">
      <c r="AO694" s="330" t="n"/>
      <c r="AP694" s="330" t="n"/>
      <c r="AQ694" s="330" t="n"/>
      <c r="AR694" s="330" t="n"/>
      <c r="AS694" s="330" t="n"/>
      <c r="AT694" s="330" t="n"/>
      <c r="AU694" s="330" t="n"/>
      <c r="AV694" s="330" t="n"/>
      <c r="AW694" s="330" t="n"/>
      <c r="AX694" s="330" t="n"/>
      <c r="AY694" s="330" t="n"/>
      <c r="AZ694" s="330" t="n"/>
      <c r="BA694" s="330" t="n"/>
      <c r="BB694" s="330" t="n"/>
      <c r="BC694" s="330" t="n"/>
      <c r="BD694" s="330" t="n"/>
      <c r="BE694" s="330" t="n"/>
      <c r="BF694" s="330" t="n"/>
      <c r="BG694" s="330" t="n"/>
      <c r="BH694" s="330" t="n"/>
      <c r="BI694" s="330" t="n"/>
    </row>
    <row r="695">
      <c r="AO695" s="330" t="n"/>
      <c r="AP695" s="330" t="n"/>
      <c r="AQ695" s="330" t="n"/>
      <c r="AR695" s="330" t="n"/>
      <c r="AS695" s="330" t="n"/>
      <c r="AT695" s="330" t="n"/>
      <c r="AU695" s="330" t="n"/>
      <c r="AV695" s="330" t="n"/>
      <c r="AW695" s="330" t="n"/>
      <c r="AX695" s="330" t="n"/>
      <c r="AY695" s="330" t="n"/>
      <c r="AZ695" s="330" t="n"/>
      <c r="BA695" s="330" t="n"/>
      <c r="BB695" s="330" t="n"/>
      <c r="BC695" s="330" t="n"/>
      <c r="BD695" s="330" t="n"/>
      <c r="BE695" s="330" t="n"/>
      <c r="BF695" s="330" t="n"/>
      <c r="BG695" s="330" t="n"/>
      <c r="BH695" s="330" t="n"/>
      <c r="BI695" s="330" t="n"/>
    </row>
    <row r="696">
      <c r="AO696" s="330" t="n"/>
      <c r="AP696" s="330" t="n"/>
      <c r="AQ696" s="330" t="n"/>
      <c r="AR696" s="330" t="n"/>
      <c r="AS696" s="330" t="n"/>
      <c r="AT696" s="330" t="n"/>
      <c r="AU696" s="330" t="n"/>
      <c r="AV696" s="330" t="n"/>
      <c r="AW696" s="330" t="n"/>
      <c r="AX696" s="330" t="n"/>
      <c r="AY696" s="330" t="n"/>
      <c r="AZ696" s="330" t="n"/>
      <c r="BA696" s="330" t="n"/>
      <c r="BB696" s="330" t="n"/>
      <c r="BC696" s="330" t="n"/>
      <c r="BD696" s="330" t="n"/>
      <c r="BE696" s="330" t="n"/>
      <c r="BF696" s="330" t="n"/>
      <c r="BG696" s="330" t="n"/>
      <c r="BH696" s="330" t="n"/>
      <c r="BI696" s="330" t="n"/>
    </row>
    <row r="697">
      <c r="AO697" s="330" t="n"/>
      <c r="AP697" s="330" t="n"/>
      <c r="AQ697" s="330" t="n"/>
      <c r="AR697" s="330" t="n"/>
      <c r="AS697" s="330" t="n"/>
      <c r="AT697" s="330" t="n"/>
      <c r="AU697" s="330" t="n"/>
      <c r="AV697" s="330" t="n"/>
      <c r="AW697" s="330" t="n"/>
      <c r="AX697" s="330" t="n"/>
      <c r="AY697" s="330" t="n"/>
      <c r="AZ697" s="330" t="n"/>
      <c r="BA697" s="330" t="n"/>
      <c r="BB697" s="330" t="n"/>
      <c r="BC697" s="330" t="n"/>
      <c r="BD697" s="330" t="n"/>
      <c r="BE697" s="330" t="n"/>
      <c r="BF697" s="330" t="n"/>
      <c r="BG697" s="330" t="n"/>
      <c r="BH697" s="330" t="n"/>
      <c r="BI697" s="330" t="n"/>
    </row>
    <row r="698">
      <c r="AO698" s="330" t="n"/>
      <c r="AP698" s="330" t="n"/>
      <c r="AQ698" s="330" t="n"/>
      <c r="AR698" s="330" t="n"/>
      <c r="AS698" s="330" t="n"/>
      <c r="AT698" s="330" t="n"/>
      <c r="AU698" s="330" t="n"/>
      <c r="AV698" s="330" t="n"/>
      <c r="AW698" s="330" t="n"/>
      <c r="AX698" s="330" t="n"/>
      <c r="AY698" s="330" t="n"/>
      <c r="AZ698" s="330" t="n"/>
      <c r="BA698" s="330" t="n"/>
      <c r="BB698" s="330" t="n"/>
      <c r="BC698" s="330" t="n"/>
      <c r="BD698" s="330" t="n"/>
      <c r="BE698" s="330" t="n"/>
      <c r="BF698" s="330" t="n"/>
      <c r="BG698" s="330" t="n"/>
      <c r="BH698" s="330" t="n"/>
      <c r="BI698" s="330" t="n"/>
    </row>
    <row r="699">
      <c r="AO699" s="330" t="n"/>
      <c r="AP699" s="330" t="n"/>
      <c r="AQ699" s="330" t="n"/>
      <c r="AR699" s="330" t="n"/>
      <c r="AS699" s="330" t="n"/>
      <c r="AT699" s="330" t="n"/>
      <c r="AU699" s="330" t="n"/>
      <c r="AV699" s="330" t="n"/>
      <c r="AW699" s="330" t="n"/>
      <c r="AX699" s="330" t="n"/>
      <c r="AY699" s="330" t="n"/>
      <c r="AZ699" s="330" t="n"/>
      <c r="BA699" s="330" t="n"/>
      <c r="BB699" s="330" t="n"/>
      <c r="BC699" s="330" t="n"/>
      <c r="BD699" s="330" t="n"/>
      <c r="BE699" s="330" t="n"/>
      <c r="BF699" s="330" t="n"/>
      <c r="BG699" s="330" t="n"/>
      <c r="BH699" s="330" t="n"/>
      <c r="BI699" s="330" t="n"/>
    </row>
    <row r="700">
      <c r="AO700" s="330" t="n"/>
      <c r="AP700" s="330" t="n"/>
      <c r="AQ700" s="330" t="n"/>
      <c r="AR700" s="330" t="n"/>
      <c r="AS700" s="330" t="n"/>
      <c r="AT700" s="330" t="n"/>
      <c r="AU700" s="330" t="n"/>
      <c r="AV700" s="330" t="n"/>
      <c r="AW700" s="330" t="n"/>
      <c r="AX700" s="330" t="n"/>
      <c r="AY700" s="330" t="n"/>
      <c r="AZ700" s="330" t="n"/>
      <c r="BA700" s="330" t="n"/>
      <c r="BB700" s="330" t="n"/>
      <c r="BC700" s="330" t="n"/>
      <c r="BD700" s="330" t="n"/>
      <c r="BE700" s="330" t="n"/>
      <c r="BF700" s="330" t="n"/>
      <c r="BG700" s="330" t="n"/>
      <c r="BH700" s="330" t="n"/>
      <c r="BI700" s="330" t="n"/>
    </row>
    <row r="701">
      <c r="AO701" s="330" t="n"/>
      <c r="AP701" s="330" t="n"/>
      <c r="AQ701" s="330" t="n"/>
      <c r="AR701" s="330" t="n"/>
      <c r="AS701" s="330" t="n"/>
      <c r="AT701" s="330" t="n"/>
      <c r="AU701" s="330" t="n"/>
      <c r="AV701" s="330" t="n"/>
      <c r="AW701" s="330" t="n"/>
      <c r="AX701" s="330" t="n"/>
      <c r="AY701" s="330" t="n"/>
      <c r="AZ701" s="330" t="n"/>
      <c r="BA701" s="330" t="n"/>
      <c r="BB701" s="330" t="n"/>
      <c r="BC701" s="330" t="n"/>
      <c r="BD701" s="330" t="n"/>
      <c r="BE701" s="330" t="n"/>
      <c r="BF701" s="330" t="n"/>
      <c r="BG701" s="330" t="n"/>
      <c r="BH701" s="330" t="n"/>
      <c r="BI701" s="330" t="n"/>
    </row>
    <row r="702">
      <c r="AO702" s="330" t="n"/>
      <c r="AP702" s="330" t="n"/>
      <c r="AQ702" s="330" t="n"/>
      <c r="AR702" s="330" t="n"/>
      <c r="AS702" s="330" t="n"/>
      <c r="AT702" s="330" t="n"/>
      <c r="AU702" s="330" t="n"/>
      <c r="AV702" s="330" t="n"/>
      <c r="AW702" s="330" t="n"/>
      <c r="AX702" s="330" t="n"/>
      <c r="AY702" s="330" t="n"/>
      <c r="AZ702" s="330" t="n"/>
      <c r="BA702" s="330" t="n"/>
      <c r="BB702" s="330" t="n"/>
      <c r="BC702" s="330" t="n"/>
      <c r="BD702" s="330" t="n"/>
      <c r="BE702" s="330" t="n"/>
      <c r="BF702" s="330" t="n"/>
      <c r="BG702" s="330" t="n"/>
      <c r="BH702" s="330" t="n"/>
      <c r="BI702" s="330" t="n"/>
    </row>
    <row r="703">
      <c r="AO703" s="330" t="n"/>
      <c r="AP703" s="330" t="n"/>
      <c r="AQ703" s="330" t="n"/>
      <c r="AR703" s="330" t="n"/>
      <c r="AS703" s="330" t="n"/>
      <c r="AT703" s="330" t="n"/>
      <c r="AU703" s="330" t="n"/>
      <c r="AV703" s="330" t="n"/>
      <c r="AW703" s="330" t="n"/>
      <c r="AX703" s="330" t="n"/>
      <c r="AY703" s="330" t="n"/>
      <c r="AZ703" s="330" t="n"/>
      <c r="BA703" s="330" t="n"/>
      <c r="BB703" s="330" t="n"/>
      <c r="BC703" s="330" t="n"/>
      <c r="BD703" s="330" t="n"/>
      <c r="BE703" s="330" t="n"/>
      <c r="BF703" s="330" t="n"/>
      <c r="BG703" s="330" t="n"/>
      <c r="BH703" s="330" t="n"/>
      <c r="BI703" s="330" t="n"/>
    </row>
    <row r="704">
      <c r="AO704" s="330" t="n"/>
      <c r="AP704" s="330" t="n"/>
      <c r="AQ704" s="330" t="n"/>
      <c r="AR704" s="330" t="n"/>
      <c r="AS704" s="330" t="n"/>
      <c r="AT704" s="330" t="n"/>
      <c r="AU704" s="330" t="n"/>
      <c r="AV704" s="330" t="n"/>
      <c r="AW704" s="330" t="n"/>
      <c r="AX704" s="330" t="n"/>
      <c r="AY704" s="330" t="n"/>
      <c r="AZ704" s="330" t="n"/>
      <c r="BA704" s="330" t="n"/>
      <c r="BB704" s="330" t="n"/>
      <c r="BC704" s="330" t="n"/>
      <c r="BD704" s="330" t="n"/>
      <c r="BE704" s="330" t="n"/>
      <c r="BF704" s="330" t="n"/>
      <c r="BG704" s="330" t="n"/>
      <c r="BH704" s="330" t="n"/>
      <c r="BI704" s="330" t="n"/>
    </row>
    <row r="705">
      <c r="AO705" s="330" t="n"/>
      <c r="AP705" s="330" t="n"/>
      <c r="AQ705" s="330" t="n"/>
      <c r="AR705" s="330" t="n"/>
      <c r="AS705" s="330" t="n"/>
      <c r="AT705" s="330" t="n"/>
      <c r="AU705" s="330" t="n"/>
      <c r="AV705" s="330" t="n"/>
      <c r="AW705" s="330" t="n"/>
      <c r="AX705" s="330" t="n"/>
      <c r="AY705" s="330" t="n"/>
      <c r="AZ705" s="330" t="n"/>
      <c r="BA705" s="330" t="n"/>
      <c r="BB705" s="330" t="n"/>
      <c r="BC705" s="330" t="n"/>
      <c r="BD705" s="330" t="n"/>
      <c r="BE705" s="330" t="n"/>
      <c r="BF705" s="330" t="n"/>
      <c r="BG705" s="330" t="n"/>
      <c r="BH705" s="330" t="n"/>
      <c r="BI705" s="330" t="n"/>
    </row>
    <row r="706">
      <c r="AO706" s="330" t="n"/>
      <c r="AP706" s="330" t="n"/>
      <c r="AQ706" s="330" t="n"/>
      <c r="AR706" s="330" t="n"/>
      <c r="AS706" s="330" t="n"/>
      <c r="AT706" s="330" t="n"/>
      <c r="AU706" s="330" t="n"/>
      <c r="AV706" s="330" t="n"/>
      <c r="AW706" s="330" t="n"/>
      <c r="AX706" s="330" t="n"/>
      <c r="AY706" s="330" t="n"/>
      <c r="AZ706" s="330" t="n"/>
      <c r="BA706" s="330" t="n"/>
      <c r="BB706" s="330" t="n"/>
      <c r="BC706" s="330" t="n"/>
      <c r="BD706" s="330" t="n"/>
      <c r="BE706" s="330" t="n"/>
      <c r="BF706" s="330" t="n"/>
      <c r="BG706" s="330" t="n"/>
      <c r="BH706" s="330" t="n"/>
      <c r="BI706" s="330" t="n"/>
    </row>
    <row r="707">
      <c r="AO707" s="330" t="n"/>
      <c r="AP707" s="330" t="n"/>
      <c r="AQ707" s="330" t="n"/>
      <c r="AR707" s="330" t="n"/>
      <c r="AS707" s="330" t="n"/>
      <c r="AT707" s="330" t="n"/>
      <c r="AU707" s="330" t="n"/>
      <c r="AV707" s="330" t="n"/>
      <c r="AW707" s="330" t="n"/>
      <c r="AX707" s="330" t="n"/>
      <c r="AY707" s="330" t="n"/>
      <c r="AZ707" s="330" t="n"/>
      <c r="BA707" s="330" t="n"/>
      <c r="BB707" s="330" t="n"/>
      <c r="BC707" s="330" t="n"/>
      <c r="BD707" s="330" t="n"/>
      <c r="BE707" s="330" t="n"/>
      <c r="BF707" s="330" t="n"/>
      <c r="BG707" s="330" t="n"/>
      <c r="BH707" s="330" t="n"/>
      <c r="BI707" s="330" t="n"/>
    </row>
    <row r="708">
      <c r="AO708" s="330" t="n"/>
      <c r="AP708" s="330" t="n"/>
      <c r="AQ708" s="330" t="n"/>
      <c r="AR708" s="330" t="n"/>
      <c r="AS708" s="330" t="n"/>
      <c r="AT708" s="330" t="n"/>
      <c r="AU708" s="330" t="n"/>
      <c r="AV708" s="330" t="n"/>
      <c r="AW708" s="330" t="n"/>
      <c r="AX708" s="330" t="n"/>
      <c r="AY708" s="330" t="n"/>
      <c r="AZ708" s="330" t="n"/>
      <c r="BA708" s="330" t="n"/>
      <c r="BB708" s="330" t="n"/>
      <c r="BC708" s="330" t="n"/>
      <c r="BD708" s="330" t="n"/>
      <c r="BE708" s="330" t="n"/>
      <c r="BF708" s="330" t="n"/>
      <c r="BG708" s="330" t="n"/>
      <c r="BH708" s="330" t="n"/>
      <c r="BI708" s="330" t="n"/>
    </row>
    <row r="709">
      <c r="AO709" s="330" t="n"/>
      <c r="AP709" s="330" t="n"/>
      <c r="AQ709" s="330" t="n"/>
      <c r="AR709" s="330" t="n"/>
      <c r="AS709" s="330" t="n"/>
      <c r="AT709" s="330" t="n"/>
      <c r="AU709" s="330" t="n"/>
      <c r="AV709" s="330" t="n"/>
      <c r="AW709" s="330" t="n"/>
      <c r="AX709" s="330" t="n"/>
      <c r="AY709" s="330" t="n"/>
      <c r="AZ709" s="330" t="n"/>
      <c r="BA709" s="330" t="n"/>
      <c r="BB709" s="330" t="n"/>
      <c r="BC709" s="330" t="n"/>
      <c r="BD709" s="330" t="n"/>
      <c r="BE709" s="330" t="n"/>
      <c r="BF709" s="330" t="n"/>
      <c r="BG709" s="330" t="n"/>
      <c r="BH709" s="330" t="n"/>
      <c r="BI709" s="330" t="n"/>
    </row>
    <row r="710">
      <c r="AO710" s="330" t="n"/>
      <c r="AP710" s="330" t="n"/>
      <c r="AQ710" s="330" t="n"/>
      <c r="AR710" s="330" t="n"/>
      <c r="AS710" s="330" t="n"/>
      <c r="AT710" s="330" t="n"/>
      <c r="AU710" s="330" t="n"/>
      <c r="AV710" s="330" t="n"/>
      <c r="AW710" s="330" t="n"/>
      <c r="AX710" s="330" t="n"/>
      <c r="AY710" s="330" t="n"/>
      <c r="AZ710" s="330" t="n"/>
      <c r="BA710" s="330" t="n"/>
      <c r="BB710" s="330" t="n"/>
      <c r="BC710" s="330" t="n"/>
      <c r="BD710" s="330" t="n"/>
      <c r="BE710" s="330" t="n"/>
      <c r="BF710" s="330" t="n"/>
      <c r="BG710" s="330" t="n"/>
      <c r="BH710" s="330" t="n"/>
      <c r="BI710" s="330" t="n"/>
    </row>
    <row r="711">
      <c r="AO711" s="330" t="n"/>
      <c r="AP711" s="330" t="n"/>
      <c r="AQ711" s="330" t="n"/>
      <c r="AR711" s="330" t="n"/>
      <c r="AS711" s="330" t="n"/>
      <c r="AT711" s="330" t="n"/>
      <c r="AU711" s="330" t="n"/>
      <c r="AV711" s="330" t="n"/>
      <c r="AW711" s="330" t="n"/>
      <c r="AX711" s="330" t="n"/>
      <c r="AY711" s="330" t="n"/>
      <c r="AZ711" s="330" t="n"/>
      <c r="BA711" s="330" t="n"/>
      <c r="BB711" s="330" t="n"/>
      <c r="BC711" s="330" t="n"/>
      <c r="BD711" s="330" t="n"/>
      <c r="BE711" s="330" t="n"/>
      <c r="BF711" s="330" t="n"/>
      <c r="BG711" s="330" t="n"/>
      <c r="BH711" s="330" t="n"/>
      <c r="BI711" s="330" t="n"/>
    </row>
    <row r="712">
      <c r="AO712" s="330" t="n"/>
      <c r="AP712" s="330" t="n"/>
      <c r="AQ712" s="330" t="n"/>
      <c r="AR712" s="330" t="n"/>
      <c r="AS712" s="330" t="n"/>
      <c r="AT712" s="330" t="n"/>
      <c r="AU712" s="330" t="n"/>
      <c r="AV712" s="330" t="n"/>
      <c r="AW712" s="330" t="n"/>
      <c r="AX712" s="330" t="n"/>
      <c r="AY712" s="330" t="n"/>
      <c r="AZ712" s="330" t="n"/>
      <c r="BA712" s="330" t="n"/>
      <c r="BB712" s="330" t="n"/>
      <c r="BC712" s="330" t="n"/>
      <c r="BD712" s="330" t="n"/>
      <c r="BE712" s="330" t="n"/>
      <c r="BF712" s="330" t="n"/>
      <c r="BG712" s="330" t="n"/>
      <c r="BH712" s="330" t="n"/>
      <c r="BI712" s="330" t="n"/>
    </row>
    <row r="713">
      <c r="AO713" s="330" t="n"/>
      <c r="AP713" s="330" t="n"/>
      <c r="AQ713" s="330" t="n"/>
      <c r="AR713" s="330" t="n"/>
      <c r="AS713" s="330" t="n"/>
      <c r="AT713" s="330" t="n"/>
      <c r="AU713" s="330" t="n"/>
      <c r="AV713" s="330" t="n"/>
      <c r="AW713" s="330" t="n"/>
      <c r="AX713" s="330" t="n"/>
      <c r="AY713" s="330" t="n"/>
      <c r="AZ713" s="330" t="n"/>
      <c r="BA713" s="330" t="n"/>
      <c r="BB713" s="330" t="n"/>
      <c r="BC713" s="330" t="n"/>
      <c r="BD713" s="330" t="n"/>
      <c r="BE713" s="330" t="n"/>
      <c r="BF713" s="330" t="n"/>
      <c r="BG713" s="330" t="n"/>
      <c r="BH713" s="330" t="n"/>
      <c r="BI713" s="330" t="n"/>
    </row>
    <row r="714">
      <c r="AO714" s="330" t="n"/>
      <c r="AP714" s="330" t="n"/>
      <c r="AQ714" s="330" t="n"/>
      <c r="AR714" s="330" t="n"/>
      <c r="AS714" s="330" t="n"/>
      <c r="AT714" s="330" t="n"/>
      <c r="AU714" s="330" t="n"/>
      <c r="AV714" s="330" t="n"/>
      <c r="AW714" s="330" t="n"/>
      <c r="AX714" s="330" t="n"/>
      <c r="AY714" s="330" t="n"/>
      <c r="AZ714" s="330" t="n"/>
      <c r="BA714" s="330" t="n"/>
      <c r="BB714" s="330" t="n"/>
      <c r="BC714" s="330" t="n"/>
      <c r="BD714" s="330" t="n"/>
      <c r="BE714" s="330" t="n"/>
      <c r="BF714" s="330" t="n"/>
      <c r="BG714" s="330" t="n"/>
      <c r="BH714" s="330" t="n"/>
      <c r="BI714" s="330" t="n"/>
    </row>
    <row r="715">
      <c r="AO715" s="330" t="n"/>
      <c r="AP715" s="330" t="n"/>
      <c r="AQ715" s="330" t="n"/>
      <c r="AR715" s="330" t="n"/>
      <c r="AS715" s="330" t="n"/>
      <c r="AT715" s="330" t="n"/>
      <c r="AU715" s="330" t="n"/>
      <c r="AV715" s="330" t="n"/>
      <c r="AW715" s="330" t="n"/>
      <c r="AX715" s="330" t="n"/>
      <c r="AY715" s="330" t="n"/>
      <c r="AZ715" s="330" t="n"/>
      <c r="BA715" s="330" t="n"/>
      <c r="BB715" s="330" t="n"/>
      <c r="BC715" s="330" t="n"/>
      <c r="BD715" s="330" t="n"/>
      <c r="BE715" s="330" t="n"/>
      <c r="BF715" s="330" t="n"/>
      <c r="BG715" s="330" t="n"/>
      <c r="BH715" s="330" t="n"/>
      <c r="BI715" s="330" t="n"/>
    </row>
    <row r="716">
      <c r="AO716" s="330" t="n"/>
      <c r="AP716" s="330" t="n"/>
      <c r="AQ716" s="330" t="n"/>
      <c r="AR716" s="330" t="n"/>
      <c r="AS716" s="330" t="n"/>
      <c r="AT716" s="330" t="n"/>
      <c r="AU716" s="330" t="n"/>
      <c r="AV716" s="330" t="n"/>
      <c r="AW716" s="330" t="n"/>
      <c r="AX716" s="330" t="n"/>
      <c r="AY716" s="330" t="n"/>
      <c r="AZ716" s="330" t="n"/>
      <c r="BA716" s="330" t="n"/>
      <c r="BB716" s="330" t="n"/>
      <c r="BC716" s="330" t="n"/>
      <c r="BD716" s="330" t="n"/>
      <c r="BE716" s="330" t="n"/>
      <c r="BF716" s="330" t="n"/>
      <c r="BG716" s="330" t="n"/>
      <c r="BH716" s="330" t="n"/>
      <c r="BI716" s="330" t="n"/>
    </row>
    <row r="717">
      <c r="AO717" s="330" t="n"/>
      <c r="AP717" s="330" t="n"/>
      <c r="AQ717" s="330" t="n"/>
      <c r="AR717" s="330" t="n"/>
      <c r="AS717" s="330" t="n"/>
      <c r="AT717" s="330" t="n"/>
      <c r="AU717" s="330" t="n"/>
      <c r="AV717" s="330" t="n"/>
      <c r="AW717" s="330" t="n"/>
      <c r="AX717" s="330" t="n"/>
      <c r="AY717" s="330" t="n"/>
      <c r="AZ717" s="330" t="n"/>
      <c r="BA717" s="330" t="n"/>
      <c r="BB717" s="330" t="n"/>
      <c r="BC717" s="330" t="n"/>
      <c r="BD717" s="330" t="n"/>
      <c r="BE717" s="330" t="n"/>
      <c r="BF717" s="330" t="n"/>
      <c r="BG717" s="330" t="n"/>
      <c r="BH717" s="330" t="n"/>
      <c r="BI717" s="330" t="n"/>
    </row>
    <row r="718">
      <c r="AO718" s="330" t="n"/>
      <c r="AP718" s="330" t="n"/>
      <c r="AQ718" s="330" t="n"/>
      <c r="AR718" s="330" t="n"/>
      <c r="AS718" s="330" t="n"/>
      <c r="AT718" s="330" t="n"/>
      <c r="AU718" s="330" t="n"/>
      <c r="AV718" s="330" t="n"/>
      <c r="AW718" s="330" t="n"/>
      <c r="AX718" s="330" t="n"/>
      <c r="AY718" s="330" t="n"/>
      <c r="AZ718" s="330" t="n"/>
      <c r="BA718" s="330" t="n"/>
      <c r="BB718" s="330" t="n"/>
      <c r="BC718" s="330" t="n"/>
      <c r="BD718" s="330" t="n"/>
      <c r="BE718" s="330" t="n"/>
      <c r="BF718" s="330" t="n"/>
      <c r="BG718" s="330" t="n"/>
      <c r="BH718" s="330" t="n"/>
      <c r="BI718" s="330" t="n"/>
    </row>
    <row r="719">
      <c r="AO719" s="330" t="n"/>
      <c r="AP719" s="330" t="n"/>
      <c r="AQ719" s="330" t="n"/>
      <c r="AR719" s="330" t="n"/>
      <c r="AS719" s="330" t="n"/>
      <c r="AT719" s="330" t="n"/>
      <c r="AU719" s="330" t="n"/>
      <c r="AV719" s="330" t="n"/>
      <c r="AW719" s="330" t="n"/>
      <c r="AX719" s="330" t="n"/>
      <c r="AY719" s="330" t="n"/>
      <c r="AZ719" s="330" t="n"/>
      <c r="BA719" s="330" t="n"/>
      <c r="BB719" s="330" t="n"/>
      <c r="BC719" s="330" t="n"/>
      <c r="BD719" s="330" t="n"/>
      <c r="BE719" s="330" t="n"/>
      <c r="BF719" s="330" t="n"/>
      <c r="BG719" s="330" t="n"/>
      <c r="BH719" s="330" t="n"/>
      <c r="BI719" s="330" t="n"/>
    </row>
    <row r="720">
      <c r="AO720" s="330" t="n"/>
      <c r="AP720" s="330" t="n"/>
      <c r="AQ720" s="330" t="n"/>
      <c r="AR720" s="330" t="n"/>
      <c r="AS720" s="330" t="n"/>
      <c r="AT720" s="330" t="n"/>
      <c r="AU720" s="330" t="n"/>
      <c r="AV720" s="330" t="n"/>
      <c r="AW720" s="330" t="n"/>
      <c r="AX720" s="330" t="n"/>
      <c r="AY720" s="330" t="n"/>
      <c r="AZ720" s="330" t="n"/>
      <c r="BA720" s="330" t="n"/>
      <c r="BB720" s="330" t="n"/>
      <c r="BC720" s="330" t="n"/>
      <c r="BD720" s="330" t="n"/>
      <c r="BE720" s="330" t="n"/>
      <c r="BF720" s="330" t="n"/>
      <c r="BG720" s="330" t="n"/>
      <c r="BH720" s="330" t="n"/>
      <c r="BI720" s="330" t="n"/>
    </row>
    <row r="721">
      <c r="AO721" s="330" t="n"/>
      <c r="AP721" s="330" t="n"/>
      <c r="AQ721" s="330" t="n"/>
      <c r="AR721" s="330" t="n"/>
      <c r="AS721" s="330" t="n"/>
      <c r="AT721" s="330" t="n"/>
      <c r="AU721" s="330" t="n"/>
      <c r="AV721" s="330" t="n"/>
      <c r="AW721" s="330" t="n"/>
      <c r="AX721" s="330" t="n"/>
      <c r="AY721" s="330" t="n"/>
      <c r="AZ721" s="330" t="n"/>
      <c r="BA721" s="330" t="n"/>
      <c r="BB721" s="330" t="n"/>
      <c r="BC721" s="330" t="n"/>
      <c r="BD721" s="330" t="n"/>
      <c r="BE721" s="330" t="n"/>
      <c r="BF721" s="330" t="n"/>
      <c r="BG721" s="330" t="n"/>
      <c r="BH721" s="330" t="n"/>
      <c r="BI721" s="330" t="n"/>
    </row>
    <row r="722">
      <c r="AO722" s="330" t="n"/>
      <c r="AP722" s="330" t="n"/>
      <c r="AQ722" s="330" t="n"/>
      <c r="AR722" s="330" t="n"/>
      <c r="AS722" s="330" t="n"/>
      <c r="AT722" s="330" t="n"/>
      <c r="AU722" s="330" t="n"/>
      <c r="AV722" s="330" t="n"/>
      <c r="AW722" s="330" t="n"/>
      <c r="AX722" s="330" t="n"/>
      <c r="AY722" s="330" t="n"/>
      <c r="AZ722" s="330" t="n"/>
      <c r="BA722" s="330" t="n"/>
      <c r="BB722" s="330" t="n"/>
      <c r="BC722" s="330" t="n"/>
      <c r="BD722" s="330" t="n"/>
      <c r="BE722" s="330" t="n"/>
      <c r="BF722" s="330" t="n"/>
      <c r="BG722" s="330" t="n"/>
      <c r="BH722" s="330" t="n"/>
      <c r="BI722" s="330" t="n"/>
    </row>
    <row r="723">
      <c r="AO723" s="330" t="n"/>
      <c r="AP723" s="330" t="n"/>
      <c r="AQ723" s="330" t="n"/>
      <c r="AR723" s="330" t="n"/>
      <c r="AS723" s="330" t="n"/>
      <c r="AT723" s="330" t="n"/>
      <c r="AU723" s="330" t="n"/>
      <c r="AV723" s="330" t="n"/>
      <c r="AW723" s="330" t="n"/>
      <c r="AX723" s="330" t="n"/>
      <c r="AY723" s="330" t="n"/>
      <c r="AZ723" s="330" t="n"/>
      <c r="BA723" s="330" t="n"/>
      <c r="BB723" s="330" t="n"/>
      <c r="BC723" s="330" t="n"/>
      <c r="BD723" s="330" t="n"/>
      <c r="BE723" s="330" t="n"/>
      <c r="BF723" s="330" t="n"/>
      <c r="BG723" s="330" t="n"/>
      <c r="BH723" s="330" t="n"/>
      <c r="BI723" s="330" t="n"/>
    </row>
    <row r="724">
      <c r="AO724" s="330" t="n"/>
      <c r="AP724" s="330" t="n"/>
      <c r="AQ724" s="330" t="n"/>
      <c r="AR724" s="330" t="n"/>
      <c r="AS724" s="330" t="n"/>
      <c r="AT724" s="330" t="n"/>
      <c r="AU724" s="330" t="n"/>
      <c r="AV724" s="330" t="n"/>
      <c r="AW724" s="330" t="n"/>
      <c r="AX724" s="330" t="n"/>
      <c r="AY724" s="330" t="n"/>
      <c r="AZ724" s="330" t="n"/>
      <c r="BA724" s="330" t="n"/>
      <c r="BB724" s="330" t="n"/>
      <c r="BC724" s="330" t="n"/>
      <c r="BD724" s="330" t="n"/>
      <c r="BE724" s="330" t="n"/>
      <c r="BF724" s="330" t="n"/>
      <c r="BG724" s="330" t="n"/>
      <c r="BH724" s="330" t="n"/>
      <c r="BI724" s="330" t="n"/>
    </row>
    <row r="725">
      <c r="AO725" s="330" t="n"/>
      <c r="AP725" s="330" t="n"/>
      <c r="AQ725" s="330" t="n"/>
      <c r="AR725" s="330" t="n"/>
      <c r="AS725" s="330" t="n"/>
      <c r="AT725" s="330" t="n"/>
      <c r="AU725" s="330" t="n"/>
      <c r="AV725" s="330" t="n"/>
      <c r="AW725" s="330" t="n"/>
      <c r="AX725" s="330" t="n"/>
      <c r="AY725" s="330" t="n"/>
      <c r="AZ725" s="330" t="n"/>
      <c r="BA725" s="330" t="n"/>
      <c r="BB725" s="330" t="n"/>
      <c r="BC725" s="330" t="n"/>
      <c r="BD725" s="330" t="n"/>
      <c r="BE725" s="330" t="n"/>
      <c r="BF725" s="330" t="n"/>
      <c r="BG725" s="330" t="n"/>
      <c r="BH725" s="330" t="n"/>
      <c r="BI725" s="330" t="n"/>
    </row>
    <row r="726">
      <c r="AO726" s="330" t="n"/>
      <c r="AP726" s="330" t="n"/>
      <c r="AQ726" s="330" t="n"/>
      <c r="AR726" s="330" t="n"/>
      <c r="AS726" s="330" t="n"/>
      <c r="AT726" s="330" t="n"/>
      <c r="AU726" s="330" t="n"/>
      <c r="AV726" s="330" t="n"/>
      <c r="AW726" s="330" t="n"/>
      <c r="AX726" s="330" t="n"/>
      <c r="AY726" s="330" t="n"/>
      <c r="AZ726" s="330" t="n"/>
      <c r="BA726" s="330" t="n"/>
      <c r="BB726" s="330" t="n"/>
      <c r="BC726" s="330" t="n"/>
      <c r="BD726" s="330" t="n"/>
      <c r="BE726" s="330" t="n"/>
      <c r="BF726" s="330" t="n"/>
      <c r="BG726" s="330" t="n"/>
      <c r="BH726" s="330" t="n"/>
      <c r="BI726" s="330" t="n"/>
    </row>
    <row r="727">
      <c r="AO727" s="330" t="n"/>
      <c r="AP727" s="330" t="n"/>
      <c r="AQ727" s="330" t="n"/>
      <c r="AR727" s="330" t="n"/>
      <c r="AS727" s="330" t="n"/>
      <c r="AT727" s="330" t="n"/>
      <c r="AU727" s="330" t="n"/>
      <c r="AV727" s="330" t="n"/>
      <c r="AW727" s="330" t="n"/>
      <c r="AX727" s="330" t="n"/>
      <c r="AY727" s="330" t="n"/>
      <c r="AZ727" s="330" t="n"/>
      <c r="BA727" s="330" t="n"/>
      <c r="BB727" s="330" t="n"/>
      <c r="BC727" s="330" t="n"/>
      <c r="BD727" s="330" t="n"/>
      <c r="BE727" s="330" t="n"/>
      <c r="BF727" s="330" t="n"/>
      <c r="BG727" s="330" t="n"/>
      <c r="BH727" s="330" t="n"/>
      <c r="BI727" s="330" t="n"/>
    </row>
    <row r="728">
      <c r="AO728" s="330" t="n"/>
      <c r="AP728" s="330" t="n"/>
      <c r="AQ728" s="330" t="n"/>
      <c r="AR728" s="330" t="n"/>
      <c r="AS728" s="330" t="n"/>
      <c r="AT728" s="330" t="n"/>
      <c r="AU728" s="330" t="n"/>
      <c r="AV728" s="330" t="n"/>
      <c r="AW728" s="330" t="n"/>
      <c r="AX728" s="330" t="n"/>
      <c r="AY728" s="330" t="n"/>
      <c r="AZ728" s="330" t="n"/>
      <c r="BA728" s="330" t="n"/>
      <c r="BB728" s="330" t="n"/>
      <c r="BC728" s="330" t="n"/>
      <c r="BD728" s="330" t="n"/>
      <c r="BE728" s="330" t="n"/>
      <c r="BF728" s="330" t="n"/>
      <c r="BG728" s="330" t="n"/>
      <c r="BH728" s="330" t="n"/>
      <c r="BI728" s="330" t="n"/>
    </row>
    <row r="729">
      <c r="AO729" s="330" t="n"/>
      <c r="AP729" s="330" t="n"/>
      <c r="AQ729" s="330" t="n"/>
      <c r="AR729" s="330" t="n"/>
      <c r="AS729" s="330" t="n"/>
      <c r="AT729" s="330" t="n"/>
      <c r="AU729" s="330" t="n"/>
      <c r="AV729" s="330" t="n"/>
      <c r="AW729" s="330" t="n"/>
      <c r="AX729" s="330" t="n"/>
      <c r="AY729" s="330" t="n"/>
      <c r="AZ729" s="330" t="n"/>
      <c r="BA729" s="330" t="n"/>
      <c r="BB729" s="330" t="n"/>
      <c r="BC729" s="330" t="n"/>
      <c r="BD729" s="330" t="n"/>
      <c r="BE729" s="330" t="n"/>
      <c r="BF729" s="330" t="n"/>
      <c r="BG729" s="330" t="n"/>
      <c r="BH729" s="330" t="n"/>
      <c r="BI729" s="330" t="n"/>
    </row>
    <row r="730">
      <c r="AO730" s="330" t="n"/>
      <c r="AP730" s="330" t="n"/>
      <c r="AQ730" s="330" t="n"/>
      <c r="AR730" s="330" t="n"/>
      <c r="AS730" s="330" t="n"/>
      <c r="AT730" s="330" t="n"/>
      <c r="AU730" s="330" t="n"/>
      <c r="AV730" s="330" t="n"/>
      <c r="AW730" s="330" t="n"/>
      <c r="AX730" s="330" t="n"/>
      <c r="AY730" s="330" t="n"/>
      <c r="AZ730" s="330" t="n"/>
      <c r="BA730" s="330" t="n"/>
      <c r="BB730" s="330" t="n"/>
      <c r="BC730" s="330" t="n"/>
      <c r="BD730" s="330" t="n"/>
      <c r="BE730" s="330" t="n"/>
      <c r="BF730" s="330" t="n"/>
      <c r="BG730" s="330" t="n"/>
      <c r="BH730" s="330" t="n"/>
      <c r="BI730" s="330" t="n"/>
    </row>
    <row r="731">
      <c r="AO731" s="330" t="n"/>
      <c r="AP731" s="330" t="n"/>
      <c r="AQ731" s="330" t="n"/>
      <c r="AR731" s="330" t="n"/>
      <c r="AS731" s="330" t="n"/>
      <c r="AT731" s="330" t="n"/>
      <c r="AU731" s="330" t="n"/>
      <c r="AV731" s="330" t="n"/>
      <c r="AW731" s="330" t="n"/>
      <c r="AX731" s="330" t="n"/>
      <c r="AY731" s="330" t="n"/>
      <c r="AZ731" s="330" t="n"/>
      <c r="BA731" s="330" t="n"/>
      <c r="BB731" s="330" t="n"/>
      <c r="BC731" s="330" t="n"/>
      <c r="BD731" s="330" t="n"/>
      <c r="BE731" s="330" t="n"/>
      <c r="BF731" s="330" t="n"/>
      <c r="BG731" s="330" t="n"/>
      <c r="BH731" s="330" t="n"/>
      <c r="BI731" s="330" t="n"/>
    </row>
    <row r="732">
      <c r="AO732" s="330" t="n"/>
      <c r="AP732" s="330" t="n"/>
      <c r="AQ732" s="330" t="n"/>
      <c r="AR732" s="330" t="n"/>
      <c r="AS732" s="330" t="n"/>
      <c r="AT732" s="330" t="n"/>
      <c r="AU732" s="330" t="n"/>
      <c r="AV732" s="330" t="n"/>
      <c r="AW732" s="330" t="n"/>
      <c r="AX732" s="330" t="n"/>
      <c r="AY732" s="330" t="n"/>
      <c r="AZ732" s="330" t="n"/>
      <c r="BA732" s="330" t="n"/>
      <c r="BB732" s="330" t="n"/>
      <c r="BC732" s="330" t="n"/>
      <c r="BD732" s="330" t="n"/>
      <c r="BE732" s="330" t="n"/>
      <c r="BF732" s="330" t="n"/>
      <c r="BG732" s="330" t="n"/>
      <c r="BH732" s="330" t="n"/>
      <c r="BI732" s="330" t="n"/>
    </row>
    <row r="733">
      <c r="AO733" s="330" t="n"/>
      <c r="AP733" s="330" t="n"/>
      <c r="AQ733" s="330" t="n"/>
      <c r="AR733" s="330" t="n"/>
      <c r="AS733" s="330" t="n"/>
      <c r="AT733" s="330" t="n"/>
      <c r="AU733" s="330" t="n"/>
      <c r="AV733" s="330" t="n"/>
      <c r="AW733" s="330" t="n"/>
      <c r="AX733" s="330" t="n"/>
      <c r="AY733" s="330" t="n"/>
      <c r="AZ733" s="330" t="n"/>
      <c r="BA733" s="330" t="n"/>
      <c r="BB733" s="330" t="n"/>
      <c r="BC733" s="330" t="n"/>
      <c r="BD733" s="330" t="n"/>
      <c r="BE733" s="330" t="n"/>
      <c r="BF733" s="330" t="n"/>
      <c r="BG733" s="330" t="n"/>
      <c r="BH733" s="330" t="n"/>
      <c r="BI733" s="330" t="n"/>
    </row>
    <row r="734">
      <c r="AO734" s="330" t="n"/>
      <c r="AP734" s="330" t="n"/>
      <c r="AQ734" s="330" t="n"/>
      <c r="AR734" s="330" t="n"/>
      <c r="AS734" s="330" t="n"/>
      <c r="AT734" s="330" t="n"/>
      <c r="AU734" s="330" t="n"/>
      <c r="AV734" s="330" t="n"/>
      <c r="AW734" s="330" t="n"/>
      <c r="AX734" s="330" t="n"/>
      <c r="AY734" s="330" t="n"/>
      <c r="AZ734" s="330" t="n"/>
      <c r="BA734" s="330" t="n"/>
      <c r="BB734" s="330" t="n"/>
      <c r="BC734" s="330" t="n"/>
      <c r="BD734" s="330" t="n"/>
      <c r="BE734" s="330" t="n"/>
      <c r="BF734" s="330" t="n"/>
      <c r="BG734" s="330" t="n"/>
      <c r="BH734" s="330" t="n"/>
      <c r="BI734" s="330" t="n"/>
    </row>
    <row r="735">
      <c r="AO735" s="330" t="n"/>
      <c r="AP735" s="330" t="n"/>
      <c r="AQ735" s="330" t="n"/>
      <c r="AR735" s="330" t="n"/>
      <c r="AS735" s="330" t="n"/>
      <c r="AT735" s="330" t="n"/>
      <c r="AU735" s="330" t="n"/>
      <c r="AV735" s="330" t="n"/>
      <c r="AW735" s="330" t="n"/>
      <c r="AX735" s="330" t="n"/>
      <c r="AY735" s="330" t="n"/>
      <c r="AZ735" s="330" t="n"/>
      <c r="BA735" s="330" t="n"/>
      <c r="BB735" s="330" t="n"/>
      <c r="BC735" s="330" t="n"/>
      <c r="BD735" s="330" t="n"/>
      <c r="BE735" s="330" t="n"/>
      <c r="BF735" s="330" t="n"/>
      <c r="BG735" s="330" t="n"/>
      <c r="BH735" s="330" t="n"/>
      <c r="BI735" s="330" t="n"/>
    </row>
    <row r="736">
      <c r="AO736" s="330" t="n"/>
      <c r="AP736" s="330" t="n"/>
      <c r="AQ736" s="330" t="n"/>
      <c r="AR736" s="330" t="n"/>
      <c r="AS736" s="330" t="n"/>
      <c r="AT736" s="330" t="n"/>
      <c r="AU736" s="330" t="n"/>
      <c r="AV736" s="330" t="n"/>
      <c r="AW736" s="330" t="n"/>
      <c r="AX736" s="330" t="n"/>
      <c r="AY736" s="330" t="n"/>
      <c r="AZ736" s="330" t="n"/>
      <c r="BA736" s="330" t="n"/>
      <c r="BB736" s="330" t="n"/>
      <c r="BC736" s="330" t="n"/>
      <c r="BD736" s="330" t="n"/>
      <c r="BE736" s="330" t="n"/>
      <c r="BF736" s="330" t="n"/>
      <c r="BG736" s="330" t="n"/>
      <c r="BH736" s="330" t="n"/>
      <c r="BI736" s="330" t="n"/>
    </row>
    <row r="737">
      <c r="AO737" s="330" t="n"/>
      <c r="AP737" s="330" t="n"/>
      <c r="AQ737" s="330" t="n"/>
      <c r="AR737" s="330" t="n"/>
      <c r="AS737" s="330" t="n"/>
      <c r="AT737" s="330" t="n"/>
      <c r="AU737" s="330" t="n"/>
      <c r="AV737" s="330" t="n"/>
      <c r="AW737" s="330" t="n"/>
      <c r="AX737" s="330" t="n"/>
      <c r="AY737" s="330" t="n"/>
      <c r="AZ737" s="330" t="n"/>
      <c r="BA737" s="330" t="n"/>
      <c r="BB737" s="330" t="n"/>
      <c r="BC737" s="330" t="n"/>
      <c r="BD737" s="330" t="n"/>
      <c r="BE737" s="330" t="n"/>
      <c r="BF737" s="330" t="n"/>
      <c r="BG737" s="330" t="n"/>
      <c r="BH737" s="330" t="n"/>
      <c r="BI737" s="330" t="n"/>
    </row>
    <row r="738">
      <c r="AO738" s="330" t="n"/>
      <c r="AP738" s="330" t="n"/>
      <c r="AQ738" s="330" t="n"/>
      <c r="AR738" s="330" t="n"/>
      <c r="AS738" s="330" t="n"/>
      <c r="AT738" s="330" t="n"/>
      <c r="AU738" s="330" t="n"/>
      <c r="AV738" s="330" t="n"/>
      <c r="AW738" s="330" t="n"/>
      <c r="AX738" s="330" t="n"/>
      <c r="AY738" s="330" t="n"/>
      <c r="AZ738" s="330" t="n"/>
      <c r="BA738" s="330" t="n"/>
      <c r="BB738" s="330" t="n"/>
      <c r="BC738" s="330" t="n"/>
      <c r="BD738" s="330" t="n"/>
      <c r="BE738" s="330" t="n"/>
      <c r="BF738" s="330" t="n"/>
      <c r="BG738" s="330" t="n"/>
      <c r="BH738" s="330" t="n"/>
      <c r="BI738" s="330" t="n"/>
    </row>
    <row r="739">
      <c r="AO739" s="330" t="n"/>
      <c r="AP739" s="330" t="n"/>
      <c r="AQ739" s="330" t="n"/>
      <c r="AR739" s="330" t="n"/>
      <c r="AS739" s="330" t="n"/>
      <c r="AT739" s="330" t="n"/>
      <c r="AU739" s="330" t="n"/>
      <c r="AV739" s="330" t="n"/>
      <c r="AW739" s="330" t="n"/>
      <c r="AX739" s="330" t="n"/>
      <c r="AY739" s="330" t="n"/>
      <c r="AZ739" s="330" t="n"/>
      <c r="BA739" s="330" t="n"/>
      <c r="BB739" s="330" t="n"/>
      <c r="BC739" s="330" t="n"/>
      <c r="BD739" s="330" t="n"/>
      <c r="BE739" s="330" t="n"/>
      <c r="BF739" s="330" t="n"/>
      <c r="BG739" s="330" t="n"/>
      <c r="BH739" s="330" t="n"/>
      <c r="BI739" s="330" t="n"/>
    </row>
    <row r="740">
      <c r="AO740" s="330" t="n"/>
      <c r="AP740" s="330" t="n"/>
      <c r="AQ740" s="330" t="n"/>
      <c r="AR740" s="330" t="n"/>
      <c r="AS740" s="330" t="n"/>
      <c r="AT740" s="330" t="n"/>
      <c r="AU740" s="330" t="n"/>
      <c r="AV740" s="330" t="n"/>
      <c r="AW740" s="330" t="n"/>
      <c r="AX740" s="330" t="n"/>
      <c r="AY740" s="330" t="n"/>
      <c r="AZ740" s="330" t="n"/>
      <c r="BA740" s="330" t="n"/>
      <c r="BB740" s="330" t="n"/>
      <c r="BC740" s="330" t="n"/>
      <c r="BD740" s="330" t="n"/>
      <c r="BE740" s="330" t="n"/>
      <c r="BF740" s="330" t="n"/>
      <c r="BG740" s="330" t="n"/>
      <c r="BH740" s="330" t="n"/>
      <c r="BI740" s="330" t="n"/>
    </row>
    <row r="741">
      <c r="AO741" s="330" t="n"/>
      <c r="AP741" s="330" t="n"/>
      <c r="AQ741" s="330" t="n"/>
      <c r="AR741" s="330" t="n"/>
      <c r="AS741" s="330" t="n"/>
      <c r="AT741" s="330" t="n"/>
      <c r="AU741" s="330" t="n"/>
      <c r="AV741" s="330" t="n"/>
      <c r="AW741" s="330" t="n"/>
      <c r="AX741" s="330" t="n"/>
      <c r="AY741" s="330" t="n"/>
      <c r="AZ741" s="330" t="n"/>
      <c r="BA741" s="330" t="n"/>
      <c r="BB741" s="330" t="n"/>
      <c r="BC741" s="330" t="n"/>
      <c r="BD741" s="330" t="n"/>
      <c r="BE741" s="330" t="n"/>
      <c r="BF741" s="330" t="n"/>
      <c r="BG741" s="330" t="n"/>
      <c r="BH741" s="330" t="n"/>
      <c r="BI741" s="330" t="n"/>
    </row>
    <row r="742">
      <c r="AO742" s="330" t="n"/>
      <c r="AP742" s="330" t="n"/>
      <c r="AQ742" s="330" t="n"/>
      <c r="AR742" s="330" t="n"/>
      <c r="AS742" s="330" t="n"/>
      <c r="AT742" s="330" t="n"/>
      <c r="AU742" s="330" t="n"/>
      <c r="AV742" s="330" t="n"/>
      <c r="AW742" s="330" t="n"/>
      <c r="AX742" s="330" t="n"/>
      <c r="AY742" s="330" t="n"/>
      <c r="AZ742" s="330" t="n"/>
      <c r="BA742" s="330" t="n"/>
      <c r="BB742" s="330" t="n"/>
      <c r="BC742" s="330" t="n"/>
      <c r="BD742" s="330" t="n"/>
      <c r="BE742" s="330" t="n"/>
      <c r="BF742" s="330" t="n"/>
      <c r="BG742" s="330" t="n"/>
      <c r="BH742" s="330" t="n"/>
      <c r="BI742" s="330" t="n"/>
    </row>
    <row r="743">
      <c r="AO743" s="330" t="n"/>
      <c r="AP743" s="330" t="n"/>
      <c r="AQ743" s="330" t="n"/>
      <c r="AR743" s="330" t="n"/>
      <c r="AS743" s="330" t="n"/>
      <c r="AT743" s="330" t="n"/>
      <c r="AU743" s="330" t="n"/>
      <c r="AV743" s="330" t="n"/>
      <c r="AW743" s="330" t="n"/>
      <c r="AX743" s="330" t="n"/>
      <c r="AY743" s="330" t="n"/>
      <c r="AZ743" s="330" t="n"/>
      <c r="BA743" s="330" t="n"/>
      <c r="BB743" s="330" t="n"/>
      <c r="BC743" s="330" t="n"/>
      <c r="BD743" s="330" t="n"/>
      <c r="BE743" s="330" t="n"/>
      <c r="BF743" s="330" t="n"/>
      <c r="BG743" s="330" t="n"/>
      <c r="BH743" s="330" t="n"/>
      <c r="BI743" s="330" t="n"/>
    </row>
    <row r="744">
      <c r="AO744" s="330" t="n"/>
      <c r="AP744" s="330" t="n"/>
      <c r="AQ744" s="330" t="n"/>
      <c r="AR744" s="330" t="n"/>
      <c r="AS744" s="330" t="n"/>
      <c r="AT744" s="330" t="n"/>
      <c r="AU744" s="330" t="n"/>
      <c r="AV744" s="330" t="n"/>
      <c r="AW744" s="330" t="n"/>
      <c r="AX744" s="330" t="n"/>
      <c r="AY744" s="330" t="n"/>
      <c r="AZ744" s="330" t="n"/>
      <c r="BA744" s="330" t="n"/>
      <c r="BB744" s="330" t="n"/>
      <c r="BC744" s="330" t="n"/>
      <c r="BD744" s="330" t="n"/>
      <c r="BE744" s="330" t="n"/>
      <c r="BF744" s="330" t="n"/>
      <c r="BG744" s="330" t="n"/>
      <c r="BH744" s="330" t="n"/>
      <c r="BI744" s="330" t="n"/>
    </row>
    <row r="745">
      <c r="AO745" s="330" t="n"/>
      <c r="AP745" s="330" t="n"/>
      <c r="AQ745" s="330" t="n"/>
      <c r="AR745" s="330" t="n"/>
      <c r="AS745" s="330" t="n"/>
      <c r="AT745" s="330" t="n"/>
      <c r="AU745" s="330" t="n"/>
      <c r="AV745" s="330" t="n"/>
      <c r="AW745" s="330" t="n"/>
      <c r="AX745" s="330" t="n"/>
      <c r="AY745" s="330" t="n"/>
      <c r="AZ745" s="330" t="n"/>
      <c r="BA745" s="330" t="n"/>
      <c r="BB745" s="330" t="n"/>
      <c r="BC745" s="330" t="n"/>
      <c r="BD745" s="330" t="n"/>
      <c r="BE745" s="330" t="n"/>
      <c r="BF745" s="330" t="n"/>
      <c r="BG745" s="330" t="n"/>
      <c r="BH745" s="330" t="n"/>
      <c r="BI745" s="330" t="n"/>
    </row>
    <row r="746">
      <c r="AO746" s="330" t="n"/>
      <c r="AP746" s="330" t="n"/>
      <c r="AQ746" s="330" t="n"/>
      <c r="AR746" s="330" t="n"/>
      <c r="AS746" s="330" t="n"/>
      <c r="AT746" s="330" t="n"/>
      <c r="AU746" s="330" t="n"/>
      <c r="AV746" s="330" t="n"/>
      <c r="AW746" s="330" t="n"/>
      <c r="AX746" s="330" t="n"/>
      <c r="AY746" s="330" t="n"/>
      <c r="AZ746" s="330" t="n"/>
      <c r="BA746" s="330" t="n"/>
      <c r="BB746" s="330" t="n"/>
      <c r="BC746" s="330" t="n"/>
      <c r="BD746" s="330" t="n"/>
      <c r="BE746" s="330" t="n"/>
      <c r="BF746" s="330" t="n"/>
      <c r="BG746" s="330" t="n"/>
      <c r="BH746" s="330" t="n"/>
      <c r="BI746" s="330" t="n"/>
    </row>
    <row r="747">
      <c r="AO747" s="330" t="n"/>
      <c r="AP747" s="330" t="n"/>
      <c r="AQ747" s="330" t="n"/>
      <c r="AR747" s="330" t="n"/>
      <c r="AS747" s="330" t="n"/>
      <c r="AT747" s="330" t="n"/>
      <c r="AU747" s="330" t="n"/>
      <c r="AV747" s="330" t="n"/>
      <c r="AW747" s="330" t="n"/>
      <c r="AX747" s="330" t="n"/>
      <c r="AY747" s="330" t="n"/>
      <c r="AZ747" s="330" t="n"/>
      <c r="BA747" s="330" t="n"/>
      <c r="BB747" s="330" t="n"/>
      <c r="BC747" s="330" t="n"/>
      <c r="BD747" s="330" t="n"/>
      <c r="BE747" s="330" t="n"/>
      <c r="BF747" s="330" t="n"/>
      <c r="BG747" s="330" t="n"/>
      <c r="BH747" s="330" t="n"/>
      <c r="BI747" s="330" t="n"/>
    </row>
    <row r="748">
      <c r="AO748" s="330" t="n"/>
      <c r="AP748" s="330" t="n"/>
      <c r="AQ748" s="330" t="n"/>
      <c r="AR748" s="330" t="n"/>
      <c r="AS748" s="330" t="n"/>
      <c r="AT748" s="330" t="n"/>
      <c r="AU748" s="330" t="n"/>
      <c r="AV748" s="330" t="n"/>
      <c r="AW748" s="330" t="n"/>
      <c r="AX748" s="330" t="n"/>
      <c r="AY748" s="330" t="n"/>
      <c r="AZ748" s="330" t="n"/>
      <c r="BA748" s="330" t="n"/>
      <c r="BB748" s="330" t="n"/>
      <c r="BC748" s="330" t="n"/>
      <c r="BD748" s="330" t="n"/>
      <c r="BE748" s="330" t="n"/>
      <c r="BF748" s="330" t="n"/>
      <c r="BG748" s="330" t="n"/>
      <c r="BH748" s="330" t="n"/>
      <c r="BI748" s="330" t="n"/>
    </row>
    <row r="749">
      <c r="AO749" s="330" t="n"/>
      <c r="AP749" s="330" t="n"/>
      <c r="AQ749" s="330" t="n"/>
      <c r="AR749" s="330" t="n"/>
      <c r="AS749" s="330" t="n"/>
      <c r="AT749" s="330" t="n"/>
      <c r="AU749" s="330" t="n"/>
      <c r="AV749" s="330" t="n"/>
      <c r="AW749" s="330" t="n"/>
      <c r="AX749" s="330" t="n"/>
      <c r="AY749" s="330" t="n"/>
      <c r="AZ749" s="330" t="n"/>
      <c r="BA749" s="330" t="n"/>
      <c r="BB749" s="330" t="n"/>
      <c r="BC749" s="330" t="n"/>
      <c r="BD749" s="330" t="n"/>
      <c r="BE749" s="330" t="n"/>
      <c r="BF749" s="330" t="n"/>
      <c r="BG749" s="330" t="n"/>
      <c r="BH749" s="330" t="n"/>
      <c r="BI749" s="330" t="n"/>
    </row>
    <row r="750">
      <c r="AO750" s="330" t="n"/>
      <c r="AP750" s="330" t="n"/>
      <c r="AQ750" s="330" t="n"/>
      <c r="AR750" s="330" t="n"/>
      <c r="AS750" s="330" t="n"/>
      <c r="AT750" s="330" t="n"/>
      <c r="AU750" s="330" t="n"/>
      <c r="AV750" s="330" t="n"/>
      <c r="AW750" s="330" t="n"/>
      <c r="AX750" s="330" t="n"/>
      <c r="AY750" s="330" t="n"/>
      <c r="AZ750" s="330" t="n"/>
      <c r="BA750" s="330" t="n"/>
      <c r="BB750" s="330" t="n"/>
      <c r="BC750" s="330" t="n"/>
      <c r="BD750" s="330" t="n"/>
      <c r="BE750" s="330" t="n"/>
      <c r="BF750" s="330" t="n"/>
      <c r="BG750" s="330" t="n"/>
      <c r="BH750" s="330" t="n"/>
      <c r="BI750" s="330" t="n"/>
    </row>
    <row r="751">
      <c r="AO751" s="330" t="n"/>
      <c r="AP751" s="330" t="n"/>
      <c r="AQ751" s="330" t="n"/>
      <c r="AR751" s="330" t="n"/>
      <c r="AS751" s="330" t="n"/>
      <c r="AT751" s="330" t="n"/>
      <c r="AU751" s="330" t="n"/>
      <c r="AV751" s="330" t="n"/>
      <c r="AW751" s="330" t="n"/>
      <c r="AX751" s="330" t="n"/>
      <c r="AY751" s="330" t="n"/>
      <c r="AZ751" s="330" t="n"/>
      <c r="BA751" s="330" t="n"/>
      <c r="BB751" s="330" t="n"/>
      <c r="BC751" s="330" t="n"/>
      <c r="BD751" s="330" t="n"/>
      <c r="BE751" s="330" t="n"/>
      <c r="BF751" s="330" t="n"/>
      <c r="BG751" s="330" t="n"/>
      <c r="BH751" s="330" t="n"/>
      <c r="BI751" s="330" t="n"/>
    </row>
    <row r="752">
      <c r="AO752" s="330" t="n"/>
      <c r="AP752" s="330" t="n"/>
      <c r="AQ752" s="330" t="n"/>
      <c r="AR752" s="330" t="n"/>
      <c r="AS752" s="330" t="n"/>
      <c r="AT752" s="330" t="n"/>
      <c r="AU752" s="330" t="n"/>
      <c r="AV752" s="330" t="n"/>
      <c r="AW752" s="330" t="n"/>
      <c r="AX752" s="330" t="n"/>
      <c r="AY752" s="330" t="n"/>
      <c r="AZ752" s="330" t="n"/>
      <c r="BA752" s="330" t="n"/>
      <c r="BB752" s="330" t="n"/>
      <c r="BC752" s="330" t="n"/>
      <c r="BD752" s="330" t="n"/>
      <c r="BE752" s="330" t="n"/>
      <c r="BF752" s="330" t="n"/>
      <c r="BG752" s="330" t="n"/>
      <c r="BH752" s="330" t="n"/>
      <c r="BI752" s="330" t="n"/>
    </row>
    <row r="753">
      <c r="AO753" s="330" t="n"/>
      <c r="AP753" s="330" t="n"/>
      <c r="AQ753" s="330" t="n"/>
      <c r="AR753" s="330" t="n"/>
      <c r="AS753" s="330" t="n"/>
      <c r="AT753" s="330" t="n"/>
      <c r="AU753" s="330" t="n"/>
      <c r="AV753" s="330" t="n"/>
      <c r="AW753" s="330" t="n"/>
      <c r="AX753" s="330" t="n"/>
      <c r="AY753" s="330" t="n"/>
      <c r="AZ753" s="330" t="n"/>
      <c r="BA753" s="330" t="n"/>
      <c r="BB753" s="330" t="n"/>
      <c r="BC753" s="330" t="n"/>
      <c r="BD753" s="330" t="n"/>
      <c r="BE753" s="330" t="n"/>
      <c r="BF753" s="330" t="n"/>
      <c r="BG753" s="330" t="n"/>
      <c r="BH753" s="330" t="n"/>
      <c r="BI753" s="330" t="n"/>
    </row>
    <row r="754">
      <c r="AO754" s="330" t="n"/>
      <c r="AP754" s="330" t="n"/>
      <c r="AQ754" s="330" t="n"/>
      <c r="AR754" s="330" t="n"/>
      <c r="AS754" s="330" t="n"/>
      <c r="AT754" s="330" t="n"/>
      <c r="AU754" s="330" t="n"/>
      <c r="AV754" s="330" t="n"/>
      <c r="AW754" s="330" t="n"/>
      <c r="AX754" s="330" t="n"/>
      <c r="AY754" s="330" t="n"/>
      <c r="AZ754" s="330" t="n"/>
      <c r="BA754" s="330" t="n"/>
      <c r="BB754" s="330" t="n"/>
      <c r="BC754" s="330" t="n"/>
      <c r="BD754" s="330" t="n"/>
      <c r="BE754" s="330" t="n"/>
      <c r="BF754" s="330" t="n"/>
      <c r="BG754" s="330" t="n"/>
      <c r="BH754" s="330" t="n"/>
      <c r="BI754" s="330" t="n"/>
    </row>
    <row r="755">
      <c r="AO755" s="330" t="n"/>
      <c r="AP755" s="330" t="n"/>
      <c r="AQ755" s="330" t="n"/>
      <c r="AR755" s="330" t="n"/>
      <c r="AS755" s="330" t="n"/>
      <c r="AT755" s="330" t="n"/>
      <c r="AU755" s="330" t="n"/>
      <c r="AV755" s="330" t="n"/>
      <c r="AW755" s="330" t="n"/>
      <c r="AX755" s="330" t="n"/>
      <c r="AY755" s="330" t="n"/>
      <c r="AZ755" s="330" t="n"/>
      <c r="BA755" s="330" t="n"/>
      <c r="BB755" s="330" t="n"/>
      <c r="BC755" s="330" t="n"/>
      <c r="BD755" s="330" t="n"/>
      <c r="BE755" s="330" t="n"/>
      <c r="BF755" s="330" t="n"/>
      <c r="BG755" s="330" t="n"/>
      <c r="BH755" s="330" t="n"/>
      <c r="BI755" s="330" t="n"/>
    </row>
    <row r="756">
      <c r="AO756" s="330" t="n"/>
      <c r="AP756" s="330" t="n"/>
      <c r="AQ756" s="330" t="n"/>
      <c r="AR756" s="330" t="n"/>
      <c r="AS756" s="330" t="n"/>
      <c r="AT756" s="330" t="n"/>
      <c r="AU756" s="330" t="n"/>
      <c r="AV756" s="330" t="n"/>
      <c r="AW756" s="330" t="n"/>
      <c r="AX756" s="330" t="n"/>
      <c r="AY756" s="330" t="n"/>
      <c r="AZ756" s="330" t="n"/>
      <c r="BA756" s="330" t="n"/>
      <c r="BB756" s="330" t="n"/>
      <c r="BC756" s="330" t="n"/>
      <c r="BD756" s="330" t="n"/>
      <c r="BE756" s="330" t="n"/>
      <c r="BF756" s="330" t="n"/>
      <c r="BG756" s="330" t="n"/>
      <c r="BH756" s="330" t="n"/>
      <c r="BI756" s="330" t="n"/>
    </row>
    <row r="757">
      <c r="AO757" s="330" t="n"/>
      <c r="AP757" s="330" t="n"/>
      <c r="AQ757" s="330" t="n"/>
      <c r="AR757" s="330" t="n"/>
      <c r="AS757" s="330" t="n"/>
      <c r="AT757" s="330" t="n"/>
      <c r="AU757" s="330" t="n"/>
      <c r="AV757" s="330" t="n"/>
      <c r="AW757" s="330" t="n"/>
      <c r="AX757" s="330" t="n"/>
      <c r="AY757" s="330" t="n"/>
      <c r="AZ757" s="330" t="n"/>
      <c r="BA757" s="330" t="n"/>
      <c r="BB757" s="330" t="n"/>
      <c r="BC757" s="330" t="n"/>
      <c r="BD757" s="330" t="n"/>
      <c r="BE757" s="330" t="n"/>
      <c r="BF757" s="330" t="n"/>
      <c r="BG757" s="330" t="n"/>
      <c r="BH757" s="330" t="n"/>
      <c r="BI757" s="330" t="n"/>
    </row>
    <row r="758">
      <c r="AO758" s="330" t="n"/>
      <c r="AP758" s="330" t="n"/>
      <c r="AQ758" s="330" t="n"/>
      <c r="AR758" s="330" t="n"/>
      <c r="AS758" s="330" t="n"/>
      <c r="AT758" s="330" t="n"/>
      <c r="AU758" s="330" t="n"/>
      <c r="AV758" s="330" t="n"/>
      <c r="AW758" s="330" t="n"/>
      <c r="AX758" s="330" t="n"/>
      <c r="AY758" s="330" t="n"/>
      <c r="AZ758" s="330" t="n"/>
      <c r="BA758" s="330" t="n"/>
      <c r="BB758" s="330" t="n"/>
      <c r="BC758" s="330" t="n"/>
      <c r="BD758" s="330" t="n"/>
      <c r="BE758" s="330" t="n"/>
      <c r="BF758" s="330" t="n"/>
      <c r="BG758" s="330" t="n"/>
      <c r="BH758" s="330" t="n"/>
      <c r="BI758" s="330" t="n"/>
    </row>
    <row r="759">
      <c r="AO759" s="330" t="n"/>
      <c r="AP759" s="330" t="n"/>
      <c r="AQ759" s="330" t="n"/>
      <c r="AR759" s="330" t="n"/>
      <c r="AS759" s="330" t="n"/>
      <c r="AT759" s="330" t="n"/>
      <c r="AU759" s="330" t="n"/>
      <c r="AV759" s="330" t="n"/>
      <c r="AW759" s="330" t="n"/>
      <c r="AX759" s="330" t="n"/>
      <c r="AY759" s="330" t="n"/>
      <c r="AZ759" s="330" t="n"/>
      <c r="BA759" s="330" t="n"/>
      <c r="BB759" s="330" t="n"/>
      <c r="BC759" s="330" t="n"/>
      <c r="BD759" s="330" t="n"/>
      <c r="BE759" s="330" t="n"/>
      <c r="BF759" s="330" t="n"/>
      <c r="BG759" s="330" t="n"/>
      <c r="BH759" s="330" t="n"/>
      <c r="BI759" s="330" t="n"/>
    </row>
    <row r="760">
      <c r="AO760" s="330" t="n"/>
      <c r="AP760" s="330" t="n"/>
      <c r="AQ760" s="330" t="n"/>
      <c r="AR760" s="330" t="n"/>
      <c r="AS760" s="330" t="n"/>
      <c r="AT760" s="330" t="n"/>
      <c r="AU760" s="330" t="n"/>
      <c r="AV760" s="330" t="n"/>
      <c r="AW760" s="330" t="n"/>
      <c r="AX760" s="330" t="n"/>
      <c r="AY760" s="330" t="n"/>
      <c r="AZ760" s="330" t="n"/>
      <c r="BA760" s="330" t="n"/>
      <c r="BB760" s="330" t="n"/>
      <c r="BC760" s="330" t="n"/>
      <c r="BD760" s="330" t="n"/>
      <c r="BE760" s="330" t="n"/>
      <c r="BF760" s="330" t="n"/>
      <c r="BG760" s="330" t="n"/>
      <c r="BH760" s="330" t="n"/>
      <c r="BI760" s="330" t="n"/>
    </row>
    <row r="761">
      <c r="AO761" s="330" t="n"/>
      <c r="AP761" s="330" t="n"/>
      <c r="AQ761" s="330" t="n"/>
      <c r="AR761" s="330" t="n"/>
      <c r="AS761" s="330" t="n"/>
      <c r="AT761" s="330" t="n"/>
      <c r="AU761" s="330" t="n"/>
      <c r="AV761" s="330" t="n"/>
      <c r="AW761" s="330" t="n"/>
      <c r="AX761" s="330" t="n"/>
      <c r="AY761" s="330" t="n"/>
      <c r="AZ761" s="330" t="n"/>
      <c r="BA761" s="330" t="n"/>
      <c r="BB761" s="330" t="n"/>
      <c r="BC761" s="330" t="n"/>
      <c r="BD761" s="330" t="n"/>
      <c r="BE761" s="330" t="n"/>
      <c r="BF761" s="330" t="n"/>
      <c r="BG761" s="330" t="n"/>
      <c r="BH761" s="330" t="n"/>
      <c r="BI761" s="330" t="n"/>
    </row>
    <row r="762">
      <c r="AO762" s="330" t="n"/>
      <c r="AP762" s="330" t="n"/>
      <c r="AQ762" s="330" t="n"/>
      <c r="AR762" s="330" t="n"/>
      <c r="AS762" s="330" t="n"/>
      <c r="AT762" s="330" t="n"/>
      <c r="AU762" s="330" t="n"/>
      <c r="AV762" s="330" t="n"/>
      <c r="AW762" s="330" t="n"/>
      <c r="AX762" s="330" t="n"/>
      <c r="AY762" s="330" t="n"/>
      <c r="AZ762" s="330" t="n"/>
      <c r="BA762" s="330" t="n"/>
      <c r="BB762" s="330" t="n"/>
      <c r="BC762" s="330" t="n"/>
      <c r="BD762" s="330" t="n"/>
      <c r="BE762" s="330" t="n"/>
      <c r="BF762" s="330" t="n"/>
      <c r="BG762" s="330" t="n"/>
      <c r="BH762" s="330" t="n"/>
      <c r="BI762" s="330" t="n"/>
    </row>
    <row r="763">
      <c r="AO763" s="330" t="n"/>
      <c r="AP763" s="330" t="n"/>
      <c r="AQ763" s="330" t="n"/>
      <c r="AR763" s="330" t="n"/>
      <c r="AS763" s="330" t="n"/>
      <c r="AT763" s="330" t="n"/>
      <c r="AU763" s="330" t="n"/>
      <c r="AV763" s="330" t="n"/>
      <c r="AW763" s="330" t="n"/>
      <c r="AX763" s="330" t="n"/>
      <c r="AY763" s="330" t="n"/>
      <c r="AZ763" s="330" t="n"/>
      <c r="BA763" s="330" t="n"/>
      <c r="BB763" s="330" t="n"/>
      <c r="BC763" s="330" t="n"/>
      <c r="BD763" s="330" t="n"/>
      <c r="BE763" s="330" t="n"/>
      <c r="BF763" s="330" t="n"/>
      <c r="BG763" s="330" t="n"/>
      <c r="BH763" s="330" t="n"/>
      <c r="BI763" s="330" t="n"/>
    </row>
    <row r="764">
      <c r="AO764" s="330" t="n"/>
      <c r="AP764" s="330" t="n"/>
      <c r="AQ764" s="330" t="n"/>
      <c r="AR764" s="330" t="n"/>
      <c r="AS764" s="330" t="n"/>
      <c r="AT764" s="330" t="n"/>
      <c r="AU764" s="330" t="n"/>
      <c r="AV764" s="330" t="n"/>
      <c r="AW764" s="330" t="n"/>
      <c r="AX764" s="330" t="n"/>
      <c r="AY764" s="330" t="n"/>
      <c r="AZ764" s="330" t="n"/>
      <c r="BA764" s="330" t="n"/>
      <c r="BB764" s="330" t="n"/>
      <c r="BC764" s="330" t="n"/>
      <c r="BD764" s="330" t="n"/>
      <c r="BE764" s="330" t="n"/>
      <c r="BF764" s="330" t="n"/>
      <c r="BG764" s="330" t="n"/>
      <c r="BH764" s="330" t="n"/>
      <c r="BI764" s="330" t="n"/>
    </row>
    <row r="765">
      <c r="AO765" s="330" t="n"/>
      <c r="AP765" s="330" t="n"/>
      <c r="AQ765" s="330" t="n"/>
      <c r="AR765" s="330" t="n"/>
      <c r="AS765" s="330" t="n"/>
      <c r="AT765" s="330" t="n"/>
      <c r="AU765" s="330" t="n"/>
      <c r="AV765" s="330" t="n"/>
      <c r="AW765" s="330" t="n"/>
      <c r="AX765" s="330" t="n"/>
      <c r="AY765" s="330" t="n"/>
      <c r="AZ765" s="330" t="n"/>
      <c r="BA765" s="330" t="n"/>
      <c r="BB765" s="330" t="n"/>
      <c r="BC765" s="330" t="n"/>
      <c r="BD765" s="330" t="n"/>
      <c r="BE765" s="330" t="n"/>
      <c r="BF765" s="330" t="n"/>
      <c r="BG765" s="330" t="n"/>
      <c r="BH765" s="330" t="n"/>
      <c r="BI765" s="330" t="n"/>
    </row>
    <row r="766">
      <c r="AO766" s="330" t="n"/>
      <c r="AP766" s="330" t="n"/>
      <c r="AQ766" s="330" t="n"/>
      <c r="AR766" s="330" t="n"/>
      <c r="AS766" s="330" t="n"/>
      <c r="AT766" s="330" t="n"/>
      <c r="AU766" s="330" t="n"/>
      <c r="AV766" s="330" t="n"/>
      <c r="AW766" s="330" t="n"/>
      <c r="AX766" s="330" t="n"/>
      <c r="AY766" s="330" t="n"/>
      <c r="AZ766" s="330" t="n"/>
      <c r="BA766" s="330" t="n"/>
      <c r="BB766" s="330" t="n"/>
      <c r="BC766" s="330" t="n"/>
      <c r="BD766" s="330" t="n"/>
      <c r="BE766" s="330" t="n"/>
      <c r="BF766" s="330" t="n"/>
      <c r="BG766" s="330" t="n"/>
      <c r="BH766" s="330" t="n"/>
      <c r="BI766" s="330" t="n"/>
    </row>
    <row r="767">
      <c r="AO767" s="330" t="n"/>
      <c r="AP767" s="330" t="n"/>
      <c r="AQ767" s="330" t="n"/>
      <c r="AR767" s="330" t="n"/>
      <c r="AS767" s="330" t="n"/>
      <c r="AT767" s="330" t="n"/>
      <c r="AU767" s="330" t="n"/>
      <c r="AV767" s="330" t="n"/>
      <c r="AW767" s="330" t="n"/>
      <c r="AX767" s="330" t="n"/>
      <c r="AY767" s="330" t="n"/>
      <c r="AZ767" s="330" t="n"/>
      <c r="BA767" s="330" t="n"/>
      <c r="BB767" s="330" t="n"/>
      <c r="BC767" s="330" t="n"/>
      <c r="BD767" s="330" t="n"/>
      <c r="BE767" s="330" t="n"/>
      <c r="BF767" s="330" t="n"/>
      <c r="BG767" s="330" t="n"/>
      <c r="BH767" s="330" t="n"/>
      <c r="BI767" s="330" t="n"/>
    </row>
    <row r="768">
      <c r="AO768" s="330" t="n"/>
      <c r="AP768" s="330" t="n"/>
      <c r="AQ768" s="330" t="n"/>
      <c r="AR768" s="330" t="n"/>
      <c r="AS768" s="330" t="n"/>
      <c r="AT768" s="330" t="n"/>
      <c r="AU768" s="330" t="n"/>
      <c r="AV768" s="330" t="n"/>
      <c r="AW768" s="330" t="n"/>
      <c r="AX768" s="330" t="n"/>
      <c r="AY768" s="330" t="n"/>
      <c r="AZ768" s="330" t="n"/>
      <c r="BA768" s="330" t="n"/>
      <c r="BB768" s="330" t="n"/>
      <c r="BC768" s="330" t="n"/>
      <c r="BD768" s="330" t="n"/>
      <c r="BE768" s="330" t="n"/>
      <c r="BF768" s="330" t="n"/>
      <c r="BG768" s="330" t="n"/>
      <c r="BH768" s="330" t="n"/>
      <c r="BI768" s="330" t="n"/>
    </row>
    <row r="769">
      <c r="AO769" s="330" t="n"/>
      <c r="AP769" s="330" t="n"/>
      <c r="AQ769" s="330" t="n"/>
      <c r="AR769" s="330" t="n"/>
      <c r="AS769" s="330" t="n"/>
      <c r="AT769" s="330" t="n"/>
      <c r="AU769" s="330" t="n"/>
      <c r="AV769" s="330" t="n"/>
      <c r="AW769" s="330" t="n"/>
      <c r="AX769" s="330" t="n"/>
      <c r="AY769" s="330" t="n"/>
      <c r="AZ769" s="330" t="n"/>
      <c r="BA769" s="330" t="n"/>
      <c r="BB769" s="330" t="n"/>
      <c r="BC769" s="330" t="n"/>
      <c r="BD769" s="330" t="n"/>
      <c r="BE769" s="330" t="n"/>
      <c r="BF769" s="330" t="n"/>
      <c r="BG769" s="330" t="n"/>
      <c r="BH769" s="330" t="n"/>
      <c r="BI769" s="330" t="n"/>
    </row>
    <row r="770">
      <c r="AO770" s="330" t="n"/>
      <c r="AP770" s="330" t="n"/>
      <c r="AQ770" s="330" t="n"/>
      <c r="AR770" s="330" t="n"/>
      <c r="AS770" s="330" t="n"/>
      <c r="AT770" s="330" t="n"/>
      <c r="AU770" s="330" t="n"/>
      <c r="AV770" s="330" t="n"/>
      <c r="AW770" s="330" t="n"/>
      <c r="AX770" s="330" t="n"/>
      <c r="AY770" s="330" t="n"/>
      <c r="AZ770" s="330" t="n"/>
      <c r="BA770" s="330" t="n"/>
      <c r="BB770" s="330" t="n"/>
      <c r="BC770" s="330" t="n"/>
      <c r="BD770" s="330" t="n"/>
      <c r="BE770" s="330" t="n"/>
      <c r="BF770" s="330" t="n"/>
      <c r="BG770" s="330" t="n"/>
      <c r="BH770" s="330" t="n"/>
      <c r="BI770" s="330" t="n"/>
    </row>
    <row r="771">
      <c r="AO771" s="330" t="n"/>
      <c r="AP771" s="330" t="n"/>
      <c r="AQ771" s="330" t="n"/>
      <c r="AR771" s="330" t="n"/>
      <c r="AS771" s="330" t="n"/>
      <c r="AT771" s="330" t="n"/>
      <c r="AU771" s="330" t="n"/>
      <c r="AV771" s="330" t="n"/>
      <c r="AW771" s="330" t="n"/>
      <c r="AX771" s="330" t="n"/>
      <c r="AY771" s="330" t="n"/>
      <c r="AZ771" s="330" t="n"/>
      <c r="BA771" s="330" t="n"/>
      <c r="BB771" s="330" t="n"/>
      <c r="BC771" s="330" t="n"/>
      <c r="BD771" s="330" t="n"/>
      <c r="BE771" s="330" t="n"/>
      <c r="BF771" s="330" t="n"/>
      <c r="BG771" s="330" t="n"/>
      <c r="BH771" s="330" t="n"/>
      <c r="BI771" s="330" t="n"/>
    </row>
    <row r="772">
      <c r="AO772" s="330" t="n"/>
      <c r="AP772" s="330" t="n"/>
      <c r="AQ772" s="330" t="n"/>
      <c r="AR772" s="330" t="n"/>
      <c r="AS772" s="330" t="n"/>
      <c r="AT772" s="330" t="n"/>
      <c r="AU772" s="330" t="n"/>
      <c r="AV772" s="330" t="n"/>
      <c r="AW772" s="330" t="n"/>
      <c r="AX772" s="330" t="n"/>
      <c r="AY772" s="330" t="n"/>
      <c r="AZ772" s="330" t="n"/>
      <c r="BA772" s="330" t="n"/>
      <c r="BB772" s="330" t="n"/>
      <c r="BC772" s="330" t="n"/>
      <c r="BD772" s="330" t="n"/>
      <c r="BE772" s="330" t="n"/>
      <c r="BF772" s="330" t="n"/>
      <c r="BG772" s="330" t="n"/>
      <c r="BH772" s="330" t="n"/>
      <c r="BI772" s="330" t="n"/>
    </row>
    <row r="773">
      <c r="AO773" s="330" t="n"/>
      <c r="AP773" s="330" t="n"/>
      <c r="AQ773" s="330" t="n"/>
      <c r="AR773" s="330" t="n"/>
      <c r="AS773" s="330" t="n"/>
      <c r="AT773" s="330" t="n"/>
      <c r="AU773" s="330" t="n"/>
      <c r="AV773" s="330" t="n"/>
      <c r="AW773" s="330" t="n"/>
      <c r="AX773" s="330" t="n"/>
      <c r="AY773" s="330" t="n"/>
      <c r="AZ773" s="330" t="n"/>
      <c r="BA773" s="330" t="n"/>
      <c r="BB773" s="330" t="n"/>
      <c r="BC773" s="330" t="n"/>
      <c r="BD773" s="330" t="n"/>
      <c r="BE773" s="330" t="n"/>
      <c r="BF773" s="330" t="n"/>
      <c r="BG773" s="330" t="n"/>
      <c r="BH773" s="330" t="n"/>
      <c r="BI773" s="330" t="n"/>
    </row>
    <row r="774">
      <c r="AO774" s="330" t="n"/>
      <c r="AP774" s="330" t="n"/>
      <c r="AQ774" s="330" t="n"/>
      <c r="AR774" s="330" t="n"/>
      <c r="AS774" s="330" t="n"/>
      <c r="AT774" s="330" t="n"/>
      <c r="AU774" s="330" t="n"/>
      <c r="AV774" s="330" t="n"/>
      <c r="AW774" s="330" t="n"/>
      <c r="AX774" s="330" t="n"/>
      <c r="AY774" s="330" t="n"/>
      <c r="AZ774" s="330" t="n"/>
      <c r="BA774" s="330" t="n"/>
      <c r="BB774" s="330" t="n"/>
      <c r="BC774" s="330" t="n"/>
      <c r="BD774" s="330" t="n"/>
      <c r="BE774" s="330" t="n"/>
      <c r="BF774" s="330" t="n"/>
      <c r="BG774" s="330" t="n"/>
      <c r="BH774" s="330" t="n"/>
      <c r="BI774" s="330" t="n"/>
    </row>
    <row r="775">
      <c r="AO775" s="330" t="n"/>
      <c r="AP775" s="330" t="n"/>
      <c r="AQ775" s="330" t="n"/>
      <c r="AR775" s="330" t="n"/>
      <c r="AS775" s="330" t="n"/>
      <c r="AT775" s="330" t="n"/>
      <c r="AU775" s="330" t="n"/>
      <c r="AV775" s="330" t="n"/>
      <c r="AW775" s="330" t="n"/>
      <c r="AX775" s="330" t="n"/>
      <c r="AY775" s="330" t="n"/>
      <c r="AZ775" s="330" t="n"/>
      <c r="BA775" s="330" t="n"/>
      <c r="BB775" s="330" t="n"/>
      <c r="BC775" s="330" t="n"/>
      <c r="BD775" s="330" t="n"/>
      <c r="BE775" s="330" t="n"/>
      <c r="BF775" s="330" t="n"/>
      <c r="BG775" s="330" t="n"/>
      <c r="BH775" s="330" t="n"/>
      <c r="BI775" s="330" t="n"/>
    </row>
    <row r="776">
      <c r="AO776" s="330" t="n"/>
      <c r="AP776" s="330" t="n"/>
      <c r="AQ776" s="330" t="n"/>
      <c r="AR776" s="330" t="n"/>
      <c r="AS776" s="330" t="n"/>
      <c r="AT776" s="330" t="n"/>
      <c r="AU776" s="330" t="n"/>
      <c r="AV776" s="330" t="n"/>
      <c r="AW776" s="330" t="n"/>
      <c r="AX776" s="330" t="n"/>
      <c r="AY776" s="330" t="n"/>
      <c r="AZ776" s="330" t="n"/>
      <c r="BA776" s="330" t="n"/>
      <c r="BB776" s="330" t="n"/>
      <c r="BC776" s="330" t="n"/>
      <c r="BD776" s="330" t="n"/>
      <c r="BE776" s="330" t="n"/>
      <c r="BF776" s="330" t="n"/>
      <c r="BG776" s="330" t="n"/>
      <c r="BH776" s="330" t="n"/>
      <c r="BI776" s="330" t="n"/>
    </row>
    <row r="777">
      <c r="AO777" s="330" t="n"/>
      <c r="AP777" s="330" t="n"/>
      <c r="AQ777" s="330" t="n"/>
      <c r="AR777" s="330" t="n"/>
      <c r="AS777" s="330" t="n"/>
      <c r="AT777" s="330" t="n"/>
      <c r="AU777" s="330" t="n"/>
      <c r="AV777" s="330" t="n"/>
      <c r="AW777" s="330" t="n"/>
      <c r="AX777" s="330" t="n"/>
      <c r="AY777" s="330" t="n"/>
      <c r="AZ777" s="330" t="n"/>
      <c r="BA777" s="330" t="n"/>
      <c r="BB777" s="330" t="n"/>
      <c r="BC777" s="330" t="n"/>
      <c r="BD777" s="330" t="n"/>
      <c r="BE777" s="330" t="n"/>
      <c r="BF777" s="330" t="n"/>
      <c r="BG777" s="330" t="n"/>
      <c r="BH777" s="330" t="n"/>
      <c r="BI777" s="330" t="n"/>
    </row>
    <row r="778">
      <c r="AO778" s="330" t="n"/>
      <c r="AP778" s="330" t="n"/>
      <c r="AQ778" s="330" t="n"/>
      <c r="AR778" s="330" t="n"/>
      <c r="AS778" s="330" t="n"/>
      <c r="AT778" s="330" t="n"/>
      <c r="AU778" s="330" t="n"/>
      <c r="AV778" s="330" t="n"/>
      <c r="AW778" s="330" t="n"/>
      <c r="AX778" s="330" t="n"/>
      <c r="AY778" s="330" t="n"/>
      <c r="AZ778" s="330" t="n"/>
      <c r="BA778" s="330" t="n"/>
      <c r="BB778" s="330" t="n"/>
      <c r="BC778" s="330" t="n"/>
      <c r="BD778" s="330" t="n"/>
      <c r="BE778" s="330" t="n"/>
      <c r="BF778" s="330" t="n"/>
      <c r="BG778" s="330" t="n"/>
      <c r="BH778" s="330" t="n"/>
      <c r="BI778" s="330" t="n"/>
    </row>
    <row r="779">
      <c r="AO779" s="330" t="n"/>
      <c r="AP779" s="330" t="n"/>
      <c r="AQ779" s="330" t="n"/>
      <c r="AR779" s="330" t="n"/>
      <c r="AS779" s="330" t="n"/>
      <c r="AT779" s="330" t="n"/>
      <c r="AU779" s="330" t="n"/>
      <c r="AV779" s="330" t="n"/>
      <c r="AW779" s="330" t="n"/>
      <c r="AX779" s="330" t="n"/>
      <c r="AY779" s="330" t="n"/>
      <c r="AZ779" s="330" t="n"/>
      <c r="BA779" s="330" t="n"/>
      <c r="BB779" s="330" t="n"/>
      <c r="BC779" s="330" t="n"/>
      <c r="BD779" s="330" t="n"/>
      <c r="BE779" s="330" t="n"/>
      <c r="BF779" s="330" t="n"/>
      <c r="BG779" s="330" t="n"/>
      <c r="BH779" s="330" t="n"/>
      <c r="BI779" s="330" t="n"/>
    </row>
    <row r="780">
      <c r="AO780" s="330" t="n"/>
      <c r="AP780" s="330" t="n"/>
      <c r="AQ780" s="330" t="n"/>
      <c r="AR780" s="330" t="n"/>
      <c r="AS780" s="330" t="n"/>
      <c r="AT780" s="330" t="n"/>
      <c r="AU780" s="330" t="n"/>
      <c r="AV780" s="330" t="n"/>
      <c r="AW780" s="330" t="n"/>
      <c r="AX780" s="330" t="n"/>
      <c r="AY780" s="330" t="n"/>
      <c r="AZ780" s="330" t="n"/>
      <c r="BA780" s="330" t="n"/>
      <c r="BB780" s="330" t="n"/>
      <c r="BC780" s="330" t="n"/>
      <c r="BD780" s="330" t="n"/>
      <c r="BE780" s="330" t="n"/>
      <c r="BF780" s="330" t="n"/>
      <c r="BG780" s="330" t="n"/>
      <c r="BH780" s="330" t="n"/>
      <c r="BI780" s="330" t="n"/>
    </row>
    <row r="781">
      <c r="AO781" s="330" t="n"/>
      <c r="AP781" s="330" t="n"/>
      <c r="AQ781" s="330" t="n"/>
      <c r="AR781" s="330" t="n"/>
      <c r="AS781" s="330" t="n"/>
      <c r="AT781" s="330" t="n"/>
      <c r="AU781" s="330" t="n"/>
      <c r="AV781" s="330" t="n"/>
      <c r="AW781" s="330" t="n"/>
      <c r="AX781" s="330" t="n"/>
      <c r="AY781" s="330" t="n"/>
      <c r="AZ781" s="330" t="n"/>
      <c r="BA781" s="330" t="n"/>
      <c r="BB781" s="330" t="n"/>
      <c r="BC781" s="330" t="n"/>
      <c r="BD781" s="330" t="n"/>
      <c r="BE781" s="330" t="n"/>
      <c r="BF781" s="330" t="n"/>
      <c r="BG781" s="330" t="n"/>
      <c r="BH781" s="330" t="n"/>
      <c r="BI781" s="330" t="n"/>
    </row>
    <row r="782">
      <c r="AO782" s="330" t="n"/>
      <c r="AP782" s="330" t="n"/>
      <c r="AQ782" s="330" t="n"/>
      <c r="AR782" s="330" t="n"/>
      <c r="AS782" s="330" t="n"/>
      <c r="AT782" s="330" t="n"/>
      <c r="AU782" s="330" t="n"/>
      <c r="AV782" s="330" t="n"/>
      <c r="AW782" s="330" t="n"/>
      <c r="AX782" s="330" t="n"/>
      <c r="AY782" s="330" t="n"/>
      <c r="AZ782" s="330" t="n"/>
      <c r="BA782" s="330" t="n"/>
      <c r="BB782" s="330" t="n"/>
      <c r="BC782" s="330" t="n"/>
      <c r="BD782" s="330" t="n"/>
      <c r="BE782" s="330" t="n"/>
      <c r="BF782" s="330" t="n"/>
      <c r="BG782" s="330" t="n"/>
      <c r="BH782" s="330" t="n"/>
      <c r="BI782" s="330" t="n"/>
    </row>
    <row r="783">
      <c r="AO783" s="330" t="n"/>
      <c r="AP783" s="330" t="n"/>
      <c r="AQ783" s="330" t="n"/>
      <c r="AR783" s="330" t="n"/>
      <c r="AS783" s="330" t="n"/>
      <c r="AT783" s="330" t="n"/>
      <c r="AU783" s="330" t="n"/>
      <c r="AV783" s="330" t="n"/>
      <c r="AW783" s="330" t="n"/>
      <c r="AX783" s="330" t="n"/>
      <c r="AY783" s="330" t="n"/>
      <c r="AZ783" s="330" t="n"/>
      <c r="BA783" s="330" t="n"/>
      <c r="BB783" s="330" t="n"/>
      <c r="BC783" s="330" t="n"/>
      <c r="BD783" s="330" t="n"/>
      <c r="BE783" s="330" t="n"/>
      <c r="BF783" s="330" t="n"/>
      <c r="BG783" s="330" t="n"/>
      <c r="BH783" s="330" t="n"/>
      <c r="BI783" s="330" t="n"/>
    </row>
    <row r="784">
      <c r="AO784" s="330" t="n"/>
      <c r="AP784" s="330" t="n"/>
      <c r="AQ784" s="330" t="n"/>
      <c r="AR784" s="330" t="n"/>
      <c r="AS784" s="330" t="n"/>
      <c r="AT784" s="330" t="n"/>
      <c r="AU784" s="330" t="n"/>
      <c r="AV784" s="330" t="n"/>
      <c r="AW784" s="330" t="n"/>
      <c r="AX784" s="330" t="n"/>
      <c r="AY784" s="330" t="n"/>
      <c r="AZ784" s="330" t="n"/>
      <c r="BA784" s="330" t="n"/>
      <c r="BB784" s="330" t="n"/>
      <c r="BC784" s="330" t="n"/>
      <c r="BD784" s="330" t="n"/>
      <c r="BE784" s="330" t="n"/>
      <c r="BF784" s="330" t="n"/>
      <c r="BG784" s="330" t="n"/>
      <c r="BH784" s="330" t="n"/>
      <c r="BI784" s="330" t="n"/>
    </row>
    <row r="785">
      <c r="AO785" s="330" t="n"/>
      <c r="AP785" s="330" t="n"/>
      <c r="AQ785" s="330" t="n"/>
      <c r="AR785" s="330" t="n"/>
      <c r="AS785" s="330" t="n"/>
      <c r="AT785" s="330" t="n"/>
      <c r="AU785" s="330" t="n"/>
      <c r="AV785" s="330" t="n"/>
      <c r="AW785" s="330" t="n"/>
      <c r="AX785" s="330" t="n"/>
      <c r="AY785" s="330" t="n"/>
      <c r="AZ785" s="330" t="n"/>
      <c r="BA785" s="330" t="n"/>
      <c r="BB785" s="330" t="n"/>
      <c r="BC785" s="330" t="n"/>
      <c r="BD785" s="330" t="n"/>
      <c r="BE785" s="330" t="n"/>
      <c r="BF785" s="330" t="n"/>
      <c r="BG785" s="330" t="n"/>
      <c r="BH785" s="330" t="n"/>
      <c r="BI785" s="330" t="n"/>
    </row>
    <row r="786">
      <c r="AO786" s="330" t="n"/>
      <c r="AP786" s="330" t="n"/>
      <c r="AQ786" s="330" t="n"/>
      <c r="AR786" s="330" t="n"/>
      <c r="AS786" s="330" t="n"/>
      <c r="AT786" s="330" t="n"/>
      <c r="AU786" s="330" t="n"/>
      <c r="AV786" s="330" t="n"/>
      <c r="AW786" s="330" t="n"/>
      <c r="AX786" s="330" t="n"/>
      <c r="AY786" s="330" t="n"/>
      <c r="AZ786" s="330" t="n"/>
      <c r="BA786" s="330" t="n"/>
      <c r="BB786" s="330" t="n"/>
      <c r="BC786" s="330" t="n"/>
      <c r="BD786" s="330" t="n"/>
      <c r="BE786" s="330" t="n"/>
      <c r="BF786" s="330" t="n"/>
      <c r="BG786" s="330" t="n"/>
      <c r="BH786" s="330" t="n"/>
      <c r="BI786" s="330" t="n"/>
    </row>
    <row r="787">
      <c r="AO787" s="330" t="n"/>
      <c r="AP787" s="330" t="n"/>
      <c r="AQ787" s="330" t="n"/>
      <c r="AR787" s="330" t="n"/>
      <c r="AS787" s="330" t="n"/>
      <c r="AT787" s="330" t="n"/>
      <c r="AU787" s="330" t="n"/>
      <c r="AV787" s="330" t="n"/>
      <c r="AW787" s="330" t="n"/>
      <c r="AX787" s="330" t="n"/>
      <c r="AY787" s="330" t="n"/>
      <c r="AZ787" s="330" t="n"/>
      <c r="BA787" s="330" t="n"/>
      <c r="BB787" s="330" t="n"/>
      <c r="BC787" s="330" t="n"/>
      <c r="BD787" s="330" t="n"/>
      <c r="BE787" s="330" t="n"/>
      <c r="BF787" s="330" t="n"/>
      <c r="BG787" s="330" t="n"/>
      <c r="BH787" s="330" t="n"/>
      <c r="BI787" s="330" t="n"/>
    </row>
    <row r="788">
      <c r="AO788" s="330" t="n"/>
      <c r="AP788" s="330" t="n"/>
      <c r="AQ788" s="330" t="n"/>
      <c r="AR788" s="330" t="n"/>
      <c r="AS788" s="330" t="n"/>
      <c r="AT788" s="330" t="n"/>
      <c r="AU788" s="330" t="n"/>
      <c r="AV788" s="330" t="n"/>
      <c r="AW788" s="330" t="n"/>
      <c r="AX788" s="330" t="n"/>
      <c r="AY788" s="330" t="n"/>
      <c r="AZ788" s="330" t="n"/>
      <c r="BA788" s="330" t="n"/>
      <c r="BB788" s="330" t="n"/>
      <c r="BC788" s="330" t="n"/>
      <c r="BD788" s="330" t="n"/>
      <c r="BE788" s="330" t="n"/>
      <c r="BF788" s="330" t="n"/>
      <c r="BG788" s="330" t="n"/>
      <c r="BH788" s="330" t="n"/>
      <c r="BI788" s="330" t="n"/>
    </row>
    <row r="789">
      <c r="AO789" s="330" t="n"/>
      <c r="AP789" s="330" t="n"/>
      <c r="AQ789" s="330" t="n"/>
      <c r="AR789" s="330" t="n"/>
      <c r="AS789" s="330" t="n"/>
      <c r="AT789" s="330" t="n"/>
      <c r="AU789" s="330" t="n"/>
      <c r="AV789" s="330" t="n"/>
      <c r="AW789" s="330" t="n"/>
      <c r="AX789" s="330" t="n"/>
      <c r="AY789" s="330" t="n"/>
      <c r="AZ789" s="330" t="n"/>
      <c r="BA789" s="330" t="n"/>
      <c r="BB789" s="330" t="n"/>
      <c r="BC789" s="330" t="n"/>
      <c r="BD789" s="330" t="n"/>
      <c r="BE789" s="330" t="n"/>
      <c r="BF789" s="330" t="n"/>
      <c r="BG789" s="330" t="n"/>
      <c r="BH789" s="330" t="n"/>
      <c r="BI789" s="330" t="n"/>
    </row>
    <row r="790">
      <c r="AO790" s="330" t="n"/>
      <c r="AP790" s="330" t="n"/>
      <c r="AQ790" s="330" t="n"/>
      <c r="AR790" s="330" t="n"/>
      <c r="AS790" s="330" t="n"/>
      <c r="AT790" s="330" t="n"/>
      <c r="AU790" s="330" t="n"/>
      <c r="AV790" s="330" t="n"/>
      <c r="AW790" s="330" t="n"/>
      <c r="AX790" s="330" t="n"/>
      <c r="AY790" s="330" t="n"/>
      <c r="AZ790" s="330" t="n"/>
      <c r="BA790" s="330" t="n"/>
      <c r="BB790" s="330" t="n"/>
      <c r="BC790" s="330" t="n"/>
      <c r="BD790" s="330" t="n"/>
      <c r="BE790" s="330" t="n"/>
      <c r="BF790" s="330" t="n"/>
      <c r="BG790" s="330" t="n"/>
      <c r="BH790" s="330" t="n"/>
      <c r="BI790" s="330" t="n"/>
    </row>
    <row r="791">
      <c r="AO791" s="330" t="n"/>
      <c r="AP791" s="330" t="n"/>
      <c r="AQ791" s="330" t="n"/>
      <c r="AR791" s="330" t="n"/>
      <c r="AS791" s="330" t="n"/>
      <c r="AT791" s="330" t="n"/>
      <c r="AU791" s="330" t="n"/>
      <c r="AV791" s="330" t="n"/>
      <c r="AW791" s="330" t="n"/>
      <c r="AX791" s="330" t="n"/>
      <c r="AY791" s="330" t="n"/>
      <c r="AZ791" s="330" t="n"/>
      <c r="BA791" s="330" t="n"/>
      <c r="BB791" s="330" t="n"/>
      <c r="BC791" s="330" t="n"/>
      <c r="BD791" s="330" t="n"/>
      <c r="BE791" s="330" t="n"/>
      <c r="BF791" s="330" t="n"/>
      <c r="BG791" s="330" t="n"/>
      <c r="BH791" s="330" t="n"/>
      <c r="BI791" s="330" t="n"/>
    </row>
    <row r="792">
      <c r="AO792" s="330" t="n"/>
      <c r="AP792" s="330" t="n"/>
      <c r="AQ792" s="330" t="n"/>
      <c r="AR792" s="330" t="n"/>
      <c r="AS792" s="330" t="n"/>
      <c r="AT792" s="330" t="n"/>
      <c r="AU792" s="330" t="n"/>
      <c r="AV792" s="330" t="n"/>
      <c r="AW792" s="330" t="n"/>
      <c r="AX792" s="330" t="n"/>
      <c r="AY792" s="330" t="n"/>
      <c r="AZ792" s="330" t="n"/>
      <c r="BA792" s="330" t="n"/>
      <c r="BB792" s="330" t="n"/>
      <c r="BC792" s="330" t="n"/>
      <c r="BD792" s="330" t="n"/>
      <c r="BE792" s="330" t="n"/>
      <c r="BF792" s="330" t="n"/>
      <c r="BG792" s="330" t="n"/>
      <c r="BH792" s="330" t="n"/>
      <c r="BI792" s="330" t="n"/>
    </row>
    <row r="793">
      <c r="AO793" s="330" t="n"/>
      <c r="AP793" s="330" t="n"/>
      <c r="AQ793" s="330" t="n"/>
      <c r="AR793" s="330" t="n"/>
      <c r="AS793" s="330" t="n"/>
      <c r="AT793" s="330" t="n"/>
      <c r="AU793" s="330" t="n"/>
      <c r="AV793" s="330" t="n"/>
      <c r="AW793" s="330" t="n"/>
      <c r="AX793" s="330" t="n"/>
      <c r="AY793" s="330" t="n"/>
      <c r="AZ793" s="330" t="n"/>
      <c r="BA793" s="330" t="n"/>
      <c r="BB793" s="330" t="n"/>
      <c r="BC793" s="330" t="n"/>
      <c r="BD793" s="330" t="n"/>
      <c r="BE793" s="330" t="n"/>
      <c r="BF793" s="330" t="n"/>
      <c r="BG793" s="330" t="n"/>
      <c r="BH793" s="330" t="n"/>
      <c r="BI793" s="330" t="n"/>
    </row>
    <row r="794">
      <c r="AO794" s="330" t="n"/>
      <c r="AP794" s="330" t="n"/>
      <c r="AQ794" s="330" t="n"/>
      <c r="AR794" s="330" t="n"/>
      <c r="AS794" s="330" t="n"/>
      <c r="AT794" s="330" t="n"/>
      <c r="AU794" s="330" t="n"/>
      <c r="AV794" s="330" t="n"/>
      <c r="AW794" s="330" t="n"/>
      <c r="AX794" s="330" t="n"/>
      <c r="AY794" s="330" t="n"/>
      <c r="AZ794" s="330" t="n"/>
      <c r="BA794" s="330" t="n"/>
      <c r="BB794" s="330" t="n"/>
      <c r="BC794" s="330" t="n"/>
      <c r="BD794" s="330" t="n"/>
      <c r="BE794" s="330" t="n"/>
      <c r="BF794" s="330" t="n"/>
      <c r="BG794" s="330" t="n"/>
      <c r="BH794" s="330" t="n"/>
      <c r="BI794" s="330" t="n"/>
    </row>
    <row r="795">
      <c r="AO795" s="330" t="n"/>
      <c r="AP795" s="330" t="n"/>
      <c r="AQ795" s="330" t="n"/>
      <c r="AR795" s="330" t="n"/>
      <c r="AS795" s="330" t="n"/>
      <c r="AT795" s="330" t="n"/>
      <c r="AU795" s="330" t="n"/>
      <c r="AV795" s="330" t="n"/>
      <c r="AW795" s="330" t="n"/>
      <c r="AX795" s="330" t="n"/>
      <c r="AY795" s="330" t="n"/>
      <c r="AZ795" s="330" t="n"/>
      <c r="BA795" s="330" t="n"/>
      <c r="BB795" s="330" t="n"/>
      <c r="BC795" s="330" t="n"/>
      <c r="BD795" s="330" t="n"/>
      <c r="BE795" s="330" t="n"/>
      <c r="BF795" s="330" t="n"/>
      <c r="BG795" s="330" t="n"/>
      <c r="BH795" s="330" t="n"/>
      <c r="BI795" s="330" t="n"/>
    </row>
    <row r="796">
      <c r="AO796" s="330" t="n"/>
      <c r="AP796" s="330" t="n"/>
      <c r="AQ796" s="330" t="n"/>
      <c r="AR796" s="330" t="n"/>
      <c r="AS796" s="330" t="n"/>
      <c r="AT796" s="330" t="n"/>
      <c r="AU796" s="330" t="n"/>
      <c r="AV796" s="330" t="n"/>
      <c r="AW796" s="330" t="n"/>
      <c r="AX796" s="330" t="n"/>
      <c r="AY796" s="330" t="n"/>
      <c r="AZ796" s="330" t="n"/>
      <c r="BA796" s="330" t="n"/>
      <c r="BB796" s="330" t="n"/>
      <c r="BC796" s="330" t="n"/>
      <c r="BD796" s="330" t="n"/>
      <c r="BE796" s="330" t="n"/>
      <c r="BF796" s="330" t="n"/>
      <c r="BG796" s="330" t="n"/>
      <c r="BH796" s="330" t="n"/>
      <c r="BI796" s="330" t="n"/>
    </row>
    <row r="797">
      <c r="AO797" s="330" t="n"/>
      <c r="AP797" s="330" t="n"/>
      <c r="AQ797" s="330" t="n"/>
      <c r="AR797" s="330" t="n"/>
      <c r="AS797" s="330" t="n"/>
      <c r="AT797" s="330" t="n"/>
      <c r="AU797" s="330" t="n"/>
      <c r="AV797" s="330" t="n"/>
      <c r="AW797" s="330" t="n"/>
      <c r="AX797" s="330" t="n"/>
      <c r="AY797" s="330" t="n"/>
      <c r="AZ797" s="330" t="n"/>
      <c r="BA797" s="330" t="n"/>
      <c r="BB797" s="330" t="n"/>
      <c r="BC797" s="330" t="n"/>
      <c r="BD797" s="330" t="n"/>
      <c r="BE797" s="330" t="n"/>
      <c r="BF797" s="330" t="n"/>
      <c r="BG797" s="330" t="n"/>
      <c r="BH797" s="330" t="n"/>
      <c r="BI797" s="330" t="n"/>
    </row>
    <row r="798">
      <c r="AO798" s="330" t="n"/>
      <c r="AP798" s="330" t="n"/>
      <c r="AQ798" s="330" t="n"/>
      <c r="AR798" s="330" t="n"/>
      <c r="AS798" s="330" t="n"/>
      <c r="AT798" s="330" t="n"/>
      <c r="AU798" s="330" t="n"/>
      <c r="AV798" s="330" t="n"/>
      <c r="AW798" s="330" t="n"/>
      <c r="AX798" s="330" t="n"/>
      <c r="AY798" s="330" t="n"/>
      <c r="AZ798" s="330" t="n"/>
      <c r="BA798" s="330" t="n"/>
      <c r="BB798" s="330" t="n"/>
      <c r="BC798" s="330" t="n"/>
      <c r="BD798" s="330" t="n"/>
      <c r="BE798" s="330" t="n"/>
      <c r="BF798" s="330" t="n"/>
      <c r="BG798" s="330" t="n"/>
      <c r="BH798" s="330" t="n"/>
      <c r="BI798" s="330" t="n"/>
    </row>
    <row r="799">
      <c r="AO799" s="330" t="n"/>
      <c r="AP799" s="330" t="n"/>
      <c r="AQ799" s="330" t="n"/>
      <c r="AR799" s="330" t="n"/>
      <c r="AS799" s="330" t="n"/>
      <c r="AT799" s="330" t="n"/>
      <c r="AU799" s="330" t="n"/>
      <c r="AV799" s="330" t="n"/>
      <c r="AW799" s="330" t="n"/>
      <c r="AX799" s="330" t="n"/>
      <c r="AY799" s="330" t="n"/>
      <c r="AZ799" s="330" t="n"/>
      <c r="BA799" s="330" t="n"/>
      <c r="BB799" s="330" t="n"/>
      <c r="BC799" s="330" t="n"/>
      <c r="BD799" s="330" t="n"/>
      <c r="BE799" s="330" t="n"/>
      <c r="BF799" s="330" t="n"/>
      <c r="BG799" s="330" t="n"/>
      <c r="BH799" s="330" t="n"/>
      <c r="BI799" s="330" t="n"/>
    </row>
    <row r="800">
      <c r="AO800" s="330" t="n"/>
      <c r="AP800" s="330" t="n"/>
      <c r="AQ800" s="330" t="n"/>
      <c r="AR800" s="330" t="n"/>
      <c r="AS800" s="330" t="n"/>
      <c r="AT800" s="330" t="n"/>
      <c r="AU800" s="330" t="n"/>
      <c r="AV800" s="330" t="n"/>
      <c r="AW800" s="330" t="n"/>
      <c r="AX800" s="330" t="n"/>
      <c r="AY800" s="330" t="n"/>
      <c r="AZ800" s="330" t="n"/>
      <c r="BA800" s="330" t="n"/>
      <c r="BB800" s="330" t="n"/>
      <c r="BC800" s="330" t="n"/>
      <c r="BD800" s="330" t="n"/>
      <c r="BE800" s="330" t="n"/>
      <c r="BF800" s="330" t="n"/>
      <c r="BG800" s="330" t="n"/>
      <c r="BH800" s="330" t="n"/>
      <c r="BI800" s="330" t="n"/>
    </row>
    <row r="801">
      <c r="AO801" s="330" t="n"/>
      <c r="AP801" s="330" t="n"/>
      <c r="AQ801" s="330" t="n"/>
      <c r="AR801" s="330" t="n"/>
      <c r="AS801" s="330" t="n"/>
      <c r="AT801" s="330" t="n"/>
      <c r="AU801" s="330" t="n"/>
      <c r="AV801" s="330" t="n"/>
      <c r="AW801" s="330" t="n"/>
      <c r="AX801" s="330" t="n"/>
      <c r="AY801" s="330" t="n"/>
      <c r="AZ801" s="330" t="n"/>
      <c r="BA801" s="330" t="n"/>
      <c r="BB801" s="330" t="n"/>
      <c r="BC801" s="330" t="n"/>
      <c r="BD801" s="330" t="n"/>
      <c r="BE801" s="330" t="n"/>
      <c r="BF801" s="330" t="n"/>
      <c r="BG801" s="330" t="n"/>
      <c r="BH801" s="330" t="n"/>
      <c r="BI801" s="330" t="n"/>
    </row>
    <row r="802">
      <c r="AO802" s="330" t="n"/>
      <c r="AP802" s="330" t="n"/>
      <c r="AQ802" s="330" t="n"/>
      <c r="AR802" s="330" t="n"/>
      <c r="AS802" s="330" t="n"/>
      <c r="AT802" s="330" t="n"/>
      <c r="AU802" s="330" t="n"/>
      <c r="AV802" s="330" t="n"/>
      <c r="AW802" s="330" t="n"/>
      <c r="AX802" s="330" t="n"/>
      <c r="AY802" s="330" t="n"/>
      <c r="AZ802" s="330" t="n"/>
      <c r="BA802" s="330" t="n"/>
      <c r="BB802" s="330" t="n"/>
      <c r="BC802" s="330" t="n"/>
      <c r="BD802" s="330" t="n"/>
      <c r="BE802" s="330" t="n"/>
      <c r="BF802" s="330" t="n"/>
      <c r="BG802" s="330" t="n"/>
      <c r="BH802" s="330" t="n"/>
      <c r="BI802" s="330" t="n"/>
    </row>
    <row r="803">
      <c r="AO803" s="330" t="n"/>
      <c r="AP803" s="330" t="n"/>
      <c r="AQ803" s="330" t="n"/>
      <c r="AR803" s="330" t="n"/>
      <c r="AS803" s="330" t="n"/>
      <c r="AT803" s="330" t="n"/>
      <c r="AU803" s="330" t="n"/>
      <c r="AV803" s="330" t="n"/>
      <c r="AW803" s="330" t="n"/>
      <c r="AX803" s="330" t="n"/>
      <c r="AY803" s="330" t="n"/>
      <c r="AZ803" s="330" t="n"/>
      <c r="BA803" s="330" t="n"/>
      <c r="BB803" s="330" t="n"/>
      <c r="BC803" s="330" t="n"/>
      <c r="BD803" s="330" t="n"/>
      <c r="BE803" s="330" t="n"/>
      <c r="BF803" s="330" t="n"/>
      <c r="BG803" s="330" t="n"/>
      <c r="BH803" s="330" t="n"/>
      <c r="BI803" s="330" t="n"/>
    </row>
    <row r="804">
      <c r="AO804" s="330" t="n"/>
      <c r="AP804" s="330" t="n"/>
      <c r="AQ804" s="330" t="n"/>
      <c r="AR804" s="330" t="n"/>
      <c r="AS804" s="330" t="n"/>
      <c r="AT804" s="330" t="n"/>
      <c r="AU804" s="330" t="n"/>
      <c r="AV804" s="330" t="n"/>
      <c r="AW804" s="330" t="n"/>
      <c r="AX804" s="330" t="n"/>
      <c r="AY804" s="330" t="n"/>
      <c r="AZ804" s="330" t="n"/>
      <c r="BA804" s="330" t="n"/>
      <c r="BB804" s="330" t="n"/>
      <c r="BC804" s="330" t="n"/>
      <c r="BD804" s="330" t="n"/>
      <c r="BE804" s="330" t="n"/>
      <c r="BF804" s="330" t="n"/>
      <c r="BG804" s="330" t="n"/>
      <c r="BH804" s="330" t="n"/>
      <c r="BI804" s="330" t="n"/>
    </row>
    <row r="805">
      <c r="AO805" s="330" t="n"/>
      <c r="AP805" s="330" t="n"/>
      <c r="AQ805" s="330" t="n"/>
      <c r="AR805" s="330" t="n"/>
      <c r="AS805" s="330" t="n"/>
      <c r="AT805" s="330" t="n"/>
      <c r="AU805" s="330" t="n"/>
      <c r="AV805" s="330" t="n"/>
      <c r="AW805" s="330" t="n"/>
      <c r="AX805" s="330" t="n"/>
      <c r="AY805" s="330" t="n"/>
      <c r="AZ805" s="330" t="n"/>
      <c r="BA805" s="330" t="n"/>
      <c r="BB805" s="330" t="n"/>
      <c r="BC805" s="330" t="n"/>
      <c r="BD805" s="330" t="n"/>
      <c r="BE805" s="330" t="n"/>
      <c r="BF805" s="330" t="n"/>
      <c r="BG805" s="330" t="n"/>
      <c r="BH805" s="330" t="n"/>
      <c r="BI805" s="330" t="n"/>
    </row>
    <row r="806">
      <c r="AO806" s="330" t="n"/>
      <c r="AP806" s="330" t="n"/>
      <c r="AQ806" s="330" t="n"/>
      <c r="AR806" s="330" t="n"/>
      <c r="AS806" s="330" t="n"/>
      <c r="AT806" s="330" t="n"/>
      <c r="AU806" s="330" t="n"/>
      <c r="AV806" s="330" t="n"/>
      <c r="AW806" s="330" t="n"/>
      <c r="AX806" s="330" t="n"/>
      <c r="AY806" s="330" t="n"/>
      <c r="AZ806" s="330" t="n"/>
      <c r="BA806" s="330" t="n"/>
      <c r="BB806" s="330" t="n"/>
      <c r="BC806" s="330" t="n"/>
      <c r="BD806" s="330" t="n"/>
      <c r="BE806" s="330" t="n"/>
      <c r="BF806" s="330" t="n"/>
      <c r="BG806" s="330" t="n"/>
      <c r="BH806" s="330" t="n"/>
      <c r="BI806" s="330" t="n"/>
    </row>
    <row r="807">
      <c r="AO807" s="330" t="n"/>
      <c r="AP807" s="330" t="n"/>
      <c r="AQ807" s="330" t="n"/>
      <c r="AR807" s="330" t="n"/>
      <c r="AS807" s="330" t="n"/>
      <c r="AT807" s="330" t="n"/>
      <c r="AU807" s="330" t="n"/>
      <c r="AV807" s="330" t="n"/>
      <c r="AW807" s="330" t="n"/>
      <c r="AX807" s="330" t="n"/>
      <c r="AY807" s="330" t="n"/>
      <c r="AZ807" s="330" t="n"/>
      <c r="BA807" s="330" t="n"/>
      <c r="BB807" s="330" t="n"/>
      <c r="BC807" s="330" t="n"/>
      <c r="BD807" s="330" t="n"/>
      <c r="BE807" s="330" t="n"/>
      <c r="BF807" s="330" t="n"/>
      <c r="BG807" s="330" t="n"/>
      <c r="BH807" s="330" t="n"/>
      <c r="BI807" s="330" t="n"/>
    </row>
    <row r="808">
      <c r="AO808" s="330" t="n"/>
      <c r="AP808" s="330" t="n"/>
      <c r="AQ808" s="330" t="n"/>
      <c r="AR808" s="330" t="n"/>
      <c r="AS808" s="330" t="n"/>
      <c r="AT808" s="330" t="n"/>
      <c r="AU808" s="330" t="n"/>
      <c r="AV808" s="330" t="n"/>
      <c r="AW808" s="330" t="n"/>
      <c r="AX808" s="330" t="n"/>
      <c r="AY808" s="330" t="n"/>
      <c r="AZ808" s="330" t="n"/>
      <c r="BA808" s="330" t="n"/>
      <c r="BB808" s="330" t="n"/>
      <c r="BC808" s="330" t="n"/>
      <c r="BD808" s="330" t="n"/>
      <c r="BE808" s="330" t="n"/>
      <c r="BF808" s="330" t="n"/>
      <c r="BG808" s="330" t="n"/>
      <c r="BH808" s="330" t="n"/>
      <c r="BI808" s="330" t="n"/>
    </row>
    <row r="809">
      <c r="AO809" s="330" t="n"/>
      <c r="AP809" s="330" t="n"/>
      <c r="AQ809" s="330" t="n"/>
      <c r="AR809" s="330" t="n"/>
      <c r="AS809" s="330" t="n"/>
      <c r="AT809" s="330" t="n"/>
      <c r="AU809" s="330" t="n"/>
      <c r="AV809" s="330" t="n"/>
      <c r="AW809" s="330" t="n"/>
      <c r="AX809" s="330" t="n"/>
      <c r="AY809" s="330" t="n"/>
      <c r="AZ809" s="330" t="n"/>
      <c r="BA809" s="330" t="n"/>
      <c r="BB809" s="330" t="n"/>
      <c r="BC809" s="330" t="n"/>
      <c r="BD809" s="330" t="n"/>
      <c r="BE809" s="330" t="n"/>
      <c r="BF809" s="330" t="n"/>
      <c r="BG809" s="330" t="n"/>
      <c r="BH809" s="330" t="n"/>
      <c r="BI809" s="330" t="n"/>
    </row>
    <row r="810">
      <c r="AO810" s="330" t="n"/>
      <c r="AP810" s="330" t="n"/>
      <c r="AQ810" s="330" t="n"/>
      <c r="AR810" s="330" t="n"/>
      <c r="AS810" s="330" t="n"/>
      <c r="AT810" s="330" t="n"/>
      <c r="AU810" s="330" t="n"/>
      <c r="AV810" s="330" t="n"/>
      <c r="AW810" s="330" t="n"/>
      <c r="AX810" s="330" t="n"/>
      <c r="AY810" s="330" t="n"/>
      <c r="AZ810" s="330" t="n"/>
      <c r="BA810" s="330" t="n"/>
      <c r="BB810" s="330" t="n"/>
      <c r="BC810" s="330" t="n"/>
      <c r="BD810" s="330" t="n"/>
      <c r="BE810" s="330" t="n"/>
      <c r="BF810" s="330" t="n"/>
      <c r="BG810" s="330" t="n"/>
      <c r="BH810" s="330" t="n"/>
      <c r="BI810" s="330" t="n"/>
    </row>
    <row r="811">
      <c r="AO811" s="330" t="n"/>
      <c r="AP811" s="330" t="n"/>
      <c r="AQ811" s="330" t="n"/>
      <c r="AR811" s="330" t="n"/>
      <c r="AS811" s="330" t="n"/>
      <c r="AT811" s="330" t="n"/>
      <c r="AU811" s="330" t="n"/>
      <c r="AV811" s="330" t="n"/>
      <c r="AW811" s="330" t="n"/>
      <c r="AX811" s="330" t="n"/>
      <c r="AY811" s="330" t="n"/>
      <c r="AZ811" s="330" t="n"/>
      <c r="BA811" s="330" t="n"/>
      <c r="BB811" s="330" t="n"/>
      <c r="BC811" s="330" t="n"/>
      <c r="BD811" s="330" t="n"/>
      <c r="BE811" s="330" t="n"/>
      <c r="BF811" s="330" t="n"/>
      <c r="BG811" s="330" t="n"/>
      <c r="BH811" s="330" t="n"/>
      <c r="BI811" s="330" t="n"/>
    </row>
    <row r="812">
      <c r="AO812" s="330" t="n"/>
      <c r="AP812" s="330" t="n"/>
      <c r="AQ812" s="330" t="n"/>
      <c r="AR812" s="330" t="n"/>
      <c r="AS812" s="330" t="n"/>
      <c r="AT812" s="330" t="n"/>
      <c r="AU812" s="330" t="n"/>
      <c r="AV812" s="330" t="n"/>
      <c r="AW812" s="330" t="n"/>
      <c r="AX812" s="330" t="n"/>
      <c r="AY812" s="330" t="n"/>
      <c r="AZ812" s="330" t="n"/>
      <c r="BA812" s="330" t="n"/>
      <c r="BB812" s="330" t="n"/>
      <c r="BC812" s="330" t="n"/>
      <c r="BD812" s="330" t="n"/>
      <c r="BE812" s="330" t="n"/>
      <c r="BF812" s="330" t="n"/>
      <c r="BG812" s="330" t="n"/>
      <c r="BH812" s="330" t="n"/>
      <c r="BI812" s="330" t="n"/>
    </row>
    <row r="813">
      <c r="AO813" s="330" t="n"/>
      <c r="AP813" s="330" t="n"/>
      <c r="AQ813" s="330" t="n"/>
      <c r="AR813" s="330" t="n"/>
      <c r="AS813" s="330" t="n"/>
      <c r="AT813" s="330" t="n"/>
      <c r="AU813" s="330" t="n"/>
      <c r="AV813" s="330" t="n"/>
      <c r="AW813" s="330" t="n"/>
      <c r="AX813" s="330" t="n"/>
      <c r="AY813" s="330" t="n"/>
      <c r="AZ813" s="330" t="n"/>
      <c r="BA813" s="330" t="n"/>
      <c r="BB813" s="330" t="n"/>
      <c r="BC813" s="330" t="n"/>
      <c r="BD813" s="330" t="n"/>
      <c r="BE813" s="330" t="n"/>
      <c r="BF813" s="330" t="n"/>
      <c r="BG813" s="330" t="n"/>
      <c r="BH813" s="330" t="n"/>
      <c r="BI813" s="330" t="n"/>
    </row>
    <row r="814">
      <c r="AO814" s="330" t="n"/>
      <c r="AP814" s="330" t="n"/>
      <c r="AQ814" s="330" t="n"/>
      <c r="AR814" s="330" t="n"/>
      <c r="AS814" s="330" t="n"/>
      <c r="AT814" s="330" t="n"/>
      <c r="AU814" s="330" t="n"/>
      <c r="AV814" s="330" t="n"/>
      <c r="AW814" s="330" t="n"/>
      <c r="AX814" s="330" t="n"/>
      <c r="AY814" s="330" t="n"/>
      <c r="AZ814" s="330" t="n"/>
      <c r="BA814" s="330" t="n"/>
      <c r="BB814" s="330" t="n"/>
      <c r="BC814" s="330" t="n"/>
      <c r="BD814" s="330" t="n"/>
      <c r="BE814" s="330" t="n"/>
      <c r="BF814" s="330" t="n"/>
      <c r="BG814" s="330" t="n"/>
      <c r="BH814" s="330" t="n"/>
      <c r="BI814" s="330" t="n"/>
    </row>
    <row r="815">
      <c r="AO815" s="330" t="n"/>
      <c r="AP815" s="330" t="n"/>
      <c r="AQ815" s="330" t="n"/>
      <c r="AR815" s="330" t="n"/>
      <c r="AS815" s="330" t="n"/>
      <c r="AT815" s="330" t="n"/>
      <c r="AU815" s="330" t="n"/>
      <c r="AV815" s="330" t="n"/>
      <c r="AW815" s="330" t="n"/>
      <c r="AX815" s="330" t="n"/>
      <c r="AY815" s="330" t="n"/>
      <c r="AZ815" s="330" t="n"/>
      <c r="BA815" s="330" t="n"/>
      <c r="BB815" s="330" t="n"/>
      <c r="BC815" s="330" t="n"/>
      <c r="BD815" s="330" t="n"/>
      <c r="BE815" s="330" t="n"/>
      <c r="BF815" s="330" t="n"/>
      <c r="BG815" s="330" t="n"/>
      <c r="BH815" s="330" t="n"/>
      <c r="BI815" s="330" t="n"/>
    </row>
    <row r="816">
      <c r="AO816" s="330" t="n"/>
      <c r="AP816" s="330" t="n"/>
      <c r="AQ816" s="330" t="n"/>
      <c r="AR816" s="330" t="n"/>
      <c r="AS816" s="330" t="n"/>
      <c r="AT816" s="330" t="n"/>
      <c r="AU816" s="330" t="n"/>
      <c r="AV816" s="330" t="n"/>
      <c r="AW816" s="330" t="n"/>
      <c r="AX816" s="330" t="n"/>
      <c r="AY816" s="330" t="n"/>
      <c r="AZ816" s="330" t="n"/>
      <c r="BA816" s="330" t="n"/>
      <c r="BB816" s="330" t="n"/>
      <c r="BC816" s="330" t="n"/>
      <c r="BD816" s="330" t="n"/>
      <c r="BE816" s="330" t="n"/>
      <c r="BF816" s="330" t="n"/>
      <c r="BG816" s="330" t="n"/>
      <c r="BH816" s="330" t="n"/>
      <c r="BI816" s="330" t="n"/>
    </row>
    <row r="817">
      <c r="AO817" s="330" t="n"/>
      <c r="AP817" s="330" t="n"/>
      <c r="AQ817" s="330" t="n"/>
      <c r="AR817" s="330" t="n"/>
      <c r="AS817" s="330" t="n"/>
      <c r="AT817" s="330" t="n"/>
      <c r="AU817" s="330" t="n"/>
      <c r="AV817" s="330" t="n"/>
      <c r="AW817" s="330" t="n"/>
      <c r="AX817" s="330" t="n"/>
      <c r="AY817" s="330" t="n"/>
      <c r="AZ817" s="330" t="n"/>
      <c r="BA817" s="330" t="n"/>
      <c r="BB817" s="330" t="n"/>
      <c r="BC817" s="330" t="n"/>
      <c r="BD817" s="330" t="n"/>
      <c r="BE817" s="330" t="n"/>
      <c r="BF817" s="330" t="n"/>
      <c r="BG817" s="330" t="n"/>
      <c r="BH817" s="330" t="n"/>
      <c r="BI817" s="330" t="n"/>
    </row>
    <row r="818">
      <c r="AO818" s="330" t="n"/>
      <c r="AP818" s="330" t="n"/>
      <c r="AQ818" s="330" t="n"/>
      <c r="AR818" s="330" t="n"/>
      <c r="AS818" s="330" t="n"/>
      <c r="AT818" s="330" t="n"/>
      <c r="AU818" s="330" t="n"/>
      <c r="AV818" s="330" t="n"/>
      <c r="AW818" s="330" t="n"/>
      <c r="AX818" s="330" t="n"/>
      <c r="AY818" s="330" t="n"/>
      <c r="AZ818" s="330" t="n"/>
      <c r="BA818" s="330" t="n"/>
      <c r="BB818" s="330" t="n"/>
      <c r="BC818" s="330" t="n"/>
      <c r="BD818" s="330" t="n"/>
      <c r="BE818" s="330" t="n"/>
      <c r="BF818" s="330" t="n"/>
      <c r="BG818" s="330" t="n"/>
      <c r="BH818" s="330" t="n"/>
      <c r="BI818" s="330" t="n"/>
    </row>
    <row r="819">
      <c r="AO819" s="330" t="n"/>
      <c r="AP819" s="330" t="n"/>
      <c r="AQ819" s="330" t="n"/>
      <c r="AR819" s="330" t="n"/>
      <c r="AS819" s="330" t="n"/>
      <c r="AT819" s="330" t="n"/>
      <c r="AU819" s="330" t="n"/>
      <c r="AV819" s="330" t="n"/>
      <c r="AW819" s="330" t="n"/>
      <c r="AX819" s="330" t="n"/>
      <c r="AY819" s="330" t="n"/>
      <c r="AZ819" s="330" t="n"/>
      <c r="BA819" s="330" t="n"/>
      <c r="BB819" s="330" t="n"/>
      <c r="BC819" s="330" t="n"/>
      <c r="BD819" s="330" t="n"/>
      <c r="BE819" s="330" t="n"/>
      <c r="BF819" s="330" t="n"/>
      <c r="BG819" s="330" t="n"/>
      <c r="BH819" s="330" t="n"/>
      <c r="BI819" s="330" t="n"/>
    </row>
    <row r="820">
      <c r="AO820" s="330" t="n"/>
      <c r="AP820" s="330" t="n"/>
      <c r="AQ820" s="330" t="n"/>
      <c r="AR820" s="330" t="n"/>
      <c r="AS820" s="330" t="n"/>
      <c r="AT820" s="330" t="n"/>
      <c r="AU820" s="330" t="n"/>
      <c r="AV820" s="330" t="n"/>
      <c r="AW820" s="330" t="n"/>
      <c r="AX820" s="330" t="n"/>
      <c r="AY820" s="330" t="n"/>
      <c r="AZ820" s="330" t="n"/>
      <c r="BA820" s="330" t="n"/>
      <c r="BB820" s="330" t="n"/>
      <c r="BC820" s="330" t="n"/>
      <c r="BD820" s="330" t="n"/>
      <c r="BE820" s="330" t="n"/>
      <c r="BF820" s="330" t="n"/>
      <c r="BG820" s="330" t="n"/>
      <c r="BH820" s="330" t="n"/>
      <c r="BI820" s="330" t="n"/>
    </row>
    <row r="821">
      <c r="AO821" s="330" t="n"/>
      <c r="AP821" s="330" t="n"/>
      <c r="AQ821" s="330" t="n"/>
      <c r="AR821" s="330" t="n"/>
      <c r="AS821" s="330" t="n"/>
      <c r="AT821" s="330" t="n"/>
      <c r="AU821" s="330" t="n"/>
      <c r="AV821" s="330" t="n"/>
      <c r="AW821" s="330" t="n"/>
      <c r="AX821" s="330" t="n"/>
      <c r="AY821" s="330" t="n"/>
      <c r="AZ821" s="330" t="n"/>
      <c r="BA821" s="330" t="n"/>
      <c r="BB821" s="330" t="n"/>
      <c r="BC821" s="330" t="n"/>
      <c r="BD821" s="330" t="n"/>
      <c r="BE821" s="330" t="n"/>
      <c r="BF821" s="330" t="n"/>
      <c r="BG821" s="330" t="n"/>
      <c r="BH821" s="330" t="n"/>
      <c r="BI821" s="330" t="n"/>
    </row>
    <row r="822">
      <c r="AO822" s="330" t="n"/>
      <c r="AP822" s="330" t="n"/>
      <c r="AQ822" s="330" t="n"/>
      <c r="AR822" s="330" t="n"/>
      <c r="AS822" s="330" t="n"/>
      <c r="AT822" s="330" t="n"/>
      <c r="AU822" s="330" t="n"/>
      <c r="AV822" s="330" t="n"/>
      <c r="AW822" s="330" t="n"/>
      <c r="AX822" s="330" t="n"/>
      <c r="AY822" s="330" t="n"/>
      <c r="AZ822" s="330" t="n"/>
      <c r="BA822" s="330" t="n"/>
      <c r="BB822" s="330" t="n"/>
      <c r="BC822" s="330" t="n"/>
      <c r="BD822" s="330" t="n"/>
      <c r="BE822" s="330" t="n"/>
      <c r="BF822" s="330" t="n"/>
      <c r="BG822" s="330" t="n"/>
      <c r="BH822" s="330" t="n"/>
      <c r="BI822" s="330" t="n"/>
    </row>
    <row r="823">
      <c r="AO823" s="330" t="n"/>
      <c r="AP823" s="330" t="n"/>
      <c r="AQ823" s="330" t="n"/>
      <c r="AR823" s="330" t="n"/>
      <c r="AS823" s="330" t="n"/>
      <c r="AT823" s="330" t="n"/>
      <c r="AU823" s="330" t="n"/>
      <c r="AV823" s="330" t="n"/>
      <c r="AW823" s="330" t="n"/>
      <c r="AX823" s="330" t="n"/>
      <c r="AY823" s="330" t="n"/>
      <c r="AZ823" s="330" t="n"/>
      <c r="BA823" s="330" t="n"/>
      <c r="BB823" s="330" t="n"/>
      <c r="BC823" s="330" t="n"/>
      <c r="BD823" s="330" t="n"/>
      <c r="BE823" s="330" t="n"/>
      <c r="BF823" s="330" t="n"/>
      <c r="BG823" s="330" t="n"/>
      <c r="BH823" s="330" t="n"/>
      <c r="BI823" s="330" t="n"/>
    </row>
    <row r="824">
      <c r="AO824" s="330" t="n"/>
      <c r="AP824" s="330" t="n"/>
      <c r="AQ824" s="330" t="n"/>
      <c r="AR824" s="330" t="n"/>
      <c r="AS824" s="330" t="n"/>
      <c r="AT824" s="330" t="n"/>
      <c r="AU824" s="330" t="n"/>
      <c r="AV824" s="330" t="n"/>
      <c r="AW824" s="330" t="n"/>
      <c r="AX824" s="330" t="n"/>
      <c r="AY824" s="330" t="n"/>
      <c r="AZ824" s="330" t="n"/>
      <c r="BA824" s="330" t="n"/>
      <c r="BB824" s="330" t="n"/>
      <c r="BC824" s="330" t="n"/>
      <c r="BD824" s="330" t="n"/>
      <c r="BE824" s="330" t="n"/>
      <c r="BF824" s="330" t="n"/>
      <c r="BG824" s="330" t="n"/>
      <c r="BH824" s="330" t="n"/>
      <c r="BI824" s="330" t="n"/>
    </row>
    <row r="825">
      <c r="AO825" s="330" t="n"/>
      <c r="AP825" s="330" t="n"/>
      <c r="AQ825" s="330" t="n"/>
      <c r="AR825" s="330" t="n"/>
      <c r="AS825" s="330" t="n"/>
      <c r="AT825" s="330" t="n"/>
      <c r="AU825" s="330" t="n"/>
      <c r="AV825" s="330" t="n"/>
      <c r="AW825" s="330" t="n"/>
      <c r="AX825" s="330" t="n"/>
      <c r="AY825" s="330" t="n"/>
      <c r="AZ825" s="330" t="n"/>
      <c r="BA825" s="330" t="n"/>
      <c r="BB825" s="330" t="n"/>
      <c r="BC825" s="330" t="n"/>
      <c r="BD825" s="330" t="n"/>
      <c r="BE825" s="330" t="n"/>
      <c r="BF825" s="330" t="n"/>
      <c r="BG825" s="330" t="n"/>
      <c r="BH825" s="330" t="n"/>
      <c r="BI825" s="330" t="n"/>
    </row>
    <row r="826">
      <c r="AO826" s="330" t="n"/>
      <c r="AP826" s="330" t="n"/>
      <c r="AQ826" s="330" t="n"/>
      <c r="AR826" s="330" t="n"/>
      <c r="AS826" s="330" t="n"/>
      <c r="AT826" s="330" t="n"/>
      <c r="AU826" s="330" t="n"/>
      <c r="AV826" s="330" t="n"/>
      <c r="AW826" s="330" t="n"/>
      <c r="AX826" s="330" t="n"/>
      <c r="AY826" s="330" t="n"/>
      <c r="AZ826" s="330" t="n"/>
      <c r="BA826" s="330" t="n"/>
      <c r="BB826" s="330" t="n"/>
      <c r="BC826" s="330" t="n"/>
      <c r="BD826" s="330" t="n"/>
      <c r="BE826" s="330" t="n"/>
      <c r="BF826" s="330" t="n"/>
      <c r="BG826" s="330" t="n"/>
      <c r="BH826" s="330" t="n"/>
      <c r="BI826" s="330" t="n"/>
    </row>
    <row r="827">
      <c r="AO827" s="330" t="n"/>
      <c r="AP827" s="330" t="n"/>
      <c r="AQ827" s="330" t="n"/>
      <c r="AR827" s="330" t="n"/>
      <c r="AS827" s="330" t="n"/>
      <c r="AT827" s="330" t="n"/>
      <c r="AU827" s="330" t="n"/>
      <c r="AV827" s="330" t="n"/>
      <c r="AW827" s="330" t="n"/>
      <c r="AX827" s="330" t="n"/>
      <c r="AY827" s="330" t="n"/>
      <c r="AZ827" s="330" t="n"/>
      <c r="BA827" s="330" t="n"/>
      <c r="BB827" s="330" t="n"/>
      <c r="BC827" s="330" t="n"/>
      <c r="BD827" s="330" t="n"/>
      <c r="BE827" s="330" t="n"/>
      <c r="BF827" s="330" t="n"/>
      <c r="BG827" s="330" t="n"/>
      <c r="BH827" s="330" t="n"/>
      <c r="BI827" s="330" t="n"/>
    </row>
    <row r="828">
      <c r="AO828" s="330" t="n"/>
      <c r="AP828" s="330" t="n"/>
      <c r="AQ828" s="330" t="n"/>
      <c r="AR828" s="330" t="n"/>
      <c r="AS828" s="330" t="n"/>
      <c r="AT828" s="330" t="n"/>
      <c r="AU828" s="330" t="n"/>
      <c r="AV828" s="330" t="n"/>
      <c r="AW828" s="330" t="n"/>
      <c r="AX828" s="330" t="n"/>
      <c r="AY828" s="330" t="n"/>
      <c r="AZ828" s="330" t="n"/>
      <c r="BA828" s="330" t="n"/>
      <c r="BB828" s="330" t="n"/>
      <c r="BC828" s="330" t="n"/>
      <c r="BD828" s="330" t="n"/>
      <c r="BE828" s="330" t="n"/>
      <c r="BF828" s="330" t="n"/>
      <c r="BG828" s="330" t="n"/>
      <c r="BH828" s="330" t="n"/>
      <c r="BI828" s="330" t="n"/>
    </row>
    <row r="829">
      <c r="AO829" s="330" t="n"/>
      <c r="AP829" s="330" t="n"/>
      <c r="AQ829" s="330" t="n"/>
      <c r="AR829" s="330" t="n"/>
      <c r="AS829" s="330" t="n"/>
      <c r="AT829" s="330" t="n"/>
      <c r="AU829" s="330" t="n"/>
      <c r="AV829" s="330" t="n"/>
      <c r="AW829" s="330" t="n"/>
      <c r="AX829" s="330" t="n"/>
      <c r="AY829" s="330" t="n"/>
      <c r="AZ829" s="330" t="n"/>
      <c r="BA829" s="330" t="n"/>
      <c r="BB829" s="330" t="n"/>
      <c r="BC829" s="330" t="n"/>
      <c r="BD829" s="330" t="n"/>
      <c r="BE829" s="330" t="n"/>
      <c r="BF829" s="330" t="n"/>
      <c r="BG829" s="330" t="n"/>
      <c r="BH829" s="330" t="n"/>
      <c r="BI829" s="330" t="n"/>
    </row>
    <row r="830">
      <c r="AO830" s="330" t="n"/>
      <c r="AP830" s="330" t="n"/>
      <c r="AQ830" s="330" t="n"/>
      <c r="AR830" s="330" t="n"/>
      <c r="AS830" s="330" t="n"/>
      <c r="AT830" s="330" t="n"/>
      <c r="AU830" s="330" t="n"/>
      <c r="AV830" s="330" t="n"/>
      <c r="AW830" s="330" t="n"/>
      <c r="AX830" s="330" t="n"/>
      <c r="AY830" s="330" t="n"/>
      <c r="AZ830" s="330" t="n"/>
      <c r="BA830" s="330" t="n"/>
      <c r="BB830" s="330" t="n"/>
      <c r="BC830" s="330" t="n"/>
      <c r="BD830" s="330" t="n"/>
      <c r="BE830" s="330" t="n"/>
      <c r="BF830" s="330" t="n"/>
      <c r="BG830" s="330" t="n"/>
      <c r="BH830" s="330" t="n"/>
      <c r="BI830" s="330" t="n"/>
    </row>
    <row r="831">
      <c r="AO831" s="330" t="n"/>
      <c r="AP831" s="330" t="n"/>
      <c r="AQ831" s="330" t="n"/>
      <c r="AR831" s="330" t="n"/>
      <c r="AS831" s="330" t="n"/>
      <c r="AT831" s="330" t="n"/>
      <c r="AU831" s="330" t="n"/>
      <c r="AV831" s="330" t="n"/>
      <c r="AW831" s="330" t="n"/>
      <c r="AX831" s="330" t="n"/>
      <c r="AY831" s="330" t="n"/>
      <c r="AZ831" s="330" t="n"/>
      <c r="BA831" s="330" t="n"/>
      <c r="BB831" s="330" t="n"/>
      <c r="BC831" s="330" t="n"/>
      <c r="BD831" s="330" t="n"/>
      <c r="BE831" s="330" t="n"/>
      <c r="BF831" s="330" t="n"/>
      <c r="BG831" s="330" t="n"/>
      <c r="BH831" s="330" t="n"/>
      <c r="BI831" s="330" t="n"/>
    </row>
    <row r="832">
      <c r="AO832" s="330" t="n"/>
      <c r="AP832" s="330" t="n"/>
      <c r="AQ832" s="330" t="n"/>
      <c r="AR832" s="330" t="n"/>
      <c r="AS832" s="330" t="n"/>
      <c r="AT832" s="330" t="n"/>
      <c r="AU832" s="330" t="n"/>
      <c r="AV832" s="330" t="n"/>
      <c r="AW832" s="330" t="n"/>
      <c r="AX832" s="330" t="n"/>
      <c r="AY832" s="330" t="n"/>
      <c r="AZ832" s="330" t="n"/>
      <c r="BA832" s="330" t="n"/>
      <c r="BB832" s="330" t="n"/>
      <c r="BC832" s="330" t="n"/>
      <c r="BD832" s="330" t="n"/>
      <c r="BE832" s="330" t="n"/>
      <c r="BF832" s="330" t="n"/>
      <c r="BG832" s="330" t="n"/>
      <c r="BH832" s="330" t="n"/>
      <c r="BI832" s="330" t="n"/>
    </row>
    <row r="833">
      <c r="AO833" s="330" t="n"/>
      <c r="AP833" s="330" t="n"/>
      <c r="AQ833" s="330" t="n"/>
      <c r="AR833" s="330" t="n"/>
      <c r="AS833" s="330" t="n"/>
      <c r="AT833" s="330" t="n"/>
      <c r="AU833" s="330" t="n"/>
      <c r="AV833" s="330" t="n"/>
      <c r="AW833" s="330" t="n"/>
      <c r="AX833" s="330" t="n"/>
      <c r="AY833" s="330" t="n"/>
      <c r="AZ833" s="330" t="n"/>
      <c r="BA833" s="330" t="n"/>
      <c r="BB833" s="330" t="n"/>
      <c r="BC833" s="330" t="n"/>
      <c r="BD833" s="330" t="n"/>
      <c r="BE833" s="330" t="n"/>
      <c r="BF833" s="330" t="n"/>
      <c r="BG833" s="330" t="n"/>
      <c r="BH833" s="330" t="n"/>
      <c r="BI833" s="330" t="n"/>
    </row>
    <row r="834">
      <c r="AO834" s="330" t="n"/>
      <c r="AP834" s="330" t="n"/>
      <c r="AQ834" s="330" t="n"/>
      <c r="AR834" s="330" t="n"/>
      <c r="AS834" s="330" t="n"/>
      <c r="AT834" s="330" t="n"/>
      <c r="AU834" s="330" t="n"/>
      <c r="AV834" s="330" t="n"/>
      <c r="AW834" s="330" t="n"/>
      <c r="AX834" s="330" t="n"/>
      <c r="AY834" s="330" t="n"/>
      <c r="AZ834" s="330" t="n"/>
      <c r="BA834" s="330" t="n"/>
      <c r="BB834" s="330" t="n"/>
      <c r="BC834" s="330" t="n"/>
      <c r="BD834" s="330" t="n"/>
      <c r="BE834" s="330" t="n"/>
      <c r="BF834" s="330" t="n"/>
      <c r="BG834" s="330" t="n"/>
      <c r="BH834" s="330" t="n"/>
      <c r="BI834" s="330" t="n"/>
    </row>
    <row r="835">
      <c r="AO835" s="330" t="n"/>
      <c r="AP835" s="330" t="n"/>
      <c r="AQ835" s="330" t="n"/>
      <c r="AR835" s="330" t="n"/>
      <c r="AS835" s="330" t="n"/>
      <c r="AT835" s="330" t="n"/>
      <c r="AU835" s="330" t="n"/>
      <c r="AV835" s="330" t="n"/>
      <c r="AW835" s="330" t="n"/>
      <c r="AX835" s="330" t="n"/>
      <c r="AY835" s="330" t="n"/>
      <c r="AZ835" s="330" t="n"/>
      <c r="BA835" s="330" t="n"/>
      <c r="BB835" s="330" t="n"/>
      <c r="BC835" s="330" t="n"/>
      <c r="BD835" s="330" t="n"/>
      <c r="BE835" s="330" t="n"/>
      <c r="BF835" s="330" t="n"/>
      <c r="BG835" s="330" t="n"/>
      <c r="BH835" s="330" t="n"/>
      <c r="BI835" s="330" t="n"/>
    </row>
    <row r="836">
      <c r="AO836" s="330" t="n"/>
      <c r="AP836" s="330" t="n"/>
      <c r="AQ836" s="330" t="n"/>
      <c r="AR836" s="330" t="n"/>
      <c r="AS836" s="330" t="n"/>
      <c r="AT836" s="330" t="n"/>
      <c r="AU836" s="330" t="n"/>
      <c r="AV836" s="330" t="n"/>
      <c r="AW836" s="330" t="n"/>
      <c r="AX836" s="330" t="n"/>
      <c r="AY836" s="330" t="n"/>
      <c r="AZ836" s="330" t="n"/>
      <c r="BA836" s="330" t="n"/>
      <c r="BB836" s="330" t="n"/>
      <c r="BC836" s="330" t="n"/>
      <c r="BD836" s="330" t="n"/>
      <c r="BE836" s="330" t="n"/>
      <c r="BF836" s="330" t="n"/>
      <c r="BG836" s="330" t="n"/>
      <c r="BH836" s="330" t="n"/>
      <c r="BI836" s="330" t="n"/>
    </row>
    <row r="837">
      <c r="AO837" s="330" t="n"/>
      <c r="AP837" s="330" t="n"/>
      <c r="AQ837" s="330" t="n"/>
      <c r="AR837" s="330" t="n"/>
      <c r="AS837" s="330" t="n"/>
      <c r="AT837" s="330" t="n"/>
      <c r="AU837" s="330" t="n"/>
      <c r="AV837" s="330" t="n"/>
      <c r="AW837" s="330" t="n"/>
      <c r="AX837" s="330" t="n"/>
      <c r="AY837" s="330" t="n"/>
      <c r="AZ837" s="330" t="n"/>
      <c r="BA837" s="330" t="n"/>
      <c r="BB837" s="330" t="n"/>
      <c r="BC837" s="330" t="n"/>
      <c r="BD837" s="330" t="n"/>
      <c r="BE837" s="330" t="n"/>
      <c r="BF837" s="330" t="n"/>
      <c r="BG837" s="330" t="n"/>
      <c r="BH837" s="330" t="n"/>
      <c r="BI837" s="330" t="n"/>
    </row>
    <row r="838">
      <c r="AO838" s="330" t="n"/>
      <c r="AP838" s="330" t="n"/>
      <c r="AQ838" s="330" t="n"/>
      <c r="AR838" s="330" t="n"/>
      <c r="AS838" s="330" t="n"/>
      <c r="AT838" s="330" t="n"/>
      <c r="AU838" s="330" t="n"/>
      <c r="AV838" s="330" t="n"/>
      <c r="AW838" s="330" t="n"/>
      <c r="AX838" s="330" t="n"/>
      <c r="AY838" s="330" t="n"/>
      <c r="AZ838" s="330" t="n"/>
      <c r="BA838" s="330" t="n"/>
      <c r="BB838" s="330" t="n"/>
      <c r="BC838" s="330" t="n"/>
      <c r="BD838" s="330" t="n"/>
      <c r="BE838" s="330" t="n"/>
      <c r="BF838" s="330" t="n"/>
      <c r="BG838" s="330" t="n"/>
      <c r="BH838" s="330" t="n"/>
      <c r="BI838" s="330" t="n"/>
    </row>
    <row r="839">
      <c r="AO839" s="330" t="n"/>
      <c r="AP839" s="330" t="n"/>
      <c r="AQ839" s="330" t="n"/>
      <c r="AR839" s="330" t="n"/>
      <c r="AS839" s="330" t="n"/>
      <c r="AT839" s="330" t="n"/>
      <c r="AU839" s="330" t="n"/>
      <c r="AV839" s="330" t="n"/>
      <c r="AW839" s="330" t="n"/>
      <c r="AX839" s="330" t="n"/>
      <c r="AY839" s="330" t="n"/>
      <c r="AZ839" s="330" t="n"/>
      <c r="BA839" s="330" t="n"/>
      <c r="BB839" s="330" t="n"/>
      <c r="BC839" s="330" t="n"/>
      <c r="BD839" s="330" t="n"/>
      <c r="BE839" s="330" t="n"/>
      <c r="BF839" s="330" t="n"/>
      <c r="BG839" s="330" t="n"/>
      <c r="BH839" s="330" t="n"/>
      <c r="BI839" s="330" t="n"/>
    </row>
    <row r="840">
      <c r="AO840" s="330" t="n"/>
      <c r="AP840" s="330" t="n"/>
      <c r="AQ840" s="330" t="n"/>
      <c r="AR840" s="330" t="n"/>
      <c r="AS840" s="330" t="n"/>
      <c r="AT840" s="330" t="n"/>
      <c r="AU840" s="330" t="n"/>
      <c r="AV840" s="330" t="n"/>
      <c r="AW840" s="330" t="n"/>
      <c r="AX840" s="330" t="n"/>
      <c r="AY840" s="330" t="n"/>
      <c r="AZ840" s="330" t="n"/>
      <c r="BA840" s="330" t="n"/>
      <c r="BB840" s="330" t="n"/>
      <c r="BC840" s="330" t="n"/>
      <c r="BD840" s="330" t="n"/>
      <c r="BE840" s="330" t="n"/>
      <c r="BF840" s="330" t="n"/>
      <c r="BG840" s="330" t="n"/>
      <c r="BH840" s="330" t="n"/>
      <c r="BI840" s="330" t="n"/>
    </row>
    <row r="841">
      <c r="AO841" s="330" t="n"/>
      <c r="AP841" s="330" t="n"/>
      <c r="AQ841" s="330" t="n"/>
      <c r="AR841" s="330" t="n"/>
      <c r="AS841" s="330" t="n"/>
      <c r="AT841" s="330" t="n"/>
      <c r="AU841" s="330" t="n"/>
      <c r="AV841" s="330" t="n"/>
      <c r="AW841" s="330" t="n"/>
      <c r="AX841" s="330" t="n"/>
      <c r="AY841" s="330" t="n"/>
      <c r="AZ841" s="330" t="n"/>
      <c r="BA841" s="330" t="n"/>
      <c r="BB841" s="330" t="n"/>
      <c r="BC841" s="330" t="n"/>
      <c r="BD841" s="330" t="n"/>
      <c r="BE841" s="330" t="n"/>
      <c r="BF841" s="330" t="n"/>
      <c r="BG841" s="330" t="n"/>
      <c r="BH841" s="330" t="n"/>
      <c r="BI841" s="330" t="n"/>
    </row>
    <row r="842">
      <c r="AO842" s="330" t="n"/>
      <c r="AP842" s="330" t="n"/>
      <c r="AQ842" s="330" t="n"/>
      <c r="AR842" s="330" t="n"/>
      <c r="AS842" s="330" t="n"/>
      <c r="AT842" s="330" t="n"/>
      <c r="AU842" s="330" t="n"/>
      <c r="AV842" s="330" t="n"/>
      <c r="AW842" s="330" t="n"/>
      <c r="AX842" s="330" t="n"/>
      <c r="AY842" s="330" t="n"/>
      <c r="AZ842" s="330" t="n"/>
      <c r="BA842" s="330" t="n"/>
      <c r="BB842" s="330" t="n"/>
      <c r="BC842" s="330" t="n"/>
      <c r="BD842" s="330" t="n"/>
      <c r="BE842" s="330" t="n"/>
      <c r="BF842" s="330" t="n"/>
      <c r="BG842" s="330" t="n"/>
      <c r="BH842" s="330" t="n"/>
      <c r="BI842" s="330" t="n"/>
    </row>
    <row r="843">
      <c r="AO843" s="330" t="n"/>
      <c r="AP843" s="330" t="n"/>
      <c r="AQ843" s="330" t="n"/>
      <c r="AR843" s="330" t="n"/>
      <c r="AS843" s="330" t="n"/>
      <c r="AT843" s="330" t="n"/>
      <c r="AU843" s="330" t="n"/>
      <c r="AV843" s="330" t="n"/>
      <c r="AW843" s="330" t="n"/>
      <c r="AX843" s="330" t="n"/>
      <c r="AY843" s="330" t="n"/>
      <c r="AZ843" s="330" t="n"/>
      <c r="BA843" s="330" t="n"/>
      <c r="BB843" s="330" t="n"/>
      <c r="BC843" s="330" t="n"/>
      <c r="BD843" s="330" t="n"/>
      <c r="BE843" s="330" t="n"/>
      <c r="BF843" s="330" t="n"/>
      <c r="BG843" s="330" t="n"/>
      <c r="BH843" s="330" t="n"/>
      <c r="BI843" s="330" t="n"/>
    </row>
    <row r="844">
      <c r="AO844" s="330" t="n"/>
      <c r="AP844" s="330" t="n"/>
      <c r="AQ844" s="330" t="n"/>
      <c r="AR844" s="330" t="n"/>
      <c r="AS844" s="330" t="n"/>
      <c r="AT844" s="330" t="n"/>
      <c r="AU844" s="330" t="n"/>
      <c r="AV844" s="330" t="n"/>
      <c r="AW844" s="330" t="n"/>
      <c r="AX844" s="330" t="n"/>
      <c r="AY844" s="330" t="n"/>
      <c r="AZ844" s="330" t="n"/>
      <c r="BA844" s="330" t="n"/>
      <c r="BB844" s="330" t="n"/>
      <c r="BC844" s="330" t="n"/>
      <c r="BD844" s="330" t="n"/>
      <c r="BE844" s="330" t="n"/>
      <c r="BF844" s="330" t="n"/>
      <c r="BG844" s="330" t="n"/>
      <c r="BH844" s="330" t="n"/>
      <c r="BI844" s="330" t="n"/>
    </row>
    <row r="845">
      <c r="AO845" s="330" t="n"/>
      <c r="AP845" s="330" t="n"/>
      <c r="AQ845" s="330" t="n"/>
      <c r="AR845" s="330" t="n"/>
      <c r="AS845" s="330" t="n"/>
      <c r="AT845" s="330" t="n"/>
      <c r="AU845" s="330" t="n"/>
      <c r="AV845" s="330" t="n"/>
      <c r="AW845" s="330" t="n"/>
      <c r="AX845" s="330" t="n"/>
      <c r="AY845" s="330" t="n"/>
      <c r="AZ845" s="330" t="n"/>
      <c r="BA845" s="330" t="n"/>
      <c r="BB845" s="330" t="n"/>
      <c r="BC845" s="330" t="n"/>
      <c r="BD845" s="330" t="n"/>
      <c r="BE845" s="330" t="n"/>
      <c r="BF845" s="330" t="n"/>
      <c r="BG845" s="330" t="n"/>
      <c r="BH845" s="330" t="n"/>
      <c r="BI845" s="330" t="n"/>
    </row>
    <row r="846">
      <c r="AO846" s="330" t="n"/>
      <c r="AP846" s="330" t="n"/>
      <c r="AQ846" s="330" t="n"/>
      <c r="AR846" s="330" t="n"/>
      <c r="AS846" s="330" t="n"/>
      <c r="AT846" s="330" t="n"/>
      <c r="AU846" s="330" t="n"/>
      <c r="AV846" s="330" t="n"/>
      <c r="AW846" s="330" t="n"/>
      <c r="AX846" s="330" t="n"/>
      <c r="AY846" s="330" t="n"/>
      <c r="AZ846" s="330" t="n"/>
      <c r="BA846" s="330" t="n"/>
      <c r="BB846" s="330" t="n"/>
      <c r="BC846" s="330" t="n"/>
      <c r="BD846" s="330" t="n"/>
      <c r="BE846" s="330" t="n"/>
      <c r="BF846" s="330" t="n"/>
      <c r="BG846" s="330" t="n"/>
      <c r="BH846" s="330" t="n"/>
      <c r="BI846" s="330" t="n"/>
    </row>
    <row r="847">
      <c r="AO847" s="330" t="n"/>
      <c r="AP847" s="330" t="n"/>
      <c r="AQ847" s="330" t="n"/>
      <c r="AR847" s="330" t="n"/>
      <c r="AS847" s="330" t="n"/>
      <c r="AT847" s="330" t="n"/>
      <c r="AU847" s="330" t="n"/>
      <c r="AV847" s="330" t="n"/>
      <c r="AW847" s="330" t="n"/>
      <c r="AX847" s="330" t="n"/>
      <c r="AY847" s="330" t="n"/>
      <c r="AZ847" s="330" t="n"/>
      <c r="BA847" s="330" t="n"/>
      <c r="BB847" s="330" t="n"/>
      <c r="BC847" s="330" t="n"/>
      <c r="BD847" s="330" t="n"/>
      <c r="BE847" s="330" t="n"/>
      <c r="BF847" s="330" t="n"/>
      <c r="BG847" s="330" t="n"/>
      <c r="BH847" s="330" t="n"/>
      <c r="BI847" s="330" t="n"/>
    </row>
    <row r="848">
      <c r="AO848" s="330" t="n"/>
      <c r="AP848" s="330" t="n"/>
      <c r="AQ848" s="330" t="n"/>
      <c r="AR848" s="330" t="n"/>
      <c r="AS848" s="330" t="n"/>
      <c r="AT848" s="330" t="n"/>
      <c r="AU848" s="330" t="n"/>
      <c r="AV848" s="330" t="n"/>
      <c r="AW848" s="330" t="n"/>
      <c r="AX848" s="330" t="n"/>
      <c r="AY848" s="330" t="n"/>
      <c r="AZ848" s="330" t="n"/>
      <c r="BA848" s="330" t="n"/>
      <c r="BB848" s="330" t="n"/>
      <c r="BC848" s="330" t="n"/>
      <c r="BD848" s="330" t="n"/>
      <c r="BE848" s="330" t="n"/>
      <c r="BF848" s="330" t="n"/>
      <c r="BG848" s="330" t="n"/>
      <c r="BH848" s="330" t="n"/>
      <c r="BI848" s="330" t="n"/>
    </row>
    <row r="849">
      <c r="AO849" s="330" t="n"/>
      <c r="AP849" s="330" t="n"/>
      <c r="AQ849" s="330" t="n"/>
      <c r="AR849" s="330" t="n"/>
      <c r="AS849" s="330" t="n"/>
      <c r="AT849" s="330" t="n"/>
      <c r="AU849" s="330" t="n"/>
      <c r="AV849" s="330" t="n"/>
      <c r="AW849" s="330" t="n"/>
      <c r="AX849" s="330" t="n"/>
      <c r="AY849" s="330" t="n"/>
      <c r="AZ849" s="330" t="n"/>
      <c r="BA849" s="330" t="n"/>
      <c r="BB849" s="330" t="n"/>
      <c r="BC849" s="330" t="n"/>
      <c r="BD849" s="330" t="n"/>
      <c r="BE849" s="330" t="n"/>
      <c r="BF849" s="330" t="n"/>
      <c r="BG849" s="330" t="n"/>
      <c r="BH849" s="330" t="n"/>
      <c r="BI849" s="330" t="n"/>
    </row>
    <row r="850">
      <c r="AO850" s="330" t="n"/>
      <c r="AP850" s="330" t="n"/>
      <c r="AQ850" s="330" t="n"/>
      <c r="AR850" s="330" t="n"/>
      <c r="AS850" s="330" t="n"/>
      <c r="AT850" s="330" t="n"/>
      <c r="AU850" s="330" t="n"/>
      <c r="AV850" s="330" t="n"/>
      <c r="AW850" s="330" t="n"/>
      <c r="AX850" s="330" t="n"/>
      <c r="AY850" s="330" t="n"/>
      <c r="AZ850" s="330" t="n"/>
      <c r="BA850" s="330" t="n"/>
      <c r="BB850" s="330" t="n"/>
      <c r="BC850" s="330" t="n"/>
      <c r="BD850" s="330" t="n"/>
      <c r="BE850" s="330" t="n"/>
      <c r="BF850" s="330" t="n"/>
      <c r="BG850" s="330" t="n"/>
      <c r="BH850" s="330" t="n"/>
      <c r="BI850" s="330" t="n"/>
    </row>
    <row r="851">
      <c r="AO851" s="330" t="n"/>
      <c r="AP851" s="330" t="n"/>
      <c r="AQ851" s="330" t="n"/>
      <c r="AR851" s="330" t="n"/>
      <c r="AS851" s="330" t="n"/>
      <c r="AT851" s="330" t="n"/>
      <c r="AU851" s="330" t="n"/>
      <c r="AV851" s="330" t="n"/>
      <c r="AW851" s="330" t="n"/>
      <c r="AX851" s="330" t="n"/>
      <c r="AY851" s="330" t="n"/>
      <c r="AZ851" s="330" t="n"/>
      <c r="BA851" s="330" t="n"/>
      <c r="BB851" s="330" t="n"/>
      <c r="BC851" s="330" t="n"/>
      <c r="BD851" s="330" t="n"/>
      <c r="BE851" s="330" t="n"/>
      <c r="BF851" s="330" t="n"/>
      <c r="BG851" s="330" t="n"/>
      <c r="BH851" s="330" t="n"/>
      <c r="BI851" s="330" t="n"/>
    </row>
    <row r="852">
      <c r="AO852" s="330" t="n"/>
      <c r="AP852" s="330" t="n"/>
      <c r="AQ852" s="330" t="n"/>
      <c r="AR852" s="330" t="n"/>
      <c r="AS852" s="330" t="n"/>
      <c r="AT852" s="330" t="n"/>
      <c r="AU852" s="330" t="n"/>
      <c r="AV852" s="330" t="n"/>
      <c r="AW852" s="330" t="n"/>
      <c r="AX852" s="330" t="n"/>
      <c r="AY852" s="330" t="n"/>
      <c r="AZ852" s="330" t="n"/>
      <c r="BA852" s="330" t="n"/>
      <c r="BB852" s="330" t="n"/>
      <c r="BC852" s="330" t="n"/>
      <c r="BD852" s="330" t="n"/>
      <c r="BE852" s="330" t="n"/>
      <c r="BF852" s="330" t="n"/>
      <c r="BG852" s="330" t="n"/>
      <c r="BH852" s="330" t="n"/>
      <c r="BI852" s="330" t="n"/>
    </row>
    <row r="853">
      <c r="AO853" s="330" t="n"/>
      <c r="AP853" s="330" t="n"/>
      <c r="AQ853" s="330" t="n"/>
      <c r="AR853" s="330" t="n"/>
      <c r="AS853" s="330" t="n"/>
      <c r="AT853" s="330" t="n"/>
      <c r="AU853" s="330" t="n"/>
      <c r="AV853" s="330" t="n"/>
      <c r="AW853" s="330" t="n"/>
      <c r="AX853" s="330" t="n"/>
      <c r="AY853" s="330" t="n"/>
      <c r="AZ853" s="330" t="n"/>
      <c r="BA853" s="330" t="n"/>
      <c r="BB853" s="330" t="n"/>
      <c r="BC853" s="330" t="n"/>
      <c r="BD853" s="330" t="n"/>
      <c r="BE853" s="330" t="n"/>
      <c r="BF853" s="330" t="n"/>
      <c r="BG853" s="330" t="n"/>
      <c r="BH853" s="330" t="n"/>
      <c r="BI853" s="330" t="n"/>
    </row>
    <row r="854">
      <c r="AO854" s="330" t="n"/>
      <c r="AP854" s="330" t="n"/>
      <c r="AQ854" s="330" t="n"/>
      <c r="AR854" s="330" t="n"/>
      <c r="AS854" s="330" t="n"/>
      <c r="AT854" s="330" t="n"/>
      <c r="AU854" s="330" t="n"/>
      <c r="AV854" s="330" t="n"/>
      <c r="AW854" s="330" t="n"/>
      <c r="AX854" s="330" t="n"/>
      <c r="AY854" s="330" t="n"/>
      <c r="AZ854" s="330" t="n"/>
      <c r="BA854" s="330" t="n"/>
      <c r="BB854" s="330" t="n"/>
      <c r="BC854" s="330" t="n"/>
      <c r="BD854" s="330" t="n"/>
      <c r="BE854" s="330" t="n"/>
      <c r="BF854" s="330" t="n"/>
      <c r="BG854" s="330" t="n"/>
      <c r="BH854" s="330" t="n"/>
      <c r="BI854" s="330" t="n"/>
    </row>
    <row r="855">
      <c r="AO855" s="330" t="n"/>
      <c r="AP855" s="330" t="n"/>
      <c r="AQ855" s="330" t="n"/>
      <c r="AR855" s="330" t="n"/>
      <c r="AS855" s="330" t="n"/>
      <c r="AT855" s="330" t="n"/>
      <c r="AU855" s="330" t="n"/>
      <c r="AV855" s="330" t="n"/>
      <c r="AW855" s="330" t="n"/>
      <c r="AX855" s="330" t="n"/>
      <c r="AY855" s="330" t="n"/>
      <c r="AZ855" s="330" t="n"/>
      <c r="BA855" s="330" t="n"/>
      <c r="BB855" s="330" t="n"/>
      <c r="BC855" s="330" t="n"/>
      <c r="BD855" s="330" t="n"/>
      <c r="BE855" s="330" t="n"/>
      <c r="BF855" s="330" t="n"/>
      <c r="BG855" s="330" t="n"/>
      <c r="BH855" s="330" t="n"/>
      <c r="BI855" s="330" t="n"/>
    </row>
    <row r="856">
      <c r="AO856" s="330" t="n"/>
      <c r="AP856" s="330" t="n"/>
      <c r="AQ856" s="330" t="n"/>
      <c r="AR856" s="330" t="n"/>
      <c r="AS856" s="330" t="n"/>
      <c r="AT856" s="330" t="n"/>
      <c r="AU856" s="330" t="n"/>
      <c r="AV856" s="330" t="n"/>
      <c r="AW856" s="330" t="n"/>
      <c r="AX856" s="330" t="n"/>
      <c r="AY856" s="330" t="n"/>
      <c r="AZ856" s="330" t="n"/>
      <c r="BA856" s="330" t="n"/>
      <c r="BB856" s="330" t="n"/>
      <c r="BC856" s="330" t="n"/>
      <c r="BD856" s="330" t="n"/>
      <c r="BE856" s="330" t="n"/>
      <c r="BF856" s="330" t="n"/>
      <c r="BG856" s="330" t="n"/>
      <c r="BH856" s="330" t="n"/>
      <c r="BI856" s="330" t="n"/>
    </row>
    <row r="857">
      <c r="AO857" s="330" t="n"/>
      <c r="AP857" s="330" t="n"/>
      <c r="AQ857" s="330" t="n"/>
      <c r="AR857" s="330" t="n"/>
      <c r="AS857" s="330" t="n"/>
      <c r="AT857" s="330" t="n"/>
      <c r="AU857" s="330" t="n"/>
      <c r="AV857" s="330" t="n"/>
      <c r="AW857" s="330" t="n"/>
      <c r="AX857" s="330" t="n"/>
      <c r="AY857" s="330" t="n"/>
      <c r="AZ857" s="330" t="n"/>
      <c r="BA857" s="330" t="n"/>
      <c r="BB857" s="330" t="n"/>
      <c r="BC857" s="330" t="n"/>
      <c r="BD857" s="330" t="n"/>
      <c r="BE857" s="330" t="n"/>
      <c r="BF857" s="330" t="n"/>
      <c r="BG857" s="330" t="n"/>
      <c r="BH857" s="330" t="n"/>
      <c r="BI857" s="330" t="n"/>
    </row>
    <row r="858">
      <c r="AO858" s="330" t="n"/>
      <c r="AP858" s="330" t="n"/>
      <c r="AQ858" s="330" t="n"/>
      <c r="AR858" s="330" t="n"/>
      <c r="AS858" s="330" t="n"/>
      <c r="AT858" s="330" t="n"/>
      <c r="AU858" s="330" t="n"/>
      <c r="AV858" s="330" t="n"/>
      <c r="AW858" s="330" t="n"/>
      <c r="AX858" s="330" t="n"/>
      <c r="AY858" s="330" t="n"/>
      <c r="AZ858" s="330" t="n"/>
      <c r="BA858" s="330" t="n"/>
      <c r="BB858" s="330" t="n"/>
      <c r="BC858" s="330" t="n"/>
      <c r="BD858" s="330" t="n"/>
      <c r="BE858" s="330" t="n"/>
      <c r="BF858" s="330" t="n"/>
      <c r="BG858" s="330" t="n"/>
      <c r="BH858" s="330" t="n"/>
      <c r="BI858" s="330" t="n"/>
    </row>
    <row r="859">
      <c r="AO859" s="330" t="n"/>
      <c r="AP859" s="330" t="n"/>
      <c r="AQ859" s="330" t="n"/>
      <c r="AR859" s="330" t="n"/>
      <c r="AS859" s="330" t="n"/>
      <c r="AT859" s="330" t="n"/>
      <c r="AU859" s="330" t="n"/>
      <c r="AV859" s="330" t="n"/>
      <c r="AW859" s="330" t="n"/>
      <c r="AX859" s="330" t="n"/>
      <c r="AY859" s="330" t="n"/>
      <c r="AZ859" s="330" t="n"/>
      <c r="BA859" s="330" t="n"/>
      <c r="BB859" s="330" t="n"/>
      <c r="BC859" s="330" t="n"/>
      <c r="BD859" s="330" t="n"/>
      <c r="BE859" s="330" t="n"/>
      <c r="BF859" s="330" t="n"/>
      <c r="BG859" s="330" t="n"/>
      <c r="BH859" s="330" t="n"/>
      <c r="BI859" s="330" t="n"/>
    </row>
    <row r="860">
      <c r="AO860" s="330" t="n"/>
      <c r="AP860" s="330" t="n"/>
      <c r="AQ860" s="330" t="n"/>
      <c r="AR860" s="330" t="n"/>
      <c r="AS860" s="330" t="n"/>
      <c r="AT860" s="330" t="n"/>
      <c r="AU860" s="330" t="n"/>
      <c r="AV860" s="330" t="n"/>
      <c r="AW860" s="330" t="n"/>
      <c r="AX860" s="330" t="n"/>
      <c r="AY860" s="330" t="n"/>
      <c r="AZ860" s="330" t="n"/>
      <c r="BA860" s="330" t="n"/>
      <c r="BB860" s="330" t="n"/>
      <c r="BC860" s="330" t="n"/>
      <c r="BD860" s="330" t="n"/>
      <c r="BE860" s="330" t="n"/>
      <c r="BF860" s="330" t="n"/>
      <c r="BG860" s="330" t="n"/>
      <c r="BH860" s="330" t="n"/>
      <c r="BI860" s="330" t="n"/>
    </row>
    <row r="861">
      <c r="AO861" s="330" t="n"/>
      <c r="AP861" s="330" t="n"/>
      <c r="AQ861" s="330" t="n"/>
      <c r="AR861" s="330" t="n"/>
      <c r="AS861" s="330" t="n"/>
      <c r="AT861" s="330" t="n"/>
      <c r="AU861" s="330" t="n"/>
      <c r="AV861" s="330" t="n"/>
      <c r="AW861" s="330" t="n"/>
      <c r="AX861" s="330" t="n"/>
      <c r="AY861" s="330" t="n"/>
      <c r="AZ861" s="330" t="n"/>
      <c r="BA861" s="330" t="n"/>
      <c r="BB861" s="330" t="n"/>
      <c r="BC861" s="330" t="n"/>
      <c r="BD861" s="330" t="n"/>
      <c r="BE861" s="330" t="n"/>
      <c r="BF861" s="330" t="n"/>
      <c r="BG861" s="330" t="n"/>
      <c r="BH861" s="330" t="n"/>
      <c r="BI861" s="330" t="n"/>
    </row>
    <row r="862">
      <c r="AO862" s="330" t="n"/>
      <c r="AP862" s="330" t="n"/>
      <c r="AQ862" s="330" t="n"/>
      <c r="AR862" s="330" t="n"/>
      <c r="AS862" s="330" t="n"/>
      <c r="AT862" s="330" t="n"/>
      <c r="AU862" s="330" t="n"/>
      <c r="AV862" s="330" t="n"/>
      <c r="AW862" s="330" t="n"/>
      <c r="AX862" s="330" t="n"/>
      <c r="AY862" s="330" t="n"/>
      <c r="AZ862" s="330" t="n"/>
      <c r="BA862" s="330" t="n"/>
      <c r="BB862" s="330" t="n"/>
      <c r="BC862" s="330" t="n"/>
      <c r="BD862" s="330" t="n"/>
      <c r="BE862" s="330" t="n"/>
      <c r="BF862" s="330" t="n"/>
      <c r="BG862" s="330" t="n"/>
      <c r="BH862" s="330" t="n"/>
      <c r="BI862" s="330" t="n"/>
    </row>
    <row r="863">
      <c r="AO863" s="330" t="n"/>
      <c r="AP863" s="330" t="n"/>
      <c r="AQ863" s="330" t="n"/>
      <c r="AR863" s="330" t="n"/>
      <c r="AS863" s="330" t="n"/>
      <c r="AT863" s="330" t="n"/>
      <c r="AU863" s="330" t="n"/>
      <c r="AV863" s="330" t="n"/>
      <c r="AW863" s="330" t="n"/>
      <c r="AX863" s="330" t="n"/>
      <c r="AY863" s="330" t="n"/>
      <c r="AZ863" s="330" t="n"/>
      <c r="BA863" s="330" t="n"/>
      <c r="BB863" s="330" t="n"/>
      <c r="BC863" s="330" t="n"/>
      <c r="BD863" s="330" t="n"/>
      <c r="BE863" s="330" t="n"/>
      <c r="BF863" s="330" t="n"/>
      <c r="BG863" s="330" t="n"/>
      <c r="BH863" s="330" t="n"/>
      <c r="BI863" s="330" t="n"/>
    </row>
    <row r="864">
      <c r="AO864" s="330" t="n"/>
      <c r="AP864" s="330" t="n"/>
      <c r="AQ864" s="330" t="n"/>
      <c r="AR864" s="330" t="n"/>
      <c r="AS864" s="330" t="n"/>
      <c r="AT864" s="330" t="n"/>
      <c r="AU864" s="330" t="n"/>
      <c r="AV864" s="330" t="n"/>
      <c r="AW864" s="330" t="n"/>
      <c r="AX864" s="330" t="n"/>
      <c r="AY864" s="330" t="n"/>
      <c r="AZ864" s="330" t="n"/>
      <c r="BA864" s="330" t="n"/>
      <c r="BB864" s="330" t="n"/>
      <c r="BC864" s="330" t="n"/>
      <c r="BD864" s="330" t="n"/>
      <c r="BE864" s="330" t="n"/>
      <c r="BF864" s="330" t="n"/>
      <c r="BG864" s="330" t="n"/>
      <c r="BH864" s="330" t="n"/>
      <c r="BI864" s="330" t="n"/>
    </row>
    <row r="865">
      <c r="AO865" s="330" t="n"/>
      <c r="AP865" s="330" t="n"/>
      <c r="AQ865" s="330" t="n"/>
      <c r="AR865" s="330" t="n"/>
      <c r="AS865" s="330" t="n"/>
      <c r="AT865" s="330" t="n"/>
      <c r="AU865" s="330" t="n"/>
      <c r="AV865" s="330" t="n"/>
      <c r="AW865" s="330" t="n"/>
      <c r="AX865" s="330" t="n"/>
      <c r="AY865" s="330" t="n"/>
      <c r="AZ865" s="330" t="n"/>
      <c r="BA865" s="330" t="n"/>
      <c r="BB865" s="330" t="n"/>
      <c r="BC865" s="330" t="n"/>
      <c r="BD865" s="330" t="n"/>
      <c r="BE865" s="330" t="n"/>
      <c r="BF865" s="330" t="n"/>
      <c r="BG865" s="330" t="n"/>
      <c r="BH865" s="330" t="n"/>
      <c r="BI865" s="330" t="n"/>
    </row>
    <row r="866">
      <c r="AO866" s="330" t="n"/>
      <c r="AP866" s="330" t="n"/>
      <c r="AQ866" s="330" t="n"/>
      <c r="AR866" s="330" t="n"/>
      <c r="AS866" s="330" t="n"/>
      <c r="AT866" s="330" t="n"/>
      <c r="AU866" s="330" t="n"/>
      <c r="AV866" s="330" t="n"/>
      <c r="AW866" s="330" t="n"/>
      <c r="AX866" s="330" t="n"/>
      <c r="AY866" s="330" t="n"/>
      <c r="AZ866" s="330" t="n"/>
      <c r="BA866" s="330" t="n"/>
      <c r="BB866" s="330" t="n"/>
      <c r="BC866" s="330" t="n"/>
      <c r="BD866" s="330" t="n"/>
      <c r="BE866" s="330" t="n"/>
      <c r="BF866" s="330" t="n"/>
      <c r="BG866" s="330" t="n"/>
      <c r="BH866" s="330" t="n"/>
      <c r="BI866" s="330" t="n"/>
    </row>
    <row r="867">
      <c r="AO867" s="330" t="n"/>
      <c r="AP867" s="330" t="n"/>
      <c r="AQ867" s="330" t="n"/>
      <c r="AR867" s="330" t="n"/>
      <c r="AS867" s="330" t="n"/>
      <c r="AT867" s="330" t="n"/>
      <c r="AU867" s="330" t="n"/>
      <c r="AV867" s="330" t="n"/>
      <c r="AW867" s="330" t="n"/>
      <c r="AX867" s="330" t="n"/>
      <c r="AY867" s="330" t="n"/>
      <c r="AZ867" s="330" t="n"/>
      <c r="BA867" s="330" t="n"/>
      <c r="BB867" s="330" t="n"/>
      <c r="BC867" s="330" t="n"/>
      <c r="BD867" s="330" t="n"/>
      <c r="BE867" s="330" t="n"/>
      <c r="BF867" s="330" t="n"/>
      <c r="BG867" s="330" t="n"/>
      <c r="BH867" s="330" t="n"/>
      <c r="BI867" s="330" t="n"/>
    </row>
    <row r="868">
      <c r="AO868" s="330" t="n"/>
      <c r="AP868" s="330" t="n"/>
      <c r="AQ868" s="330" t="n"/>
      <c r="AR868" s="330" t="n"/>
      <c r="AS868" s="330" t="n"/>
      <c r="AT868" s="330" t="n"/>
      <c r="AU868" s="330" t="n"/>
      <c r="AV868" s="330" t="n"/>
      <c r="AW868" s="330" t="n"/>
      <c r="AX868" s="330" t="n"/>
      <c r="AY868" s="330" t="n"/>
      <c r="AZ868" s="330" t="n"/>
      <c r="BA868" s="330" t="n"/>
      <c r="BB868" s="330" t="n"/>
      <c r="BC868" s="330" t="n"/>
      <c r="BD868" s="330" t="n"/>
      <c r="BE868" s="330" t="n"/>
      <c r="BF868" s="330" t="n"/>
      <c r="BG868" s="330" t="n"/>
      <c r="BH868" s="330" t="n"/>
      <c r="BI868" s="330" t="n"/>
    </row>
    <row r="869">
      <c r="AO869" s="330" t="n"/>
      <c r="AP869" s="330" t="n"/>
      <c r="AQ869" s="330" t="n"/>
      <c r="AR869" s="330" t="n"/>
      <c r="AS869" s="330" t="n"/>
      <c r="AT869" s="330" t="n"/>
      <c r="AU869" s="330" t="n"/>
      <c r="AV869" s="330" t="n"/>
      <c r="AW869" s="330" t="n"/>
      <c r="AX869" s="330" t="n"/>
      <c r="AY869" s="330" t="n"/>
      <c r="AZ869" s="330" t="n"/>
      <c r="BA869" s="330" t="n"/>
      <c r="BB869" s="330" t="n"/>
      <c r="BC869" s="330" t="n"/>
      <c r="BD869" s="330" t="n"/>
      <c r="BE869" s="330" t="n"/>
      <c r="BF869" s="330" t="n"/>
      <c r="BG869" s="330" t="n"/>
      <c r="BH869" s="330" t="n"/>
      <c r="BI869" s="330" t="n"/>
    </row>
    <row r="870">
      <c r="AO870" s="330" t="n"/>
      <c r="AP870" s="330" t="n"/>
      <c r="AQ870" s="330" t="n"/>
      <c r="AR870" s="330" t="n"/>
      <c r="AS870" s="330" t="n"/>
      <c r="AT870" s="330" t="n"/>
      <c r="AU870" s="330" t="n"/>
      <c r="AV870" s="330" t="n"/>
      <c r="AW870" s="330" t="n"/>
      <c r="AX870" s="330" t="n"/>
      <c r="AY870" s="330" t="n"/>
      <c r="AZ870" s="330" t="n"/>
      <c r="BA870" s="330" t="n"/>
      <c r="BB870" s="330" t="n"/>
      <c r="BC870" s="330" t="n"/>
      <c r="BD870" s="330" t="n"/>
      <c r="BE870" s="330" t="n"/>
      <c r="BF870" s="330" t="n"/>
      <c r="BG870" s="330" t="n"/>
      <c r="BH870" s="330" t="n"/>
      <c r="BI870" s="330" t="n"/>
    </row>
    <row r="871">
      <c r="AO871" s="330" t="n"/>
      <c r="AP871" s="330" t="n"/>
      <c r="AQ871" s="330" t="n"/>
      <c r="AR871" s="330" t="n"/>
      <c r="AS871" s="330" t="n"/>
      <c r="AT871" s="330" t="n"/>
      <c r="AU871" s="330" t="n"/>
      <c r="AV871" s="330" t="n"/>
      <c r="AW871" s="330" t="n"/>
      <c r="AX871" s="330" t="n"/>
      <c r="AY871" s="330" t="n"/>
      <c r="AZ871" s="330" t="n"/>
      <c r="BA871" s="330" t="n"/>
      <c r="BB871" s="330" t="n"/>
      <c r="BC871" s="330" t="n"/>
      <c r="BD871" s="330" t="n"/>
      <c r="BE871" s="330" t="n"/>
      <c r="BF871" s="330" t="n"/>
      <c r="BG871" s="330" t="n"/>
      <c r="BH871" s="330" t="n"/>
      <c r="BI871" s="330" t="n"/>
    </row>
    <row r="872">
      <c r="AO872" s="330" t="n"/>
      <c r="AP872" s="330" t="n"/>
      <c r="AQ872" s="330" t="n"/>
      <c r="AR872" s="330" t="n"/>
      <c r="AS872" s="330" t="n"/>
      <c r="AT872" s="330" t="n"/>
      <c r="AU872" s="330" t="n"/>
      <c r="AV872" s="330" t="n"/>
      <c r="AW872" s="330" t="n"/>
      <c r="AX872" s="330" t="n"/>
      <c r="AY872" s="330" t="n"/>
      <c r="AZ872" s="330" t="n"/>
      <c r="BA872" s="330" t="n"/>
      <c r="BB872" s="330" t="n"/>
      <c r="BC872" s="330" t="n"/>
      <c r="BD872" s="330" t="n"/>
      <c r="BE872" s="330" t="n"/>
      <c r="BF872" s="330" t="n"/>
      <c r="BG872" s="330" t="n"/>
      <c r="BH872" s="330" t="n"/>
      <c r="BI872" s="330" t="n"/>
    </row>
    <row r="873">
      <c r="AO873" s="330" t="n"/>
      <c r="AP873" s="330" t="n"/>
      <c r="AQ873" s="330" t="n"/>
      <c r="AR873" s="330" t="n"/>
      <c r="AS873" s="330" t="n"/>
      <c r="AT873" s="330" t="n"/>
      <c r="AU873" s="330" t="n"/>
      <c r="AV873" s="330" t="n"/>
      <c r="AW873" s="330" t="n"/>
      <c r="AX873" s="330" t="n"/>
      <c r="AY873" s="330" t="n"/>
      <c r="AZ873" s="330" t="n"/>
      <c r="BA873" s="330" t="n"/>
      <c r="BB873" s="330" t="n"/>
      <c r="BC873" s="330" t="n"/>
      <c r="BD873" s="330" t="n"/>
      <c r="BE873" s="330" t="n"/>
      <c r="BF873" s="330" t="n"/>
      <c r="BG873" s="330" t="n"/>
      <c r="BH873" s="330" t="n"/>
      <c r="BI873" s="330" t="n"/>
    </row>
    <row r="874">
      <c r="AO874" s="330" t="n"/>
      <c r="AP874" s="330" t="n"/>
      <c r="AQ874" s="330" t="n"/>
      <c r="AR874" s="330" t="n"/>
      <c r="AS874" s="330" t="n"/>
      <c r="AT874" s="330" t="n"/>
      <c r="AU874" s="330" t="n"/>
      <c r="AV874" s="330" t="n"/>
      <c r="AW874" s="330" t="n"/>
      <c r="AX874" s="330" t="n"/>
      <c r="AY874" s="330" t="n"/>
      <c r="AZ874" s="330" t="n"/>
      <c r="BA874" s="330" t="n"/>
      <c r="BB874" s="330" t="n"/>
      <c r="BC874" s="330" t="n"/>
      <c r="BD874" s="330" t="n"/>
      <c r="BE874" s="330" t="n"/>
      <c r="BF874" s="330" t="n"/>
      <c r="BG874" s="330" t="n"/>
      <c r="BH874" s="330" t="n"/>
      <c r="BI874" s="330" t="n"/>
    </row>
    <row r="875">
      <c r="AO875" s="330" t="n"/>
      <c r="AP875" s="330" t="n"/>
      <c r="AQ875" s="330" t="n"/>
      <c r="AR875" s="330" t="n"/>
      <c r="AS875" s="330" t="n"/>
      <c r="AT875" s="330" t="n"/>
      <c r="AU875" s="330" t="n"/>
      <c r="AV875" s="330" t="n"/>
      <c r="AW875" s="330" t="n"/>
      <c r="AX875" s="330" t="n"/>
      <c r="AY875" s="330" t="n"/>
      <c r="AZ875" s="330" t="n"/>
      <c r="BA875" s="330" t="n"/>
      <c r="BB875" s="330" t="n"/>
      <c r="BC875" s="330" t="n"/>
      <c r="BD875" s="330" t="n"/>
      <c r="BE875" s="330" t="n"/>
      <c r="BF875" s="330" t="n"/>
      <c r="BG875" s="330" t="n"/>
      <c r="BH875" s="330" t="n"/>
      <c r="BI875" s="330" t="n"/>
    </row>
    <row r="876">
      <c r="AO876" s="330" t="n"/>
      <c r="AP876" s="330" t="n"/>
      <c r="AQ876" s="330" t="n"/>
      <c r="AR876" s="330" t="n"/>
      <c r="AS876" s="330" t="n"/>
      <c r="AT876" s="330" t="n"/>
      <c r="AU876" s="330" t="n"/>
      <c r="AV876" s="330" t="n"/>
      <c r="AW876" s="330" t="n"/>
      <c r="AX876" s="330" t="n"/>
      <c r="AY876" s="330" t="n"/>
      <c r="AZ876" s="330" t="n"/>
      <c r="BA876" s="330" t="n"/>
      <c r="BB876" s="330" t="n"/>
      <c r="BC876" s="330" t="n"/>
      <c r="BD876" s="330" t="n"/>
      <c r="BE876" s="330" t="n"/>
      <c r="BF876" s="330" t="n"/>
      <c r="BG876" s="330" t="n"/>
      <c r="BH876" s="330" t="n"/>
      <c r="BI876" s="330" t="n"/>
    </row>
    <row r="877">
      <c r="AO877" s="330" t="n"/>
      <c r="AP877" s="330" t="n"/>
      <c r="AQ877" s="330" t="n"/>
      <c r="AR877" s="330" t="n"/>
      <c r="AS877" s="330" t="n"/>
      <c r="AT877" s="330" t="n"/>
      <c r="AU877" s="330" t="n"/>
      <c r="AV877" s="330" t="n"/>
      <c r="AW877" s="330" t="n"/>
      <c r="AX877" s="330" t="n"/>
      <c r="AY877" s="330" t="n"/>
      <c r="AZ877" s="330" t="n"/>
      <c r="BA877" s="330" t="n"/>
      <c r="BB877" s="330" t="n"/>
      <c r="BC877" s="330" t="n"/>
      <c r="BD877" s="330" t="n"/>
      <c r="BE877" s="330" t="n"/>
      <c r="BF877" s="330" t="n"/>
      <c r="BG877" s="330" t="n"/>
      <c r="BH877" s="330" t="n"/>
      <c r="BI877" s="330" t="n"/>
    </row>
    <row r="878">
      <c r="AO878" s="330" t="n"/>
      <c r="AP878" s="330" t="n"/>
      <c r="AQ878" s="330" t="n"/>
      <c r="AR878" s="330" t="n"/>
      <c r="AS878" s="330" t="n"/>
      <c r="AT878" s="330" t="n"/>
      <c r="AU878" s="330" t="n"/>
      <c r="AV878" s="330" t="n"/>
      <c r="AW878" s="330" t="n"/>
      <c r="AX878" s="330" t="n"/>
      <c r="AY878" s="330" t="n"/>
      <c r="AZ878" s="330" t="n"/>
      <c r="BA878" s="330" t="n"/>
      <c r="BB878" s="330" t="n"/>
      <c r="BC878" s="330" t="n"/>
      <c r="BD878" s="330" t="n"/>
      <c r="BE878" s="330" t="n"/>
      <c r="BF878" s="330" t="n"/>
      <c r="BG878" s="330" t="n"/>
      <c r="BH878" s="330" t="n"/>
      <c r="BI878" s="330" t="n"/>
    </row>
    <row r="879">
      <c r="AO879" s="330" t="n"/>
      <c r="AP879" s="330" t="n"/>
      <c r="AQ879" s="330" t="n"/>
      <c r="AR879" s="330" t="n"/>
      <c r="AS879" s="330" t="n"/>
      <c r="AT879" s="330" t="n"/>
      <c r="AU879" s="330" t="n"/>
      <c r="AV879" s="330" t="n"/>
      <c r="AW879" s="330" t="n"/>
      <c r="AX879" s="330" t="n"/>
      <c r="AY879" s="330" t="n"/>
      <c r="AZ879" s="330" t="n"/>
      <c r="BA879" s="330" t="n"/>
      <c r="BB879" s="330" t="n"/>
      <c r="BC879" s="330" t="n"/>
      <c r="BD879" s="330" t="n"/>
      <c r="BE879" s="330" t="n"/>
      <c r="BF879" s="330" t="n"/>
      <c r="BG879" s="330" t="n"/>
      <c r="BH879" s="330" t="n"/>
      <c r="BI879" s="330" t="n"/>
    </row>
    <row r="880">
      <c r="AO880" s="330" t="n"/>
      <c r="AP880" s="330" t="n"/>
      <c r="AQ880" s="330" t="n"/>
      <c r="AR880" s="330" t="n"/>
      <c r="AS880" s="330" t="n"/>
      <c r="AT880" s="330" t="n"/>
      <c r="AU880" s="330" t="n"/>
      <c r="AV880" s="330" t="n"/>
      <c r="AW880" s="330" t="n"/>
      <c r="AX880" s="330" t="n"/>
      <c r="AY880" s="330" t="n"/>
      <c r="AZ880" s="330" t="n"/>
      <c r="BA880" s="330" t="n"/>
      <c r="BB880" s="330" t="n"/>
      <c r="BC880" s="330" t="n"/>
      <c r="BD880" s="330" t="n"/>
      <c r="BE880" s="330" t="n"/>
      <c r="BF880" s="330" t="n"/>
      <c r="BG880" s="330" t="n"/>
      <c r="BH880" s="330" t="n"/>
      <c r="BI880" s="330" t="n"/>
    </row>
    <row r="881">
      <c r="AO881" s="330" t="n"/>
      <c r="AP881" s="330" t="n"/>
      <c r="AQ881" s="330" t="n"/>
      <c r="AR881" s="330" t="n"/>
      <c r="AS881" s="330" t="n"/>
      <c r="AT881" s="330" t="n"/>
      <c r="AU881" s="330" t="n"/>
      <c r="AV881" s="330" t="n"/>
      <c r="AW881" s="330" t="n"/>
      <c r="AX881" s="330" t="n"/>
      <c r="AY881" s="330" t="n"/>
      <c r="AZ881" s="330" t="n"/>
      <c r="BA881" s="330" t="n"/>
      <c r="BB881" s="330" t="n"/>
      <c r="BC881" s="330" t="n"/>
      <c r="BD881" s="330" t="n"/>
      <c r="BE881" s="330" t="n"/>
      <c r="BF881" s="330" t="n"/>
      <c r="BG881" s="330" t="n"/>
      <c r="BH881" s="330" t="n"/>
      <c r="BI881" s="330" t="n"/>
    </row>
    <row r="882">
      <c r="AO882" s="330" t="n"/>
      <c r="AP882" s="330" t="n"/>
      <c r="AQ882" s="330" t="n"/>
      <c r="AR882" s="330" t="n"/>
      <c r="AS882" s="330" t="n"/>
      <c r="AT882" s="330" t="n"/>
      <c r="AU882" s="330" t="n"/>
      <c r="AV882" s="330" t="n"/>
      <c r="AW882" s="330" t="n"/>
      <c r="AX882" s="330" t="n"/>
      <c r="AY882" s="330" t="n"/>
      <c r="AZ882" s="330" t="n"/>
      <c r="BA882" s="330" t="n"/>
      <c r="BB882" s="330" t="n"/>
      <c r="BC882" s="330" t="n"/>
      <c r="BD882" s="330" t="n"/>
      <c r="BE882" s="330" t="n"/>
      <c r="BF882" s="330" t="n"/>
      <c r="BG882" s="330" t="n"/>
      <c r="BH882" s="330" t="n"/>
      <c r="BI882" s="330" t="n"/>
    </row>
    <row r="883">
      <c r="AO883" s="330" t="n"/>
      <c r="AP883" s="330" t="n"/>
      <c r="AQ883" s="330" t="n"/>
      <c r="AR883" s="330" t="n"/>
      <c r="AS883" s="330" t="n"/>
      <c r="AT883" s="330" t="n"/>
      <c r="AU883" s="330" t="n"/>
      <c r="AV883" s="330" t="n"/>
      <c r="AW883" s="330" t="n"/>
      <c r="AX883" s="330" t="n"/>
      <c r="AY883" s="330" t="n"/>
      <c r="AZ883" s="330" t="n"/>
      <c r="BA883" s="330" t="n"/>
      <c r="BB883" s="330" t="n"/>
      <c r="BC883" s="330" t="n"/>
      <c r="BD883" s="330" t="n"/>
      <c r="BE883" s="330" t="n"/>
      <c r="BF883" s="330" t="n"/>
      <c r="BG883" s="330" t="n"/>
      <c r="BH883" s="330" t="n"/>
      <c r="BI883" s="330" t="n"/>
    </row>
    <row r="884">
      <c r="AO884" s="330" t="n"/>
      <c r="AP884" s="330" t="n"/>
      <c r="AQ884" s="330" t="n"/>
      <c r="AR884" s="330" t="n"/>
      <c r="AS884" s="330" t="n"/>
      <c r="AT884" s="330" t="n"/>
      <c r="AU884" s="330" t="n"/>
      <c r="AV884" s="330" t="n"/>
      <c r="AW884" s="330" t="n"/>
      <c r="AX884" s="330" t="n"/>
      <c r="AY884" s="330" t="n"/>
      <c r="AZ884" s="330" t="n"/>
      <c r="BA884" s="330" t="n"/>
      <c r="BB884" s="330" t="n"/>
      <c r="BC884" s="330" t="n"/>
      <c r="BD884" s="330" t="n"/>
      <c r="BE884" s="330" t="n"/>
      <c r="BF884" s="330" t="n"/>
      <c r="BG884" s="330" t="n"/>
      <c r="BH884" s="330" t="n"/>
      <c r="BI884" s="330" t="n"/>
    </row>
    <row r="885">
      <c r="AO885" s="330" t="n"/>
      <c r="AP885" s="330" t="n"/>
      <c r="AQ885" s="330" t="n"/>
      <c r="AR885" s="330" t="n"/>
      <c r="AS885" s="330" t="n"/>
      <c r="AT885" s="330" t="n"/>
      <c r="AU885" s="330" t="n"/>
      <c r="AV885" s="330" t="n"/>
      <c r="AW885" s="330" t="n"/>
      <c r="AX885" s="330" t="n"/>
      <c r="AY885" s="330" t="n"/>
      <c r="AZ885" s="330" t="n"/>
      <c r="BA885" s="330" t="n"/>
      <c r="BB885" s="330" t="n"/>
      <c r="BC885" s="330" t="n"/>
      <c r="BD885" s="330" t="n"/>
      <c r="BE885" s="330" t="n"/>
      <c r="BF885" s="330" t="n"/>
      <c r="BG885" s="330" t="n"/>
      <c r="BH885" s="330" t="n"/>
      <c r="BI885" s="330" t="n"/>
    </row>
    <row r="886">
      <c r="AO886" s="330" t="n"/>
      <c r="AP886" s="330" t="n"/>
      <c r="AQ886" s="330" t="n"/>
      <c r="AR886" s="330" t="n"/>
      <c r="AS886" s="330" t="n"/>
      <c r="AT886" s="330" t="n"/>
      <c r="AU886" s="330" t="n"/>
      <c r="AV886" s="330" t="n"/>
      <c r="AW886" s="330" t="n"/>
      <c r="AX886" s="330" t="n"/>
      <c r="AY886" s="330" t="n"/>
      <c r="AZ886" s="330" t="n"/>
      <c r="BA886" s="330" t="n"/>
      <c r="BB886" s="330" t="n"/>
      <c r="BC886" s="330" t="n"/>
      <c r="BD886" s="330" t="n"/>
      <c r="BE886" s="330" t="n"/>
      <c r="BF886" s="330" t="n"/>
      <c r="BG886" s="330" t="n"/>
      <c r="BH886" s="330" t="n"/>
      <c r="BI886" s="330" t="n"/>
    </row>
    <row r="887">
      <c r="AO887" s="330" t="n"/>
      <c r="AP887" s="330" t="n"/>
      <c r="AQ887" s="330" t="n"/>
      <c r="AR887" s="330" t="n"/>
      <c r="AS887" s="330" t="n"/>
      <c r="AT887" s="330" t="n"/>
      <c r="AU887" s="330" t="n"/>
      <c r="AV887" s="330" t="n"/>
      <c r="AW887" s="330" t="n"/>
      <c r="AX887" s="330" t="n"/>
      <c r="AY887" s="330" t="n"/>
      <c r="AZ887" s="330" t="n"/>
      <c r="BA887" s="330" t="n"/>
      <c r="BB887" s="330" t="n"/>
      <c r="BC887" s="330" t="n"/>
      <c r="BD887" s="330" t="n"/>
      <c r="BE887" s="330" t="n"/>
      <c r="BF887" s="330" t="n"/>
      <c r="BG887" s="330" t="n"/>
      <c r="BH887" s="330" t="n"/>
      <c r="BI887" s="330" t="n"/>
    </row>
    <row r="888">
      <c r="AO888" s="330" t="n"/>
      <c r="AP888" s="330" t="n"/>
      <c r="AQ888" s="330" t="n"/>
      <c r="AR888" s="330" t="n"/>
      <c r="AS888" s="330" t="n"/>
      <c r="AT888" s="330" t="n"/>
      <c r="AU888" s="330" t="n"/>
      <c r="AV888" s="330" t="n"/>
      <c r="AW888" s="330" t="n"/>
      <c r="AX888" s="330" t="n"/>
      <c r="AY888" s="330" t="n"/>
      <c r="AZ888" s="330" t="n"/>
      <c r="BA888" s="330" t="n"/>
      <c r="BB888" s="330" t="n"/>
      <c r="BC888" s="330" t="n"/>
      <c r="BD888" s="330" t="n"/>
      <c r="BE888" s="330" t="n"/>
      <c r="BF888" s="330" t="n"/>
      <c r="BG888" s="330" t="n"/>
      <c r="BH888" s="330" t="n"/>
      <c r="BI888" s="330" t="n"/>
    </row>
    <row r="889">
      <c r="AO889" s="330" t="n"/>
      <c r="AP889" s="330" t="n"/>
      <c r="AQ889" s="330" t="n"/>
      <c r="AR889" s="330" t="n"/>
      <c r="AS889" s="330" t="n"/>
      <c r="AT889" s="330" t="n"/>
      <c r="AU889" s="330" t="n"/>
      <c r="AV889" s="330" t="n"/>
      <c r="AW889" s="330" t="n"/>
      <c r="AX889" s="330" t="n"/>
      <c r="AY889" s="330" t="n"/>
      <c r="AZ889" s="330" t="n"/>
      <c r="BA889" s="330" t="n"/>
      <c r="BB889" s="330" t="n"/>
      <c r="BC889" s="330" t="n"/>
      <c r="BD889" s="330" t="n"/>
      <c r="BE889" s="330" t="n"/>
      <c r="BF889" s="330" t="n"/>
      <c r="BG889" s="330" t="n"/>
      <c r="BH889" s="330" t="n"/>
      <c r="BI889" s="330" t="n"/>
    </row>
    <row r="890">
      <c r="AO890" s="330" t="n"/>
      <c r="AP890" s="330" t="n"/>
      <c r="AQ890" s="330" t="n"/>
      <c r="AR890" s="330" t="n"/>
      <c r="AS890" s="330" t="n"/>
      <c r="AT890" s="330" t="n"/>
      <c r="AU890" s="330" t="n"/>
      <c r="AV890" s="330" t="n"/>
      <c r="AW890" s="330" t="n"/>
      <c r="AX890" s="330" t="n"/>
      <c r="AY890" s="330" t="n"/>
      <c r="AZ890" s="330" t="n"/>
      <c r="BA890" s="330" t="n"/>
      <c r="BB890" s="330" t="n"/>
      <c r="BC890" s="330" t="n"/>
      <c r="BD890" s="330" t="n"/>
      <c r="BE890" s="330" t="n"/>
      <c r="BF890" s="330" t="n"/>
      <c r="BG890" s="330" t="n"/>
      <c r="BH890" s="330" t="n"/>
      <c r="BI890" s="330" t="n"/>
    </row>
    <row r="891">
      <c r="AO891" s="330" t="n"/>
      <c r="AP891" s="330" t="n"/>
      <c r="AQ891" s="330" t="n"/>
      <c r="AR891" s="330" t="n"/>
      <c r="AS891" s="330" t="n"/>
      <c r="AT891" s="330" t="n"/>
      <c r="AU891" s="330" t="n"/>
      <c r="AV891" s="330" t="n"/>
      <c r="AW891" s="330" t="n"/>
      <c r="AX891" s="330" t="n"/>
      <c r="AY891" s="330" t="n"/>
      <c r="AZ891" s="330" t="n"/>
      <c r="BA891" s="330" t="n"/>
      <c r="BB891" s="330" t="n"/>
      <c r="BC891" s="330" t="n"/>
      <c r="BD891" s="330" t="n"/>
      <c r="BE891" s="330" t="n"/>
      <c r="BF891" s="330" t="n"/>
      <c r="BG891" s="330" t="n"/>
      <c r="BH891" s="330" t="n"/>
      <c r="BI891" s="330" t="n"/>
    </row>
    <row r="892">
      <c r="AO892" s="330" t="n"/>
      <c r="AP892" s="330" t="n"/>
      <c r="AQ892" s="330" t="n"/>
      <c r="AR892" s="330" t="n"/>
      <c r="AS892" s="330" t="n"/>
      <c r="AT892" s="330" t="n"/>
      <c r="AU892" s="330" t="n"/>
      <c r="AV892" s="330" t="n"/>
      <c r="AW892" s="330" t="n"/>
      <c r="AX892" s="330" t="n"/>
      <c r="AY892" s="330" t="n"/>
      <c r="AZ892" s="330" t="n"/>
      <c r="BA892" s="330" t="n"/>
      <c r="BB892" s="330" t="n"/>
      <c r="BC892" s="330" t="n"/>
      <c r="BD892" s="330" t="n"/>
      <c r="BE892" s="330" t="n"/>
      <c r="BF892" s="330" t="n"/>
      <c r="BG892" s="330" t="n"/>
      <c r="BH892" s="330" t="n"/>
      <c r="BI892" s="330" t="n"/>
    </row>
    <row r="893">
      <c r="AO893" s="330" t="n"/>
      <c r="AP893" s="330" t="n"/>
      <c r="AQ893" s="330" t="n"/>
      <c r="AR893" s="330" t="n"/>
      <c r="AS893" s="330" t="n"/>
      <c r="AT893" s="330" t="n"/>
      <c r="AU893" s="330" t="n"/>
      <c r="AV893" s="330" t="n"/>
      <c r="AW893" s="330" t="n"/>
      <c r="AX893" s="330" t="n"/>
      <c r="AY893" s="330" t="n"/>
      <c r="AZ893" s="330" t="n"/>
      <c r="BA893" s="330" t="n"/>
      <c r="BB893" s="330" t="n"/>
      <c r="BC893" s="330" t="n"/>
      <c r="BD893" s="330" t="n"/>
      <c r="BE893" s="330" t="n"/>
      <c r="BF893" s="330" t="n"/>
      <c r="BG893" s="330" t="n"/>
      <c r="BH893" s="330" t="n"/>
      <c r="BI893" s="330" t="n"/>
    </row>
    <row r="894">
      <c r="AO894" s="330" t="n"/>
      <c r="AP894" s="330" t="n"/>
      <c r="AQ894" s="330" t="n"/>
      <c r="AR894" s="330" t="n"/>
      <c r="AS894" s="330" t="n"/>
      <c r="AT894" s="330" t="n"/>
      <c r="AU894" s="330" t="n"/>
      <c r="AV894" s="330" t="n"/>
      <c r="AW894" s="330" t="n"/>
      <c r="AX894" s="330" t="n"/>
      <c r="AY894" s="330" t="n"/>
      <c r="AZ894" s="330" t="n"/>
      <c r="BA894" s="330" t="n"/>
      <c r="BB894" s="330" t="n"/>
      <c r="BC894" s="330" t="n"/>
      <c r="BD894" s="330" t="n"/>
      <c r="BE894" s="330" t="n"/>
      <c r="BF894" s="330" t="n"/>
      <c r="BG894" s="330" t="n"/>
      <c r="BH894" s="330" t="n"/>
      <c r="BI894" s="330" t="n"/>
    </row>
    <row r="895">
      <c r="AO895" s="330" t="n"/>
      <c r="AP895" s="330" t="n"/>
      <c r="AQ895" s="330" t="n"/>
      <c r="AR895" s="330" t="n"/>
      <c r="AS895" s="330" t="n"/>
      <c r="AT895" s="330" t="n"/>
      <c r="AU895" s="330" t="n"/>
      <c r="AV895" s="330" t="n"/>
      <c r="AW895" s="330" t="n"/>
      <c r="AX895" s="330" t="n"/>
      <c r="AY895" s="330" t="n"/>
      <c r="AZ895" s="330" t="n"/>
      <c r="BA895" s="330" t="n"/>
      <c r="BB895" s="330" t="n"/>
      <c r="BC895" s="330" t="n"/>
      <c r="BD895" s="330" t="n"/>
      <c r="BE895" s="330" t="n"/>
      <c r="BF895" s="330" t="n"/>
      <c r="BG895" s="330" t="n"/>
      <c r="BH895" s="330" t="n"/>
      <c r="BI895" s="330" t="n"/>
    </row>
    <row r="896">
      <c r="AO896" s="330" t="n"/>
      <c r="AP896" s="330" t="n"/>
      <c r="AQ896" s="330" t="n"/>
      <c r="AR896" s="330" t="n"/>
      <c r="AS896" s="330" t="n"/>
      <c r="AT896" s="330" t="n"/>
      <c r="AU896" s="330" t="n"/>
      <c r="AV896" s="330" t="n"/>
      <c r="AW896" s="330" t="n"/>
      <c r="AX896" s="330" t="n"/>
      <c r="AY896" s="330" t="n"/>
      <c r="AZ896" s="330" t="n"/>
      <c r="BA896" s="330" t="n"/>
      <c r="BB896" s="330" t="n"/>
      <c r="BC896" s="330" t="n"/>
      <c r="BD896" s="330" t="n"/>
      <c r="BE896" s="330" t="n"/>
      <c r="BF896" s="330" t="n"/>
      <c r="BG896" s="330" t="n"/>
      <c r="BH896" s="330" t="n"/>
      <c r="BI896" s="330" t="n"/>
    </row>
    <row r="897">
      <c r="AO897" s="330" t="n"/>
      <c r="AP897" s="330" t="n"/>
      <c r="AQ897" s="330" t="n"/>
      <c r="AR897" s="330" t="n"/>
      <c r="AS897" s="330" t="n"/>
      <c r="AT897" s="330" t="n"/>
      <c r="AU897" s="330" t="n"/>
      <c r="AV897" s="330" t="n"/>
      <c r="AW897" s="330" t="n"/>
      <c r="AX897" s="330" t="n"/>
      <c r="AY897" s="330" t="n"/>
      <c r="AZ897" s="330" t="n"/>
      <c r="BA897" s="330" t="n"/>
      <c r="BB897" s="330" t="n"/>
      <c r="BC897" s="330" t="n"/>
      <c r="BD897" s="330" t="n"/>
      <c r="BE897" s="330" t="n"/>
      <c r="BF897" s="330" t="n"/>
      <c r="BG897" s="330" t="n"/>
      <c r="BH897" s="330" t="n"/>
      <c r="BI897" s="330" t="n"/>
    </row>
    <row r="898">
      <c r="AO898" s="330" t="n"/>
      <c r="AP898" s="330" t="n"/>
      <c r="AQ898" s="330" t="n"/>
      <c r="AR898" s="330" t="n"/>
      <c r="AS898" s="330" t="n"/>
      <c r="AT898" s="330" t="n"/>
      <c r="AU898" s="330" t="n"/>
      <c r="AV898" s="330" t="n"/>
      <c r="AW898" s="330" t="n"/>
      <c r="AX898" s="330" t="n"/>
      <c r="AY898" s="330" t="n"/>
      <c r="AZ898" s="330" t="n"/>
      <c r="BA898" s="330" t="n"/>
      <c r="BB898" s="330" t="n"/>
      <c r="BC898" s="330" t="n"/>
      <c r="BD898" s="330" t="n"/>
      <c r="BE898" s="330" t="n"/>
      <c r="BF898" s="330" t="n"/>
      <c r="BG898" s="330" t="n"/>
      <c r="BH898" s="330" t="n"/>
      <c r="BI898" s="330" t="n"/>
    </row>
    <row r="899">
      <c r="AO899" s="330" t="n"/>
      <c r="AP899" s="330" t="n"/>
      <c r="AQ899" s="330" t="n"/>
      <c r="AR899" s="330" t="n"/>
      <c r="AS899" s="330" t="n"/>
      <c r="AT899" s="330" t="n"/>
      <c r="AU899" s="330" t="n"/>
      <c r="AV899" s="330" t="n"/>
      <c r="AW899" s="330" t="n"/>
      <c r="AX899" s="330" t="n"/>
      <c r="AY899" s="330" t="n"/>
      <c r="AZ899" s="330" t="n"/>
      <c r="BA899" s="330" t="n"/>
      <c r="BB899" s="330" t="n"/>
      <c r="BC899" s="330" t="n"/>
      <c r="BD899" s="330" t="n"/>
      <c r="BE899" s="330" t="n"/>
      <c r="BF899" s="330" t="n"/>
      <c r="BG899" s="330" t="n"/>
      <c r="BH899" s="330" t="n"/>
      <c r="BI899" s="330" t="n"/>
    </row>
    <row r="900">
      <c r="AO900" s="330" t="n"/>
      <c r="AP900" s="330" t="n"/>
      <c r="AQ900" s="330" t="n"/>
      <c r="AR900" s="330" t="n"/>
      <c r="AS900" s="330" t="n"/>
      <c r="AT900" s="330" t="n"/>
      <c r="AU900" s="330" t="n"/>
      <c r="AV900" s="330" t="n"/>
      <c r="AW900" s="330" t="n"/>
      <c r="AX900" s="330" t="n"/>
      <c r="AY900" s="330" t="n"/>
      <c r="AZ900" s="330" t="n"/>
      <c r="BA900" s="330" t="n"/>
      <c r="BB900" s="330" t="n"/>
      <c r="BC900" s="330" t="n"/>
      <c r="BD900" s="330" t="n"/>
      <c r="BE900" s="330" t="n"/>
      <c r="BF900" s="330" t="n"/>
      <c r="BG900" s="330" t="n"/>
      <c r="BH900" s="330" t="n"/>
      <c r="BI900" s="330" t="n"/>
    </row>
    <row r="901">
      <c r="AO901" s="330" t="n"/>
      <c r="AP901" s="330" t="n"/>
      <c r="AQ901" s="330" t="n"/>
      <c r="AR901" s="330" t="n"/>
      <c r="AS901" s="330" t="n"/>
      <c r="AT901" s="330" t="n"/>
      <c r="AU901" s="330" t="n"/>
      <c r="AV901" s="330" t="n"/>
      <c r="AW901" s="330" t="n"/>
      <c r="AX901" s="330" t="n"/>
      <c r="AY901" s="330" t="n"/>
      <c r="AZ901" s="330" t="n"/>
      <c r="BA901" s="330" t="n"/>
      <c r="BB901" s="330" t="n"/>
      <c r="BC901" s="330" t="n"/>
      <c r="BD901" s="330" t="n"/>
      <c r="BE901" s="330" t="n"/>
      <c r="BF901" s="330" t="n"/>
      <c r="BG901" s="330" t="n"/>
      <c r="BH901" s="330" t="n"/>
      <c r="BI901" s="330" t="n"/>
    </row>
    <row r="902">
      <c r="AO902" s="330" t="n"/>
      <c r="AP902" s="330" t="n"/>
      <c r="AQ902" s="330" t="n"/>
      <c r="AR902" s="330" t="n"/>
      <c r="AS902" s="330" t="n"/>
      <c r="AT902" s="330" t="n"/>
      <c r="AU902" s="330" t="n"/>
      <c r="AV902" s="330" t="n"/>
      <c r="AW902" s="330" t="n"/>
      <c r="AX902" s="330" t="n"/>
      <c r="AY902" s="330" t="n"/>
      <c r="AZ902" s="330" t="n"/>
      <c r="BA902" s="330" t="n"/>
      <c r="BB902" s="330" t="n"/>
      <c r="BC902" s="330" t="n"/>
      <c r="BD902" s="330" t="n"/>
      <c r="BE902" s="330" t="n"/>
      <c r="BF902" s="330" t="n"/>
      <c r="BG902" s="330" t="n"/>
      <c r="BH902" s="330" t="n"/>
      <c r="BI902" s="330" t="n"/>
    </row>
    <row r="903">
      <c r="AO903" s="330" t="n"/>
      <c r="AP903" s="330" t="n"/>
      <c r="AQ903" s="330" t="n"/>
      <c r="AR903" s="330" t="n"/>
      <c r="AS903" s="330" t="n"/>
      <c r="AT903" s="330" t="n"/>
      <c r="AU903" s="330" t="n"/>
      <c r="AV903" s="330" t="n"/>
      <c r="AW903" s="330" t="n"/>
      <c r="AX903" s="330" t="n"/>
      <c r="AY903" s="330" t="n"/>
      <c r="AZ903" s="330" t="n"/>
      <c r="BA903" s="330" t="n"/>
      <c r="BB903" s="330" t="n"/>
      <c r="BC903" s="330" t="n"/>
      <c r="BD903" s="330" t="n"/>
      <c r="BE903" s="330" t="n"/>
      <c r="BF903" s="330" t="n"/>
      <c r="BG903" s="330" t="n"/>
      <c r="BH903" s="330" t="n"/>
      <c r="BI903" s="330" t="n"/>
    </row>
    <row r="904">
      <c r="AO904" s="330" t="n"/>
      <c r="AP904" s="330" t="n"/>
      <c r="AQ904" s="330" t="n"/>
      <c r="AR904" s="330" t="n"/>
      <c r="AS904" s="330" t="n"/>
      <c r="AT904" s="330" t="n"/>
      <c r="AU904" s="330" t="n"/>
      <c r="AV904" s="330" t="n"/>
      <c r="AW904" s="330" t="n"/>
      <c r="AX904" s="330" t="n"/>
      <c r="AY904" s="330" t="n"/>
      <c r="AZ904" s="330" t="n"/>
      <c r="BA904" s="330" t="n"/>
      <c r="BB904" s="330" t="n"/>
      <c r="BC904" s="330" t="n"/>
      <c r="BD904" s="330" t="n"/>
      <c r="BE904" s="330" t="n"/>
      <c r="BF904" s="330" t="n"/>
      <c r="BG904" s="330" t="n"/>
      <c r="BH904" s="330" t="n"/>
      <c r="BI904" s="330" t="n"/>
    </row>
    <row r="905">
      <c r="AO905" s="330" t="n"/>
      <c r="AP905" s="330" t="n"/>
      <c r="AQ905" s="330" t="n"/>
      <c r="AR905" s="330" t="n"/>
      <c r="AS905" s="330" t="n"/>
      <c r="AT905" s="330" t="n"/>
      <c r="AU905" s="330" t="n"/>
      <c r="AV905" s="330" t="n"/>
      <c r="AW905" s="330" t="n"/>
      <c r="AX905" s="330" t="n"/>
      <c r="AY905" s="330" t="n"/>
      <c r="AZ905" s="330" t="n"/>
      <c r="BA905" s="330" t="n"/>
      <c r="BB905" s="330" t="n"/>
      <c r="BC905" s="330" t="n"/>
      <c r="BD905" s="330" t="n"/>
      <c r="BE905" s="330" t="n"/>
      <c r="BF905" s="330" t="n"/>
      <c r="BG905" s="330" t="n"/>
      <c r="BH905" s="330" t="n"/>
      <c r="BI905" s="330" t="n"/>
    </row>
    <row r="906">
      <c r="AO906" s="330" t="n"/>
      <c r="AP906" s="330" t="n"/>
      <c r="AQ906" s="330" t="n"/>
      <c r="AR906" s="330" t="n"/>
      <c r="AS906" s="330" t="n"/>
      <c r="AT906" s="330" t="n"/>
      <c r="AU906" s="330" t="n"/>
      <c r="AV906" s="330" t="n"/>
      <c r="AW906" s="330" t="n"/>
      <c r="AX906" s="330" t="n"/>
      <c r="AY906" s="330" t="n"/>
      <c r="AZ906" s="330" t="n"/>
      <c r="BA906" s="330" t="n"/>
      <c r="BB906" s="330" t="n"/>
      <c r="BC906" s="330" t="n"/>
      <c r="BD906" s="330" t="n"/>
      <c r="BE906" s="330" t="n"/>
      <c r="BF906" s="330" t="n"/>
      <c r="BG906" s="330" t="n"/>
      <c r="BH906" s="330" t="n"/>
      <c r="BI906" s="330" t="n"/>
    </row>
    <row r="907">
      <c r="AO907" s="330" t="n"/>
      <c r="AP907" s="330" t="n"/>
      <c r="AQ907" s="330" t="n"/>
      <c r="AR907" s="330" t="n"/>
      <c r="AS907" s="330" t="n"/>
      <c r="AT907" s="330" t="n"/>
      <c r="AU907" s="330" t="n"/>
      <c r="AV907" s="330" t="n"/>
      <c r="AW907" s="330" t="n"/>
      <c r="AX907" s="330" t="n"/>
      <c r="AY907" s="330" t="n"/>
      <c r="AZ907" s="330" t="n"/>
      <c r="BA907" s="330" t="n"/>
      <c r="BB907" s="330" t="n"/>
      <c r="BC907" s="330" t="n"/>
      <c r="BD907" s="330" t="n"/>
      <c r="BE907" s="330" t="n"/>
      <c r="BF907" s="330" t="n"/>
      <c r="BG907" s="330" t="n"/>
      <c r="BH907" s="330" t="n"/>
      <c r="BI907" s="330" t="n"/>
    </row>
    <row r="908">
      <c r="AO908" s="330" t="n"/>
      <c r="AP908" s="330" t="n"/>
      <c r="AQ908" s="330" t="n"/>
      <c r="AR908" s="330" t="n"/>
      <c r="AS908" s="330" t="n"/>
      <c r="AT908" s="330" t="n"/>
      <c r="AU908" s="330" t="n"/>
      <c r="AV908" s="330" t="n"/>
      <c r="AW908" s="330" t="n"/>
      <c r="AX908" s="330" t="n"/>
      <c r="AY908" s="330" t="n"/>
      <c r="AZ908" s="330" t="n"/>
      <c r="BA908" s="330" t="n"/>
      <c r="BB908" s="330" t="n"/>
      <c r="BC908" s="330" t="n"/>
      <c r="BD908" s="330" t="n"/>
      <c r="BE908" s="330" t="n"/>
      <c r="BF908" s="330" t="n"/>
      <c r="BG908" s="330" t="n"/>
      <c r="BH908" s="330" t="n"/>
      <c r="BI908" s="330" t="n"/>
    </row>
    <row r="909">
      <c r="AO909" s="330" t="n"/>
      <c r="AP909" s="330" t="n"/>
      <c r="AQ909" s="330" t="n"/>
      <c r="AR909" s="330" t="n"/>
      <c r="AS909" s="330" t="n"/>
      <c r="AT909" s="330" t="n"/>
      <c r="AU909" s="330" t="n"/>
      <c r="AV909" s="330" t="n"/>
      <c r="AW909" s="330" t="n"/>
      <c r="AX909" s="330" t="n"/>
      <c r="AY909" s="330" t="n"/>
      <c r="AZ909" s="330" t="n"/>
      <c r="BA909" s="330" t="n"/>
      <c r="BB909" s="330" t="n"/>
      <c r="BC909" s="330" t="n"/>
      <c r="BD909" s="330" t="n"/>
      <c r="BE909" s="330" t="n"/>
      <c r="BF909" s="330" t="n"/>
      <c r="BG909" s="330" t="n"/>
      <c r="BH909" s="330" t="n"/>
      <c r="BI909" s="330" t="n"/>
    </row>
    <row r="910">
      <c r="AO910" s="330" t="n"/>
      <c r="AP910" s="330" t="n"/>
      <c r="AQ910" s="330" t="n"/>
      <c r="AR910" s="330" t="n"/>
      <c r="AS910" s="330" t="n"/>
      <c r="AT910" s="330" t="n"/>
      <c r="AU910" s="330" t="n"/>
      <c r="AV910" s="330" t="n"/>
      <c r="AW910" s="330" t="n"/>
      <c r="AX910" s="330" t="n"/>
      <c r="AY910" s="330" t="n"/>
      <c r="AZ910" s="330" t="n"/>
      <c r="BA910" s="330" t="n"/>
      <c r="BB910" s="330" t="n"/>
      <c r="BC910" s="330" t="n"/>
      <c r="BD910" s="330" t="n"/>
      <c r="BE910" s="330" t="n"/>
      <c r="BF910" s="330" t="n"/>
      <c r="BG910" s="330" t="n"/>
      <c r="BH910" s="330" t="n"/>
      <c r="BI910" s="330" t="n"/>
    </row>
    <row r="911">
      <c r="AO911" s="330" t="n"/>
      <c r="AP911" s="330" t="n"/>
      <c r="AQ911" s="330" t="n"/>
      <c r="AR911" s="330" t="n"/>
      <c r="AS911" s="330" t="n"/>
      <c r="AT911" s="330" t="n"/>
      <c r="AU911" s="330" t="n"/>
      <c r="AV911" s="330" t="n"/>
      <c r="AW911" s="330" t="n"/>
      <c r="AX911" s="330" t="n"/>
      <c r="AY911" s="330" t="n"/>
      <c r="AZ911" s="330" t="n"/>
      <c r="BA911" s="330" t="n"/>
      <c r="BB911" s="330" t="n"/>
      <c r="BC911" s="330" t="n"/>
      <c r="BD911" s="330" t="n"/>
      <c r="BE911" s="330" t="n"/>
      <c r="BF911" s="330" t="n"/>
      <c r="BG911" s="330" t="n"/>
      <c r="BH911" s="330" t="n"/>
      <c r="BI911" s="330" t="n"/>
    </row>
    <row r="912">
      <c r="AO912" s="330" t="n"/>
      <c r="AP912" s="330" t="n"/>
      <c r="AQ912" s="330" t="n"/>
      <c r="AR912" s="330" t="n"/>
      <c r="AS912" s="330" t="n"/>
      <c r="AT912" s="330" t="n"/>
      <c r="AU912" s="330" t="n"/>
      <c r="AV912" s="330" t="n"/>
      <c r="AW912" s="330" t="n"/>
      <c r="AX912" s="330" t="n"/>
      <c r="AY912" s="330" t="n"/>
      <c r="AZ912" s="330" t="n"/>
      <c r="BA912" s="330" t="n"/>
      <c r="BB912" s="330" t="n"/>
      <c r="BC912" s="330" t="n"/>
      <c r="BD912" s="330" t="n"/>
      <c r="BE912" s="330" t="n"/>
      <c r="BF912" s="330" t="n"/>
      <c r="BG912" s="330" t="n"/>
      <c r="BH912" s="330" t="n"/>
      <c r="BI912" s="330" t="n"/>
    </row>
    <row r="913">
      <c r="AO913" s="330" t="n"/>
      <c r="AP913" s="330" t="n"/>
      <c r="AQ913" s="330" t="n"/>
      <c r="AR913" s="330" t="n"/>
      <c r="AS913" s="330" t="n"/>
      <c r="AT913" s="330" t="n"/>
      <c r="AU913" s="330" t="n"/>
      <c r="AV913" s="330" t="n"/>
      <c r="AW913" s="330" t="n"/>
      <c r="AX913" s="330" t="n"/>
      <c r="AY913" s="330" t="n"/>
      <c r="AZ913" s="330" t="n"/>
      <c r="BA913" s="330" t="n"/>
      <c r="BB913" s="330" t="n"/>
      <c r="BC913" s="330" t="n"/>
      <c r="BD913" s="330" t="n"/>
      <c r="BE913" s="330" t="n"/>
      <c r="BF913" s="330" t="n"/>
      <c r="BG913" s="330" t="n"/>
      <c r="BH913" s="330" t="n"/>
      <c r="BI913" s="330" t="n"/>
    </row>
    <row r="914">
      <c r="AO914" s="330" t="n"/>
      <c r="AP914" s="330" t="n"/>
      <c r="AQ914" s="330" t="n"/>
      <c r="AR914" s="330" t="n"/>
      <c r="AS914" s="330" t="n"/>
      <c r="AT914" s="330" t="n"/>
      <c r="AU914" s="330" t="n"/>
      <c r="AV914" s="330" t="n"/>
      <c r="AW914" s="330" t="n"/>
      <c r="AX914" s="330" t="n"/>
      <c r="AY914" s="330" t="n"/>
      <c r="AZ914" s="330" t="n"/>
      <c r="BA914" s="330" t="n"/>
      <c r="BB914" s="330" t="n"/>
      <c r="BC914" s="330" t="n"/>
      <c r="BD914" s="330" t="n"/>
      <c r="BE914" s="330" t="n"/>
      <c r="BF914" s="330" t="n"/>
      <c r="BG914" s="330" t="n"/>
      <c r="BH914" s="330" t="n"/>
      <c r="BI914" s="330" t="n"/>
    </row>
    <row r="915">
      <c r="AO915" s="330" t="n"/>
      <c r="AP915" s="330" t="n"/>
      <c r="AQ915" s="330" t="n"/>
      <c r="AR915" s="330" t="n"/>
      <c r="AS915" s="330" t="n"/>
      <c r="AT915" s="330" t="n"/>
      <c r="AU915" s="330" t="n"/>
      <c r="AV915" s="330" t="n"/>
      <c r="AW915" s="330" t="n"/>
      <c r="AX915" s="330" t="n"/>
      <c r="AY915" s="330" t="n"/>
      <c r="AZ915" s="330" t="n"/>
      <c r="BA915" s="330" t="n"/>
      <c r="BB915" s="330" t="n"/>
      <c r="BC915" s="330" t="n"/>
      <c r="BD915" s="330" t="n"/>
      <c r="BE915" s="330" t="n"/>
      <c r="BF915" s="330" t="n"/>
      <c r="BG915" s="330" t="n"/>
      <c r="BH915" s="330" t="n"/>
      <c r="BI915" s="330" t="n"/>
    </row>
    <row r="916">
      <c r="AO916" s="330" t="n"/>
      <c r="AP916" s="330" t="n"/>
      <c r="AQ916" s="330" t="n"/>
      <c r="AR916" s="330" t="n"/>
      <c r="AS916" s="330" t="n"/>
      <c r="AT916" s="330" t="n"/>
      <c r="AU916" s="330" t="n"/>
      <c r="AV916" s="330" t="n"/>
      <c r="AW916" s="330" t="n"/>
      <c r="AX916" s="330" t="n"/>
      <c r="AY916" s="330" t="n"/>
      <c r="AZ916" s="330" t="n"/>
      <c r="BA916" s="330" t="n"/>
      <c r="BB916" s="330" t="n"/>
      <c r="BC916" s="330" t="n"/>
      <c r="BD916" s="330" t="n"/>
      <c r="BE916" s="330" t="n"/>
      <c r="BF916" s="330" t="n"/>
      <c r="BG916" s="330" t="n"/>
      <c r="BH916" s="330" t="n"/>
      <c r="BI916" s="330" t="n"/>
    </row>
    <row r="917">
      <c r="AO917" s="330" t="n"/>
      <c r="AP917" s="330" t="n"/>
      <c r="AQ917" s="330" t="n"/>
      <c r="AR917" s="330" t="n"/>
      <c r="AS917" s="330" t="n"/>
      <c r="AT917" s="330" t="n"/>
      <c r="AU917" s="330" t="n"/>
      <c r="AV917" s="330" t="n"/>
      <c r="AW917" s="330" t="n"/>
      <c r="AX917" s="330" t="n"/>
      <c r="AY917" s="330" t="n"/>
      <c r="AZ917" s="330" t="n"/>
      <c r="BA917" s="330" t="n"/>
      <c r="BB917" s="330" t="n"/>
      <c r="BC917" s="330" t="n"/>
      <c r="BD917" s="330" t="n"/>
      <c r="BE917" s="330" t="n"/>
      <c r="BF917" s="330" t="n"/>
      <c r="BG917" s="330" t="n"/>
      <c r="BH917" s="330" t="n"/>
      <c r="BI917" s="330" t="n"/>
    </row>
    <row r="918">
      <c r="AO918" s="330" t="n"/>
      <c r="AP918" s="330" t="n"/>
      <c r="AQ918" s="330" t="n"/>
      <c r="AR918" s="330" t="n"/>
      <c r="AS918" s="330" t="n"/>
      <c r="AT918" s="330" t="n"/>
      <c r="AU918" s="330" t="n"/>
      <c r="AV918" s="330" t="n"/>
      <c r="AW918" s="330" t="n"/>
      <c r="AX918" s="330" t="n"/>
      <c r="AY918" s="330" t="n"/>
      <c r="AZ918" s="330" t="n"/>
      <c r="BA918" s="330" t="n"/>
      <c r="BB918" s="330" t="n"/>
      <c r="BC918" s="330" t="n"/>
      <c r="BD918" s="330" t="n"/>
      <c r="BE918" s="330" t="n"/>
      <c r="BF918" s="330" t="n"/>
      <c r="BG918" s="330" t="n"/>
      <c r="BH918" s="330" t="n"/>
      <c r="BI918" s="330" t="n"/>
    </row>
    <row r="919">
      <c r="AO919" s="330" t="n"/>
      <c r="AP919" s="330" t="n"/>
      <c r="AQ919" s="330" t="n"/>
      <c r="AR919" s="330" t="n"/>
      <c r="AS919" s="330" t="n"/>
      <c r="AT919" s="330" t="n"/>
      <c r="AU919" s="330" t="n"/>
      <c r="AV919" s="330" t="n"/>
      <c r="AW919" s="330" t="n"/>
      <c r="AX919" s="330" t="n"/>
      <c r="AY919" s="330" t="n"/>
      <c r="AZ919" s="330" t="n"/>
      <c r="BA919" s="330" t="n"/>
      <c r="BB919" s="330" t="n"/>
      <c r="BC919" s="330" t="n"/>
      <c r="BD919" s="330" t="n"/>
      <c r="BE919" s="330" t="n"/>
      <c r="BF919" s="330" t="n"/>
      <c r="BG919" s="330" t="n"/>
      <c r="BH919" s="330" t="n"/>
      <c r="BI919" s="330" t="n"/>
    </row>
    <row r="920">
      <c r="AO920" s="330" t="n"/>
      <c r="AP920" s="330" t="n"/>
      <c r="AQ920" s="330" t="n"/>
      <c r="AR920" s="330" t="n"/>
      <c r="AS920" s="330" t="n"/>
      <c r="AT920" s="330" t="n"/>
      <c r="AU920" s="330" t="n"/>
      <c r="AV920" s="330" t="n"/>
      <c r="AW920" s="330" t="n"/>
      <c r="AX920" s="330" t="n"/>
      <c r="AY920" s="330" t="n"/>
      <c r="AZ920" s="330" t="n"/>
      <c r="BA920" s="330" t="n"/>
      <c r="BB920" s="330" t="n"/>
      <c r="BC920" s="330" t="n"/>
      <c r="BD920" s="330" t="n"/>
      <c r="BE920" s="330" t="n"/>
      <c r="BF920" s="330" t="n"/>
      <c r="BG920" s="330" t="n"/>
      <c r="BH920" s="330" t="n"/>
      <c r="BI920" s="330" t="n"/>
    </row>
    <row r="921">
      <c r="AO921" s="330" t="n"/>
      <c r="AP921" s="330" t="n"/>
      <c r="AQ921" s="330" t="n"/>
      <c r="AR921" s="330" t="n"/>
      <c r="AS921" s="330" t="n"/>
      <c r="AT921" s="330" t="n"/>
      <c r="AU921" s="330" t="n"/>
      <c r="AV921" s="330" t="n"/>
      <c r="AW921" s="330" t="n"/>
      <c r="AX921" s="330" t="n"/>
      <c r="AY921" s="330" t="n"/>
      <c r="AZ921" s="330" t="n"/>
      <c r="BA921" s="330" t="n"/>
      <c r="BB921" s="330" t="n"/>
      <c r="BC921" s="330" t="n"/>
      <c r="BD921" s="330" t="n"/>
      <c r="BE921" s="330" t="n"/>
      <c r="BF921" s="330" t="n"/>
      <c r="BG921" s="330" t="n"/>
      <c r="BH921" s="330" t="n"/>
      <c r="BI921" s="330" t="n"/>
    </row>
    <row r="922">
      <c r="AO922" s="330" t="n"/>
      <c r="AP922" s="330" t="n"/>
      <c r="AQ922" s="330" t="n"/>
      <c r="AR922" s="330" t="n"/>
      <c r="AS922" s="330" t="n"/>
      <c r="AT922" s="330" t="n"/>
      <c r="AU922" s="330" t="n"/>
      <c r="AV922" s="330" t="n"/>
      <c r="AW922" s="330" t="n"/>
      <c r="AX922" s="330" t="n"/>
      <c r="AY922" s="330" t="n"/>
      <c r="AZ922" s="330" t="n"/>
      <c r="BA922" s="330" t="n"/>
      <c r="BB922" s="330" t="n"/>
      <c r="BC922" s="330" t="n"/>
      <c r="BD922" s="330" t="n"/>
      <c r="BE922" s="330" t="n"/>
      <c r="BF922" s="330" t="n"/>
      <c r="BG922" s="330" t="n"/>
      <c r="BH922" s="330" t="n"/>
      <c r="BI922" s="33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BIPoxSg7wPHztlI41qsTg==" formatRows="1" sort="1" spinCount="100000" hashValue="1EIazswj3xRTpFjohBtRoAQqdiSlPZS3QqHRw3lFKE2iNa9OOCgfrXLd3bTsKWpISA6iX4P6mlQtjezQ2VrYAQ=="/>
  <dataValidations count="1">
    <dataValidation sqref="D27" showDropDown="0" showInputMessage="1" showErrorMessage="1" allowBlank="1" type="list">
      <formula1>$AO$9:$BA$9</formula1>
    </dataValidation>
  </dataValidations>
  <pageMargins left="0.7" right="0.7" top="0.75" bottom="0.75" header="0.3" footer="0.3"/>
  <pageSetup orientation="portrait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28"/>
  <sheetViews>
    <sheetView zoomScaleNormal="100" workbookViewId="0">
      <selection activeCell="C11" sqref="C11:D11"/>
    </sheetView>
  </sheetViews>
  <sheetFormatPr baseColWidth="8" defaultColWidth="9.109375" defaultRowHeight="13.2"/>
  <cols>
    <col width="52.109375" customWidth="1" style="41" min="1" max="1"/>
    <col width="9.109375" customWidth="1" style="41" min="2" max="2"/>
    <col width="18.33203125" customWidth="1" style="41" min="3" max="4"/>
    <col width="18.109375" customWidth="1" style="41" min="5" max="5"/>
    <col width="18.33203125" customWidth="1" style="41" min="6" max="7"/>
    <col width="18.109375" customWidth="1" style="41" min="8" max="8"/>
    <col width="9.109375" customWidth="1" style="41" min="9" max="9"/>
    <col width="9.109375" customWidth="1" style="41" min="10" max="10"/>
    <col width="9.109375" customWidth="1" style="41" min="11" max="11"/>
    <col width="10.109375" bestFit="1" customWidth="1" style="41" min="12" max="12"/>
    <col width="16.5546875" customWidth="1" style="41" min="13" max="13"/>
    <col width="17.5546875" customWidth="1" style="41" min="14" max="14"/>
    <col width="18.44140625" customWidth="1" style="41" min="15" max="15"/>
    <col width="16.5546875" customWidth="1" style="41" min="16" max="16"/>
    <col width="23.6640625" customWidth="1" style="41" min="17" max="17"/>
    <col width="20.44140625" customWidth="1" style="41" min="18" max="18"/>
    <col width="9.109375" customWidth="1" style="41" min="19" max="16384"/>
  </cols>
  <sheetData>
    <row r="1" ht="17.4" customHeight="1">
      <c r="A1" s="326" t="inlineStr">
        <is>
          <t> 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P1" s="117" t="n"/>
    </row>
    <row r="2" ht="17.4" customHeight="1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P2" s="117" t="n"/>
    </row>
    <row r="3" ht="17.4" customHeight="1">
      <c r="A3" s="203" t="inlineStr">
        <is>
          <t>Holding Company</t>
        </is>
      </c>
      <c r="B3" s="203" t="n"/>
      <c r="C3" s="203" t="n"/>
      <c r="D3" s="203" t="n"/>
      <c r="E3" s="117" t="n"/>
      <c r="F3" s="117" t="n"/>
      <c r="G3" s="118" t="inlineStr">
        <is>
          <t xml:space="preserve">                        الشركة القابضة</t>
        </is>
      </c>
      <c r="H3" s="204" t="n"/>
      <c r="I3" s="204" t="n"/>
      <c r="J3" s="204" t="n"/>
      <c r="L3" s="205" t="n"/>
      <c r="M3" s="205" t="n"/>
      <c r="N3" s="205" t="n"/>
      <c r="P3" s="117" t="n"/>
    </row>
    <row r="4" ht="17.4" customHeight="1">
      <c r="A4" s="203" t="inlineStr">
        <is>
          <t>Fayoum drinking Water and Sanitation Company</t>
        </is>
      </c>
      <c r="B4" s="117" t="n"/>
      <c r="C4" s="117" t="n"/>
      <c r="D4" s="117" t="n"/>
      <c r="E4" s="117" t="n"/>
      <c r="F4" s="117" t="n"/>
      <c r="G4" s="118" t="inlineStr">
        <is>
          <t>شركة مياه الشرب والصرف الصحى بالفيوم</t>
        </is>
      </c>
      <c r="H4" s="204" t="n"/>
      <c r="J4" s="204" t="n"/>
      <c r="K4" s="204" t="n"/>
      <c r="L4" s="204" t="n"/>
      <c r="M4" s="204" t="n"/>
      <c r="N4" s="204" t="n"/>
    </row>
    <row r="5" ht="24.9" customHeight="1" thickBot="1">
      <c r="A5" s="206" t="n"/>
      <c r="B5" s="206" t="n"/>
      <c r="C5" s="206" t="n"/>
      <c r="D5" s="206" t="n"/>
      <c r="E5" s="206" t="n"/>
      <c r="F5" s="206" t="n"/>
      <c r="G5" s="207" t="inlineStr">
        <is>
          <t>قطاع المعامل - الادارة العامة لمعامل الصرف الصحى</t>
        </is>
      </c>
      <c r="H5" s="208" t="n"/>
      <c r="J5" s="321" t="n"/>
      <c r="K5" s="321" t="n"/>
      <c r="L5" s="321" t="n"/>
      <c r="M5" s="321" t="n"/>
      <c r="N5" s="321" t="n"/>
    </row>
    <row r="6" ht="24.9" customHeight="1">
      <c r="A6" s="458" t="inlineStr">
        <is>
          <t>Oil and Grease ( O&amp;G  ) WORK SHEET</t>
        </is>
      </c>
      <c r="B6" s="531" t="n"/>
      <c r="C6" s="531" t="n"/>
      <c r="D6" s="560" t="inlineStr">
        <is>
          <t xml:space="preserve">PLANT:    Kasr Rashwan   </t>
        </is>
      </c>
      <c r="E6" s="533" t="n"/>
      <c r="F6" s="210" t="inlineStr">
        <is>
          <t xml:space="preserve">FORM ID:               </t>
        </is>
      </c>
      <c r="G6" s="463" t="n"/>
      <c r="H6" s="534" t="n"/>
    </row>
    <row r="7" ht="24.9" customHeight="1">
      <c r="A7" s="464" t="inlineStr">
        <is>
          <t>20th EDITION, of The Standard Method for the Examination of Water and Wastewater</t>
        </is>
      </c>
      <c r="B7" s="136" t="n"/>
      <c r="C7" s="136" t="n"/>
      <c r="D7" s="561" t="inlineStr">
        <is>
          <t>LAB ID:   WWL03</t>
        </is>
      </c>
      <c r="E7" s="137" t="n"/>
      <c r="F7" s="211" t="inlineStr">
        <is>
          <t>SAMPLE DATE:</t>
        </is>
      </c>
      <c r="G7" s="469">
        <f>Main!$B$6</f>
        <v/>
      </c>
      <c r="H7" s="526" t="n"/>
    </row>
    <row r="8" ht="24.9" customHeight="1" thickBot="1">
      <c r="A8" s="470" t="inlineStr">
        <is>
          <t xml:space="preserve"> PROCEDURE NUMBER 5220 G</t>
        </is>
      </c>
      <c r="B8" s="140" t="n"/>
      <c r="C8" s="140" t="n"/>
      <c r="D8" s="212" t="inlineStr">
        <is>
          <t>ANALYST:Ch/ Mohammad S. Alawamy</t>
        </is>
      </c>
      <c r="E8" s="213" t="n"/>
      <c r="F8" s="214" t="inlineStr">
        <is>
          <t xml:space="preserve">  ANALYSIS DATE:</t>
        </is>
      </c>
      <c r="G8" s="473">
        <f>Main!G6</f>
        <v/>
      </c>
      <c r="H8" s="536" t="n"/>
      <c r="L8" s="215" t="inlineStr">
        <is>
          <t>S.N.</t>
        </is>
      </c>
      <c r="M8" s="216" t="inlineStr">
        <is>
          <t>WEIGHT 1</t>
        </is>
      </c>
      <c r="N8" s="216" t="inlineStr">
        <is>
          <t>Correcttion 1</t>
        </is>
      </c>
      <c r="O8" s="217" t="inlineStr">
        <is>
          <t>Net weight 1</t>
        </is>
      </c>
      <c r="P8" s="216" t="inlineStr">
        <is>
          <t>WEIGHT2</t>
        </is>
      </c>
      <c r="Q8" s="216" t="inlineStr">
        <is>
          <t>Correcttion2</t>
        </is>
      </c>
      <c r="R8" s="216" t="inlineStr">
        <is>
          <t>Net weight2</t>
        </is>
      </c>
    </row>
    <row r="9" ht="24.9" customHeight="1">
      <c r="A9" s="474" t="inlineStr">
        <is>
          <t xml:space="preserve"> (1) SAMPLE TYPE/ ID</t>
        </is>
      </c>
      <c r="B9" s="531" t="n"/>
      <c r="C9" s="218" t="inlineStr">
        <is>
          <t>Influent</t>
        </is>
      </c>
      <c r="D9" s="218" t="inlineStr">
        <is>
          <t>Effluent</t>
        </is>
      </c>
      <c r="E9" s="218" t="inlineStr">
        <is>
          <t>Thickenner</t>
        </is>
      </c>
      <c r="F9" s="218" t="inlineStr">
        <is>
          <t>Influent</t>
        </is>
      </c>
      <c r="G9" s="218" t="inlineStr">
        <is>
          <t>Mix</t>
        </is>
      </c>
      <c r="H9" s="218" t="inlineStr">
        <is>
          <t>Mix</t>
        </is>
      </c>
      <c r="L9" s="223" t="n"/>
      <c r="M9" s="224" t="n"/>
      <c r="N9" s="225">
        <f>IFERROR(IF(ISBLANK(Table114[[#This Row],[WEIGHT 1]]),"",VLOOKUP(ROUND(Table114[[#This Row],[WEIGHT 1]],0),Radwag7[],3,Radwag7[[#This Row],[Weigh]])),"")</f>
        <v/>
      </c>
      <c r="O9" s="226" t="n"/>
      <c r="P9" s="224" t="n"/>
      <c r="Q9" s="225">
        <f>IFERROR(IF(ISBLANK(Table114[[#This Row],[WEIGHT2]]),"",VLOOKUP(ROUND(Table114[[#This Row],[WEIGHT2]],0),Radwag7[],3,Radwag7[[#This Row],[Weigh]])),"")</f>
        <v/>
      </c>
      <c r="R9" s="227">
        <f>IFERROR(Table114[[#This Row],[WEIGHT2]]+Table114[[#This Row],[Correcttion2]],"")</f>
        <v/>
      </c>
    </row>
    <row r="10" ht="24.9" customHeight="1">
      <c r="A10" s="476" t="inlineStr">
        <is>
          <t xml:space="preserve"> (2) CRUCIBLE NUMBER</t>
        </is>
      </c>
      <c r="B10" s="124" t="n"/>
      <c r="C10" s="90">
        <f>IF(ISBLANK($L$10),"",$L$10)</f>
        <v/>
      </c>
      <c r="D10" s="90">
        <f>IF(ISBLANK($L$9),"",$L$9)</f>
        <v/>
      </c>
      <c r="E10" s="90">
        <f>IF(ISBLANK($L$11),"",$L$11)</f>
        <v/>
      </c>
      <c r="F10" s="90">
        <f>IF(ISBLANK($L$12),"",$L$12)</f>
        <v/>
      </c>
      <c r="G10" s="90">
        <f>IF(ISBLANK($L$13),"",$L$13)</f>
        <v/>
      </c>
      <c r="H10" s="90">
        <f>IF(ISBLANK($L$14),"",$L$14)</f>
        <v/>
      </c>
      <c r="L10" s="219" t="n"/>
      <c r="M10" s="220" t="n"/>
      <c r="N10" s="220">
        <f>IFERROR(IF(ISBLANK(Table114[[#This Row],[WEIGHT 1]]),"",VLOOKUP(ROUND(Table114[[#This Row],[WEIGHT 1]],0),Radwag7[],3,Radwag7[[#This Row],[Weigh]])),"")</f>
        <v/>
      </c>
      <c r="O10" s="222" t="n"/>
      <c r="P10" s="220" t="n"/>
      <c r="Q10" s="221">
        <f>IFERROR(IF(ISBLANK(Table114[[#This Row],[WEIGHT2]]),"",VLOOKUP(ROUND(Table114[[#This Row],[WEIGHT2]],0),Radwag7[],3,Radwag7[[#This Row],[Weigh]])),"")</f>
        <v/>
      </c>
      <c r="R10" s="222">
        <f>IFERROR(Table114[[#This Row],[WEIGHT2]]+Table114[[#This Row],[Correcttion2]],"")</f>
        <v/>
      </c>
    </row>
    <row r="11" ht="24.9" customHeight="1">
      <c r="A11" s="478" t="inlineStr">
        <is>
          <t xml:space="preserve"> (3) SAMPLE VOLUME, ml</t>
        </is>
      </c>
      <c r="B11" s="124" t="n"/>
      <c r="C11" s="228" t="n"/>
      <c r="D11" s="228" t="n"/>
      <c r="E11" s="228" t="n"/>
      <c r="F11" s="228" t="n"/>
      <c r="G11" s="228" t="n"/>
      <c r="H11" s="228" t="n"/>
      <c r="L11" s="219" t="n"/>
      <c r="M11" s="220" t="n"/>
      <c r="N11" s="220">
        <f>IFERROR(IF(ISBLANK(Table114[[#This Row],[WEIGHT 1]]),"",VLOOKUP(ROUND(Table114[[#This Row],[WEIGHT 1]],0),Radwag7[],3,Radwag7[[#This Row],[Weigh]])),"")</f>
        <v/>
      </c>
      <c r="O11" s="229">
        <f>IFERROR(Table114[[#This Row],[WEIGHT 1]]+Table114[[#This Row],[Correcttion 1]],"")</f>
        <v/>
      </c>
      <c r="P11" s="220" t="n"/>
      <c r="Q11" s="221">
        <f>IFERROR(IF(ISBLANK(Table114[[#This Row],[WEIGHT2]]),"",VLOOKUP(ROUND(Table114[[#This Row],[WEIGHT2]],0),Radwag7[],3,Radwag7[[#This Row],[Weigh]])),"")</f>
        <v/>
      </c>
      <c r="R11" s="222">
        <f>IFERROR(Table114[[#This Row],[WEIGHT2]]+Table114[[#This Row],[Correcttion2]],"")</f>
        <v/>
      </c>
    </row>
    <row r="12" ht="24.9" customHeight="1">
      <c r="A12" s="480" t="inlineStr">
        <is>
          <t xml:space="preserve"> (4) TARE WT. OF DRY CRUCIBLE /CRUCIBLE   g</t>
        </is>
      </c>
      <c r="B12" s="124" t="n"/>
      <c r="C12" s="230">
        <f>IF($C$10="","",IF(ISBLANK($O$10),"",$O$10))</f>
        <v/>
      </c>
      <c r="D12" s="230">
        <f>IF($D$10="","",IF(ISBLANK($O$9),"",$O$9))</f>
        <v/>
      </c>
      <c r="E12" s="230">
        <f>IF($E$10="","",IF(ISBLANK($O$11),"",$O$11))</f>
        <v/>
      </c>
      <c r="F12" s="230">
        <f>IF($F$10="","",IF(ISBLANK($O$12),"",$O$12))</f>
        <v/>
      </c>
      <c r="G12" s="230">
        <f>IF($G$10="","",IF(ISBLANK($O$13),"",$O$13))</f>
        <v/>
      </c>
      <c r="H12" s="230">
        <f>IF($H$10="","",IF(ISBLANK($O$14),"",$O$14))</f>
        <v/>
      </c>
      <c r="L12" s="231" t="n"/>
      <c r="M12" s="232" t="n"/>
      <c r="N12" s="225">
        <f>IFERROR(IF(ISBLANK(Table114[[#This Row],[WEIGHT 1]]),"",VLOOKUP(ROUND(Table114[[#This Row],[WEIGHT 1]],0),Radwag7[],3,Radwag7[[#This Row],[Weigh]])),"")</f>
        <v/>
      </c>
      <c r="O12" s="234">
        <f>IFERROR(Table114[[#This Row],[WEIGHT 1]]+Table114[[#This Row],[Correcttion 1]],"")</f>
        <v/>
      </c>
      <c r="P12" s="232" t="n"/>
      <c r="Q12" s="233">
        <f>IFERROR(IF(ISBLANK(Table114[[#This Row],[WEIGHT2]]),"",VLOOKUP(ROUND(Table114[[#This Row],[WEIGHT2]],0),Radwag7[],3,Radwag7[[#This Row],[Weigh]])),"")</f>
        <v/>
      </c>
      <c r="R12" s="235">
        <f>IFERROR(Table114[[#This Row],[WEIGHT2]]+Table114[[#This Row],[Correcttion2]],"")</f>
        <v/>
      </c>
    </row>
    <row r="13" ht="24.9" customHeight="1" thickBot="1">
      <c r="A13" s="481" t="inlineStr">
        <is>
          <t xml:space="preserve"> (5) WT. OF DRY  CRUCIBLE / ASH CRUCIBLE g</t>
        </is>
      </c>
      <c r="B13" s="124" t="n"/>
      <c r="C13" s="236">
        <f>IF($C$10="","",IF(ISBLANK($R$10),"",$R$10))</f>
        <v/>
      </c>
      <c r="D13" s="236">
        <f>IF($D$10="","",IF(ISBLANK($R$9),"",$R$9))</f>
        <v/>
      </c>
      <c r="E13" s="236">
        <f>IF($E$10="","",IF(ISBLANK($R$11),"",$R$11))</f>
        <v/>
      </c>
      <c r="F13" s="236">
        <f>IF($F$10="","",IF(ISBLANK($R$12),"",$R$12))</f>
        <v/>
      </c>
      <c r="G13" s="236">
        <f>IF($G$10="","",IF(ISBLANK($R$13),"",$R$13))</f>
        <v/>
      </c>
      <c r="H13" s="236">
        <f>IF($H$10="","",IF(ISBLANK($R$14),"",$R$14))</f>
        <v/>
      </c>
      <c r="M13" s="237" t="n"/>
      <c r="N13" s="237">
        <f>IFERROR(IF(ISBLANK(Table114[[#This Row],[WEIGHT 1]]),"",VLOOKUP(ROUND(Table114[[#This Row],[WEIGHT 1]],0),Radwag7[],3,Radwag7[[#This Row],[Weigh]])),"")</f>
        <v/>
      </c>
      <c r="O13" s="7">
        <f>IFERROR(Table114[[#This Row],[WEIGHT 1]]+Table114[[#This Row],[Correcttion 1]],"")</f>
        <v/>
      </c>
      <c r="P13" s="237" t="n"/>
      <c r="Q13" s="238">
        <f>IFERROR(IF(ISBLANK(Table114[[#This Row],[WEIGHT2]]),"",VLOOKUP(ROUND(Table114[[#This Row],[WEIGHT2]],0),Radwag7[],3,Radwag7[[#This Row],[Weigh]])),"")</f>
        <v/>
      </c>
      <c r="R13" s="239">
        <f>IFERROR(Table114[[#This Row],[WEIGHT2]]+Table114[[#This Row],[Correcttion2]],"")</f>
        <v/>
      </c>
    </row>
    <row r="14" ht="24.9" customHeight="1">
      <c r="A14" s="482" t="inlineStr">
        <is>
          <t xml:space="preserve"> (6) WT. OF DRY SOLIDS/ VOLATILE SOLIDS, g = (5) - ( 4)</t>
        </is>
      </c>
      <c r="B14" s="124" t="n"/>
      <c r="C14" s="240">
        <f>IFERROR(IF(C13="","",C13-C12),"")</f>
        <v/>
      </c>
      <c r="D14" s="240">
        <f>IFERROR(IF(D13="","",D13-D12),"")</f>
        <v/>
      </c>
      <c r="E14" s="240">
        <f>IFERROR(IF(E13="","",E13-E12),"")</f>
        <v/>
      </c>
      <c r="F14" s="240">
        <f>IFERROR(IF(F10="","",ABS(F13-F12)),"")</f>
        <v/>
      </c>
      <c r="G14" s="240">
        <f>IFERROR(IF(G10="","",ABS(G13-G12)),"")</f>
        <v/>
      </c>
      <c r="H14" s="240">
        <f>IFERROR(IF(H10="","",ABS(H13-H12)),"")</f>
        <v/>
      </c>
      <c r="M14" s="237" t="n"/>
      <c r="N14" s="225">
        <f>IFERROR(IF(ISBLANK(Table114[[#This Row],[WEIGHT 1]]),"",VLOOKUP(ROUND(Table114[[#This Row],[WEIGHT 1]],0),Radwag7[],3,Radwag7[[#This Row],[Weigh]])),"")</f>
        <v/>
      </c>
      <c r="O14" s="7">
        <f>IFERROR(Table114[[#This Row],[WEIGHT 1]]+Table114[[#This Row],[Correcttion 1]],"")</f>
        <v/>
      </c>
      <c r="P14" s="237" t="n"/>
      <c r="Q14" s="238">
        <f>IFERROR(IF(ISBLANK(Table114[[#This Row],[WEIGHT2]]),"",VLOOKUP(ROUND(Table114[[#This Row],[WEIGHT2]],0),Radwag7[],3,Radwag7[[#This Row],[Weigh]])),"")</f>
        <v/>
      </c>
      <c r="R14" s="239">
        <f>IFERROR(Table114[[#This Row],[WEIGHT2]]+Table114[[#This Row],[Correcttion2]],"")</f>
        <v/>
      </c>
    </row>
    <row r="15" ht="24.9" customFormat="1" customHeight="1" s="148" thickBot="1">
      <c r="A15" s="562" t="inlineStr">
        <is>
          <t xml:space="preserve"> (7) TS / VS = mg/l (6) X 1,000,000 / (3)</t>
        </is>
      </c>
      <c r="B15" s="553" t="n"/>
      <c r="C15" s="241">
        <f>IFERROR(IF(C13="","",C14*1000000/C11),"")</f>
        <v/>
      </c>
      <c r="D15" s="241">
        <f>IFERROR(IF(D13="","",D14*1000000/D11),"")</f>
        <v/>
      </c>
      <c r="E15" s="241">
        <f>IFERROR(IF(E13="","",E14*1000000/E11),"")</f>
        <v/>
      </c>
      <c r="F15" s="241">
        <f>IFERROR(IF(F12&lt;2,"",F14*1000000/F11),"")</f>
        <v/>
      </c>
      <c r="G15" s="241">
        <f>IFERROR(IF(G12&lt;2,"",G14*1000000/G11),"")</f>
        <v/>
      </c>
      <c r="H15" s="241">
        <f>IFERROR(IF(H13="","",H14*1000000/H11),"")</f>
        <v/>
      </c>
      <c r="I15" s="41" t="n"/>
      <c r="J15" s="41" t="n"/>
      <c r="K15" s="41" t="n"/>
      <c r="L15" s="41" t="n"/>
      <c r="M15" s="242" t="n"/>
      <c r="N15" s="237">
        <f>IFERROR(IF(ISBLANK(Table114[[#This Row],[WEIGHT 1]]),"",VLOOKUP(ROUND(Table114[[#This Row],[WEIGHT 1]],0),Radwag7[],3,Radwag7[[#This Row],[Weigh]])),"")</f>
        <v/>
      </c>
      <c r="O15" s="24">
        <f>IFERROR(Table114[[#This Row],[WEIGHT 1]]+Table114[[#This Row],[Correcttion 1]],"")</f>
        <v/>
      </c>
      <c r="P15" s="242" t="n"/>
      <c r="Q15" s="243">
        <f>IFERROR(IF(ISBLANK(Table114[[#This Row],[WEIGHT2]]),"",VLOOKUP(ROUND(Table114[[#This Row],[WEIGHT2]],0),Radwag7[],3,Radwag7[[#This Row],[Weigh]])),"")</f>
        <v/>
      </c>
      <c r="R15" s="244">
        <f>IFERROR(Table114[[#This Row],[WEIGHT2]]+Table114[[#This Row],[Correcttion2]],"")</f>
        <v/>
      </c>
    </row>
    <row r="16" ht="24.9" customHeight="1">
      <c r="A16" s="563" t="inlineStr">
        <is>
          <t xml:space="preserve"> (8) % VOLATILE = VS x 100 / TS</t>
        </is>
      </c>
      <c r="B16" s="553" t="n"/>
      <c r="C16" s="245" t="n"/>
      <c r="D16" s="245" t="n"/>
      <c r="E16" s="245" t="n"/>
      <c r="F16" s="245" t="n"/>
      <c r="G16" s="246">
        <f>IFERROR(($G$15/TSS!G27),"")</f>
        <v/>
      </c>
      <c r="H16" s="246">
        <f>IFERROR(($G$15/TSS!H27),"")</f>
        <v/>
      </c>
    </row>
    <row r="17" ht="24.9" customHeight="1">
      <c r="I17" s="485" t="n"/>
      <c r="J17" s="41" t="n"/>
    </row>
    <row r="18" ht="24.9" customHeight="1">
      <c r="D18" s="247" t="inlineStr">
        <is>
          <t>Influent</t>
        </is>
      </c>
      <c r="E18" s="247" t="inlineStr">
        <is>
          <t>Effluent</t>
        </is>
      </c>
      <c r="F18" s="247" t="inlineStr">
        <is>
          <t>Thickenner</t>
        </is>
      </c>
      <c r="G18" s="247" t="inlineStr">
        <is>
          <t>Mix</t>
        </is>
      </c>
      <c r="H18" s="247" t="inlineStr">
        <is>
          <t>RAS</t>
        </is>
      </c>
      <c r="K18" s="41" t="inlineStr">
        <is>
          <t> </t>
        </is>
      </c>
    </row>
    <row r="19" ht="24.9" customHeight="1">
      <c r="D19" s="248">
        <f>IF(C13&gt;0,HLOOKUP(D18,$C$9:$H$15,7,FALSE),"")</f>
        <v/>
      </c>
      <c r="E19" s="248">
        <f>IF(D13&gt;0,HLOOKUP(E18,$C$9:$H$15,7,FALSE),"")</f>
        <v/>
      </c>
      <c r="F19" s="248">
        <f>IF(E13&gt;0,HLOOKUP(F18,$C$9:$H$15,7,FALSE),"")</f>
        <v/>
      </c>
      <c r="G19" s="249" t="inlineStr">
        <is>
          <t>NO</t>
        </is>
      </c>
      <c r="H19" s="249" t="inlineStr">
        <is>
          <t>NO</t>
        </is>
      </c>
    </row>
    <row r="20" ht="26.25" customHeight="1">
      <c r="D20" s="333" t="inlineStr">
        <is>
          <t>NA</t>
        </is>
      </c>
      <c r="E20" s="333" t="inlineStr">
        <is>
          <t>NA</t>
        </is>
      </c>
      <c r="F20" s="73" t="n"/>
      <c r="G20" s="250">
        <f>IF(TSS!G21="","",IF(0.7&lt;=TSS!G21,"True","False"))</f>
        <v/>
      </c>
      <c r="H20" s="250">
        <f>IF(TSS!H21="","",IF(0.7&lt;=TSS!H21,"True","False"))</f>
        <v/>
      </c>
    </row>
    <row r="21" ht="25.5" customHeight="1">
      <c r="D21" s="90">
        <f>IFERROR(IF(D20&gt;0,D20,D19),"")</f>
        <v/>
      </c>
      <c r="E21" s="90">
        <f>IFERROR(IF(E20&gt;0,E20,E19),"")</f>
        <v/>
      </c>
      <c r="F21" s="90">
        <f>IFERROR(IF(F20&gt;0,F20,F19),"")</f>
        <v/>
      </c>
      <c r="G21" s="90">
        <f>IFERROR(IF(G13="",TSS!G20,IF(G20&gt;0,G20,G20)),"")</f>
        <v/>
      </c>
      <c r="H21" s="90">
        <f>IFERROR(IF(G13="",TSS!H20,IF(H20&gt;0,H20,H20)),"")</f>
        <v/>
      </c>
    </row>
    <row r="24" ht="12.75" customHeight="1">
      <c r="H24" s="407" t="inlineStr">
        <is>
          <t>رجوع</t>
        </is>
      </c>
      <c r="I24" s="41" t="n"/>
    </row>
    <row r="25" ht="12.75" customHeight="1">
      <c r="H25" s="41" t="n"/>
      <c r="I25" s="41" t="n"/>
    </row>
    <row r="26" ht="12.75" customHeight="1">
      <c r="H26" s="41" t="n"/>
      <c r="I26" s="41" t="n"/>
    </row>
    <row r="27" ht="12.75" customHeight="1">
      <c r="H27" s="41" t="n"/>
      <c r="I27" s="41" t="n"/>
    </row>
    <row r="28">
      <c r="G28" s="4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ltmWSFYsq8R3++3ry9qsg==" formatRows="1" sort="1" spinCount="100000" hashValue="0m3sewBArYowyaiyDpbMuDuIEo/9TPrq2QxWwwKKVOkqizDncUOK20fIoNTqd2VKM+baXie2118yncVGBhwH3Q=="/>
  <mergeCells count="18">
    <mergeCell ref="D6:E6"/>
    <mergeCell ref="A16:B16"/>
    <mergeCell ref="H24:I27"/>
    <mergeCell ref="D7:E7"/>
    <mergeCell ref="A15:B15"/>
    <mergeCell ref="G7:H7"/>
    <mergeCell ref="G8:H8"/>
    <mergeCell ref="A8:C8"/>
    <mergeCell ref="A11:B11"/>
    <mergeCell ref="A6:C6"/>
    <mergeCell ref="A10:B10"/>
    <mergeCell ref="A13:B13"/>
    <mergeCell ref="A14:B14"/>
    <mergeCell ref="G6:H6"/>
    <mergeCell ref="A9:B9"/>
    <mergeCell ref="A7:C7"/>
    <mergeCell ref="I17:J17"/>
    <mergeCell ref="A12:B12"/>
  </mergeCells>
  <conditionalFormatting sqref="G20:H20">
    <cfRule type="containsText" priority="1" operator="containsText" dxfId="1" text="True">
      <formula>NOT(ISERROR(SEARCH("True",G20)))</formula>
    </cfRule>
    <cfRule type="containsText" priority="2" operator="containsText" dxfId="0" text="False">
      <formula>NOT(ISERROR(SEARCH("False",G20)))</formula>
    </cfRule>
  </conditionalFormatting>
  <dataValidations count="2">
    <dataValidation sqref="C9:H9 D18:H18" showDropDown="0" showInputMessage="1" showErrorMessage="1" allowBlank="1" type="list">
      <formula1>"Influent,Effluent,Thickenner,Mix,RAS"</formula1>
    </dataValidation>
    <dataValidation sqref="G19:H19" showDropDown="0" showInputMessage="1" showErrorMessage="1" allowBlank="1" type="list">
      <formula1>"YES,NO"</formula1>
    </dataValidation>
  </dataValidations>
  <hyperlinks>
    <hyperlink ref="H24" location="Sheet1!A1" display="رجوع"/>
  </hyperlinks>
  <printOptions horizontalCentered="1" verticalCentered="1"/>
  <pageMargins left="1.771653543307087" right="0.984251968503937" top="1.771653543307087" bottom="0.984251968503937" header="0.5118110236220472" footer="0.5118110236220472"/>
  <pageSetup orientation="landscape" paperSize="9" scale="68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Mostafa</dc:creator>
  <dcterms:created xsi:type="dcterms:W3CDTF">2010-04-12T07:41:18Z</dcterms:created>
  <dcterms:modified xsi:type="dcterms:W3CDTF">2026-02-16T05:00:36Z</dcterms:modified>
  <cp:lastModifiedBy>dell</cp:lastModifiedBy>
  <cp:lastPrinted>2025-10-16T08:46:39Z</cp:lastPrinted>
</cp:coreProperties>
</file>