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meka\CommanderX16Repo\docs\"/>
    </mc:Choice>
  </mc:AlternateContent>
  <xr:revisionPtr revIDLastSave="0" documentId="13_ncr:1_{2580BC96-2AD2-47FF-A151-F3FFB8F746A4}" xr6:coauthVersionLast="47" xr6:coauthVersionMax="47" xr10:uidLastSave="{00000000-0000-0000-0000-000000000000}"/>
  <bookViews>
    <workbookView xWindow="-110" yWindow="-110" windowWidth="34620" windowHeight="14020" firstSheet="12" activeTab="25" xr2:uid="{02454ED2-5616-494F-84FC-2DE3FC8B32E3}"/>
  </bookViews>
  <sheets>
    <sheet name="Dynamic (Bank 0x13 - 0x26)" sheetId="2" r:id="rId1"/>
    <sheet name="Flood Banks (Bank 0x27 - 0x30)" sheetId="22" r:id="rId2"/>
    <sheet name="Sheet1" sheetId="26" r:id="rId3"/>
    <sheet name="Div Banks (Bank 0x31 - 0x3B)" sheetId="23" r:id="rId4"/>
    <sheet name="Bank0x1" sheetId="6" r:id="rId5"/>
    <sheet name="Bank0x2" sheetId="7" r:id="rId6"/>
    <sheet name="Bank0x3" sheetId="3" r:id="rId7"/>
    <sheet name="Bank0x4" sheetId="8" r:id="rId8"/>
    <sheet name="Bank0x5" sheetId="9" r:id="rId9"/>
    <sheet name="Bank0x6" sheetId="10" r:id="rId10"/>
    <sheet name="Bank0x7" sheetId="11" r:id="rId11"/>
    <sheet name="Bank0x8" sheetId="12" r:id="rId12"/>
    <sheet name="Bank0x9" sheetId="13" r:id="rId13"/>
    <sheet name="Bank0xA" sheetId="14" r:id="rId14"/>
    <sheet name="Bank0xB" sheetId="15" r:id="rId15"/>
    <sheet name="Bank0xC" sheetId="16" r:id="rId16"/>
    <sheet name="Bank0xD" sheetId="17" r:id="rId17"/>
    <sheet name="Bank0xE" sheetId="18" r:id="rId18"/>
    <sheet name="Bank0xF" sheetId="21" r:id="rId19"/>
    <sheet name="Bank0x10" sheetId="19" r:id="rId20"/>
    <sheet name="Bank0x11" sheetId="24" r:id="rId21"/>
    <sheet name="BANK0x3C" sheetId="1" r:id="rId22"/>
    <sheet name="BANK0x3D" sheetId="5" r:id="rId23"/>
    <sheet name="BANK0x3E" sheetId="20" r:id="rId24"/>
    <sheet name="Golden" sheetId="4" r:id="rId25"/>
    <sheet name="Vera" sheetId="27" r:id="rId2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27" l="1"/>
  <c r="D6" i="27"/>
  <c r="E6" i="27" s="1"/>
  <c r="C12" i="27"/>
  <c r="C14" i="27" s="1"/>
  <c r="D5" i="27"/>
  <c r="D4" i="27"/>
  <c r="D3" i="27"/>
  <c r="D2" i="27"/>
  <c r="E2" i="27" s="1"/>
  <c r="B3" i="27"/>
  <c r="B4" i="27" s="1"/>
  <c r="B5" i="27" s="1"/>
  <c r="E3" i="24"/>
  <c r="H2" i="24"/>
  <c r="G2" i="24"/>
  <c r="B3" i="24" s="1"/>
  <c r="E2" i="24"/>
  <c r="E9" i="24" s="1"/>
  <c r="E4" i="22"/>
  <c r="E3" i="22"/>
  <c r="B3" i="22"/>
  <c r="H3" i="22" s="1"/>
  <c r="I2" i="22"/>
  <c r="H2" i="22"/>
  <c r="G2" i="22"/>
  <c r="E2" i="22"/>
  <c r="H2" i="23"/>
  <c r="H3" i="23"/>
  <c r="H4" i="23"/>
  <c r="G4" i="23"/>
  <c r="G3" i="23"/>
  <c r="G2" i="23"/>
  <c r="F2" i="4"/>
  <c r="F3" i="4" s="1"/>
  <c r="F4" i="4" s="1"/>
  <c r="F5" i="4" s="1"/>
  <c r="E5" i="23"/>
  <c r="B4" i="23"/>
  <c r="E3" i="23"/>
  <c r="B3" i="23"/>
  <c r="E2" i="23"/>
  <c r="E12" i="21"/>
  <c r="E2" i="21"/>
  <c r="B3" i="19"/>
  <c r="E3" i="19"/>
  <c r="B4" i="19"/>
  <c r="E4" i="19"/>
  <c r="B3" i="20"/>
  <c r="E4" i="20"/>
  <c r="E3" i="20"/>
  <c r="E2" i="20"/>
  <c r="E13" i="20" s="1"/>
  <c r="E2" i="19"/>
  <c r="B5" i="4"/>
  <c r="E5" i="4"/>
  <c r="E6" i="18"/>
  <c r="E5" i="18"/>
  <c r="E4" i="18"/>
  <c r="E3" i="18"/>
  <c r="B3" i="18" s="1"/>
  <c r="B4" i="18" s="1"/>
  <c r="E2" i="18"/>
  <c r="E2" i="15"/>
  <c r="E12" i="15" s="1"/>
  <c r="E2" i="17"/>
  <c r="E12" i="17" s="1"/>
  <c r="E12" i="16"/>
  <c r="E2" i="14"/>
  <c r="E12" i="14" s="1"/>
  <c r="E2" i="13"/>
  <c r="E12" i="13" s="1"/>
  <c r="E2" i="12"/>
  <c r="E12" i="12" s="1"/>
  <c r="E2" i="11"/>
  <c r="E12" i="11" s="1"/>
  <c r="E12" i="10"/>
  <c r="E2" i="9"/>
  <c r="E12" i="9" s="1"/>
  <c r="E2" i="8"/>
  <c r="E12" i="8" s="1"/>
  <c r="E2" i="3"/>
  <c r="E2" i="7"/>
  <c r="E12" i="7" s="1"/>
  <c r="E2" i="6"/>
  <c r="E12" i="6"/>
  <c r="E5" i="5"/>
  <c r="B5" i="5"/>
  <c r="B4" i="5"/>
  <c r="E4" i="5"/>
  <c r="D3" i="5"/>
  <c r="E3" i="5" s="1"/>
  <c r="E2" i="5"/>
  <c r="E9" i="1"/>
  <c r="E4" i="4"/>
  <c r="B3" i="4"/>
  <c r="B4" i="4" s="1"/>
  <c r="E2" i="4"/>
  <c r="E3" i="4"/>
  <c r="E13" i="1"/>
  <c r="E3" i="1"/>
  <c r="E4" i="1"/>
  <c r="E5" i="1"/>
  <c r="E6" i="1"/>
  <c r="E2" i="1"/>
  <c r="B3" i="1"/>
  <c r="B4" i="1" s="1"/>
  <c r="H5" i="2"/>
  <c r="H4" i="2"/>
  <c r="H3" i="2"/>
  <c r="G3" i="2"/>
  <c r="C9" i="2"/>
  <c r="B9" i="2"/>
  <c r="D4" i="2"/>
  <c r="D6" i="2"/>
  <c r="F6" i="2" s="1"/>
  <c r="D5" i="2"/>
  <c r="D3" i="2"/>
  <c r="F3" i="2" s="1"/>
  <c r="D2" i="2"/>
  <c r="E5" i="27" l="1"/>
  <c r="H3" i="24"/>
  <c r="G3" i="24"/>
  <c r="I3" i="24" s="1"/>
  <c r="I2" i="24"/>
  <c r="G3" i="22"/>
  <c r="E10" i="23"/>
  <c r="E10" i="22"/>
  <c r="E12" i="19"/>
  <c r="B5" i="18"/>
  <c r="B6" i="18" s="1"/>
  <c r="E12" i="18"/>
  <c r="E12" i="3"/>
  <c r="E10" i="4"/>
  <c r="E13" i="5"/>
  <c r="B3" i="5"/>
  <c r="B5" i="1"/>
  <c r="B6" i="1" s="1"/>
  <c r="B4" i="20" s="1"/>
  <c r="B9" i="1" s="1"/>
  <c r="G4" i="2"/>
  <c r="G5" i="2" s="1"/>
  <c r="G6" i="2" s="1"/>
  <c r="H6" i="2" s="1"/>
  <c r="F9" i="2"/>
  <c r="D9" i="2"/>
  <c r="E3" i="27" l="1"/>
  <c r="E4" i="27"/>
  <c r="I3" i="22"/>
  <c r="B4" i="22"/>
  <c r="H4" i="22" l="1"/>
  <c r="G4" i="22"/>
  <c r="I4" i="2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F66ED31-EA97-4BC0-844A-616BD403B279}" keepAlive="1" name="Query - ChatGPT" description="Connection to the 'ChatGPT' query in the workbook." type="5" refreshedVersion="0" background="1">
    <dbPr connection="Provider=Microsoft.Mashup.OleDb.1;Data Source=$Workbook$;Location=ChatGPT;Extended Properties=&quot;&quot;" command="SELECT * FROM [ChatGPT]"/>
  </connection>
</connections>
</file>

<file path=xl/sharedStrings.xml><?xml version="1.0" encoding="utf-8"?>
<sst xmlns="http://schemas.openxmlformats.org/spreadsheetml/2006/main" count="275" uniqueCount="82">
  <si>
    <t>Type</t>
  </si>
  <si>
    <t>No</t>
  </si>
  <si>
    <t>Total</t>
  </si>
  <si>
    <t>Extra Small</t>
  </si>
  <si>
    <t>Size</t>
  </si>
  <si>
    <t>Small</t>
  </si>
  <si>
    <t>Medium</t>
  </si>
  <si>
    <t>Tiny</t>
  </si>
  <si>
    <t>Bank</t>
  </si>
  <si>
    <t>No Banks</t>
  </si>
  <si>
    <t>Lowest Spot</t>
  </si>
  <si>
    <t>Highest Spot</t>
  </si>
  <si>
    <t>Large</t>
  </si>
  <si>
    <t>Purpose</t>
  </si>
  <si>
    <t>Start</t>
  </si>
  <si>
    <t>Allocation Array</t>
  </si>
  <si>
    <t>logDir</t>
  </si>
  <si>
    <t>picDir</t>
  </si>
  <si>
    <t>soundDir</t>
  </si>
  <si>
    <t>viewDir</t>
  </si>
  <si>
    <t>logicEntry</t>
  </si>
  <si>
    <t>logicFile</t>
  </si>
  <si>
    <t>vars</t>
  </si>
  <si>
    <t>Total Size</t>
  </si>
  <si>
    <t>flags</t>
  </si>
  <si>
    <t>Total Excluding Kernal</t>
  </si>
  <si>
    <t>Total Usable Ram</t>
  </si>
  <si>
    <t>workArea</t>
  </si>
  <si>
    <t>menu</t>
  </si>
  <si>
    <t>menuChild</t>
  </si>
  <si>
    <t>code</t>
  </si>
  <si>
    <t>numstring</t>
  </si>
  <si>
    <t>inputString</t>
  </si>
  <si>
    <t>getNumTemp</t>
  </si>
  <si>
    <t>viewTab</t>
  </si>
  <si>
    <t>loadedView</t>
  </si>
  <si>
    <t>TBD</t>
  </si>
  <si>
    <t>Code Purpose</t>
  </si>
  <si>
    <t>commands.c commands</t>
  </si>
  <si>
    <t>View Code</t>
  </si>
  <si>
    <t>Cache Code</t>
  </si>
  <si>
    <t>lruCache Logic</t>
  </si>
  <si>
    <t>lruCache View</t>
  </si>
  <si>
    <t>lruCache Logic Data</t>
  </si>
  <si>
    <t>IruCache View Data</t>
  </si>
  <si>
    <t>parameters</t>
  </si>
  <si>
    <t>0x14</t>
  </si>
  <si>
    <t>0x13</t>
  </si>
  <si>
    <t>Memory Management</t>
  </si>
  <si>
    <t>dynamic memory management data</t>
  </si>
  <si>
    <t>memory area</t>
  </si>
  <si>
    <t xml:space="preserve"> </t>
  </si>
  <si>
    <t>pictureFile</t>
  </si>
  <si>
    <t>allocationArray</t>
  </si>
  <si>
    <t>Allocation Segment</t>
  </si>
  <si>
    <t>0x15-0x1A</t>
  </si>
  <si>
    <t>Init code meka driver</t>
  </si>
  <si>
    <t xml:space="preserve">Vacant </t>
  </si>
  <si>
    <t>Vacant</t>
  </si>
  <si>
    <t xml:space="preserve">   </t>
  </si>
  <si>
    <t>0x1B-0x20</t>
  </si>
  <si>
    <t>0x21-0x26</t>
  </si>
  <si>
    <t>Mult Table</t>
  </si>
  <si>
    <t>Flood Queue</t>
  </si>
  <si>
    <t>Division Tables</t>
  </si>
  <si>
    <t>These banks hold precomputed division results to 4 decimal places. 
It supports numerators from 1 to 167 and denominators from 2 to 167
The first result is 1 / 2 followed by 1 / 3 . . . 1 / 167 followed by 2 / 2  and so on. 
No numerator group overlaps into another bank
Denominators of 0 and 1 are skipped for obvious reasons
The results are in little endian format with the mantissa portion stored as an integer
The metadata for the tables are only stored on bank 0x31
 There are two forms of metadata a bank table listing which indicates which bank a numerator group is stored on. It a simple one byte list, with the first one being for numerator group 1.
The address metadata indicates at which address each numerator group starts with. It is stored in little endian two byte format, with the first address being for numerator 1.</t>
  </si>
  <si>
    <t>Bank Metadata (31 only)</t>
  </si>
  <si>
    <t>Address Metadata</t>
  </si>
  <si>
    <t>Address</t>
  </si>
  <si>
    <t>These numbers are out and need fixing. May be code rather than Excel</t>
  </si>
  <si>
    <t>Ends</t>
  </si>
  <si>
    <t>End</t>
  </si>
  <si>
    <t>End Banked RAM Location Hex</t>
  </si>
  <si>
    <t>Start Banked RAM Location Hex</t>
  </si>
  <si>
    <t>Vera Address</t>
  </si>
  <si>
    <t>Priority Screen</t>
  </si>
  <si>
    <t>Total Used</t>
  </si>
  <si>
    <t>Remaining</t>
  </si>
  <si>
    <t>Total Available</t>
  </si>
  <si>
    <t>Background Images</t>
  </si>
  <si>
    <t>Tilebase</t>
  </si>
  <si>
    <t>Map 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</si>
</sst>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49"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DE0EA-5B2C-4635-84EE-7D1B81ED29C7}">
  <dimension ref="A1:I9"/>
  <sheetViews>
    <sheetView workbookViewId="0">
      <selection activeCell="D32" sqref="D32"/>
    </sheetView>
  </sheetViews>
  <sheetFormatPr defaultRowHeight="14.5" x14ac:dyDescent="0.35"/>
  <cols>
    <col min="1" max="1" width="16.6328125" bestFit="1" customWidth="1"/>
    <col min="2" max="2" width="11.1796875" bestFit="1" customWidth="1"/>
    <col min="4" max="4" width="19.1796875" customWidth="1"/>
    <col min="5" max="5" width="9.453125" customWidth="1"/>
    <col min="7" max="7" width="11" bestFit="1" customWidth="1"/>
    <col min="8" max="8" width="11.453125" bestFit="1" customWidth="1"/>
  </cols>
  <sheetData>
    <row r="1" spans="1:9" x14ac:dyDescent="0.35">
      <c r="A1" s="1" t="s">
        <v>0</v>
      </c>
      <c r="B1" s="1" t="s">
        <v>4</v>
      </c>
      <c r="C1" s="1" t="s">
        <v>1</v>
      </c>
      <c r="D1" s="1" t="s">
        <v>2</v>
      </c>
      <c r="E1" s="1" t="s">
        <v>8</v>
      </c>
      <c r="F1" s="1" t="s">
        <v>9</v>
      </c>
      <c r="G1" s="1" t="s">
        <v>10</v>
      </c>
      <c r="H1" s="1" t="s">
        <v>11</v>
      </c>
      <c r="I1" s="1"/>
    </row>
    <row r="2" spans="1:9" x14ac:dyDescent="0.35">
      <c r="A2" t="s">
        <v>7</v>
      </c>
      <c r="B2">
        <v>100</v>
      </c>
      <c r="C2">
        <v>80</v>
      </c>
      <c r="D2">
        <f>B2*C2</f>
        <v>8000</v>
      </c>
      <c r="E2" s="2" t="s">
        <v>47</v>
      </c>
      <c r="F2">
        <v>1</v>
      </c>
      <c r="G2">
        <v>0</v>
      </c>
      <c r="H2">
        <v>49</v>
      </c>
    </row>
    <row r="3" spans="1:9" x14ac:dyDescent="0.35">
      <c r="A3" t="s">
        <v>3</v>
      </c>
      <c r="B3">
        <v>160</v>
      </c>
      <c r="C3">
        <v>50</v>
      </c>
      <c r="D3">
        <f>B3*C3</f>
        <v>8000</v>
      </c>
      <c r="E3" s="2" t="s">
        <v>46</v>
      </c>
      <c r="F3">
        <f>D3/8000</f>
        <v>1</v>
      </c>
      <c r="G3">
        <f>H2+1</f>
        <v>50</v>
      </c>
      <c r="H3">
        <f>G3+C3 -1</f>
        <v>99</v>
      </c>
    </row>
    <row r="4" spans="1:9" x14ac:dyDescent="0.35">
      <c r="A4" t="s">
        <v>5</v>
      </c>
      <c r="B4">
        <v>1600</v>
      </c>
      <c r="C4">
        <v>30</v>
      </c>
      <c r="D4">
        <f>B4*C4</f>
        <v>48000</v>
      </c>
      <c r="E4" s="2" t="s">
        <v>55</v>
      </c>
      <c r="F4">
        <v>6</v>
      </c>
      <c r="G4">
        <f>H3+1</f>
        <v>100</v>
      </c>
      <c r="H4">
        <f>G4+C4 -1</f>
        <v>129</v>
      </c>
    </row>
    <row r="5" spans="1:9" x14ac:dyDescent="0.35">
      <c r="A5" t="s">
        <v>6</v>
      </c>
      <c r="B5">
        <v>3200</v>
      </c>
      <c r="C5">
        <v>15</v>
      </c>
      <c r="D5">
        <f>B5*C5</f>
        <v>48000</v>
      </c>
      <c r="E5" s="2" t="s">
        <v>60</v>
      </c>
      <c r="F5">
        <v>6</v>
      </c>
      <c r="G5">
        <f>H4+1</f>
        <v>130</v>
      </c>
      <c r="H5">
        <f>G5+C5 -1</f>
        <v>144</v>
      </c>
    </row>
    <row r="6" spans="1:9" x14ac:dyDescent="0.35">
      <c r="A6" t="s">
        <v>12</v>
      </c>
      <c r="B6">
        <v>8000</v>
      </c>
      <c r="C6">
        <v>6</v>
      </c>
      <c r="D6">
        <f>B6*C6</f>
        <v>48000</v>
      </c>
      <c r="E6" s="2" t="s">
        <v>61</v>
      </c>
      <c r="F6">
        <f>D6/8000</f>
        <v>6</v>
      </c>
      <c r="G6">
        <f>H5+1</f>
        <v>145</v>
      </c>
      <c r="H6">
        <f>G6+C6 - 1</f>
        <v>150</v>
      </c>
    </row>
    <row r="9" spans="1:9" x14ac:dyDescent="0.35">
      <c r="A9" s="1" t="s">
        <v>2</v>
      </c>
      <c r="B9">
        <f>SUM(B2:B8)</f>
        <v>13060</v>
      </c>
      <c r="C9">
        <f>SUM(C2:C6)</f>
        <v>181</v>
      </c>
      <c r="D9">
        <f>SUM(D2:D8)</f>
        <v>160000</v>
      </c>
      <c r="F9">
        <f>SUM(F2:F6)</f>
        <v>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80BDF-E657-4A2B-B23B-E05D3D83C462}">
  <dimension ref="A1:F12"/>
  <sheetViews>
    <sheetView workbookViewId="0">
      <selection activeCell="F4" sqref="F4"/>
    </sheetView>
  </sheetViews>
  <sheetFormatPr defaultRowHeight="14.5" x14ac:dyDescent="0.35"/>
  <cols>
    <col min="1" max="1" width="19.81640625" customWidth="1"/>
    <col min="2" max="2" width="6.1796875" customWidth="1"/>
    <col min="3" max="4" width="11.453125" customWidth="1"/>
    <col min="6" max="6" width="24.81640625" customWidth="1"/>
  </cols>
  <sheetData>
    <row r="1" spans="1:6" x14ac:dyDescent="0.35">
      <c r="A1" s="1" t="s">
        <v>13</v>
      </c>
      <c r="B1" s="1" t="s">
        <v>14</v>
      </c>
      <c r="C1" s="1" t="s">
        <v>4</v>
      </c>
      <c r="D1" s="1" t="s">
        <v>1</v>
      </c>
      <c r="E1" s="1" t="s">
        <v>23</v>
      </c>
      <c r="F1" s="1" t="s">
        <v>37</v>
      </c>
    </row>
    <row r="2" spans="1:6" x14ac:dyDescent="0.35">
      <c r="A2" t="s">
        <v>30</v>
      </c>
      <c r="B2">
        <v>0</v>
      </c>
      <c r="C2">
        <v>1153</v>
      </c>
      <c r="D2">
        <v>1</v>
      </c>
      <c r="E2">
        <v>8191</v>
      </c>
      <c r="F2" t="s">
        <v>56</v>
      </c>
    </row>
    <row r="12" spans="1:6" x14ac:dyDescent="0.35">
      <c r="A12" s="1" t="s">
        <v>2</v>
      </c>
      <c r="E12">
        <f>SUM(E2:E10)</f>
        <v>8191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D8C9F-5BE2-4E98-B5FC-EB226A731849}">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30.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57</v>
      </c>
    </row>
    <row r="12" spans="1:6" x14ac:dyDescent="0.35">
      <c r="A12" s="1" t="s">
        <v>2</v>
      </c>
      <c r="E12">
        <f>SUM(E2:E10)</f>
        <v>8191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69B32-4B46-4AD0-A79C-01B618483F1F}">
  <dimension ref="A1:F12"/>
  <sheetViews>
    <sheetView workbookViewId="0">
      <selection activeCell="D2" sqref="D2"/>
    </sheetView>
  </sheetViews>
  <sheetFormatPr defaultRowHeight="14.5" x14ac:dyDescent="0.35"/>
  <cols>
    <col min="1" max="1" width="19.81640625" customWidth="1"/>
    <col min="2" max="2" width="6.1796875" customWidth="1"/>
    <col min="3" max="4" width="11.453125" customWidth="1"/>
    <col min="6" max="6" width="17.9062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58</v>
      </c>
    </row>
    <row r="12" spans="1:6" x14ac:dyDescent="0.35">
      <c r="A12" s="1" t="s">
        <v>2</v>
      </c>
      <c r="E12">
        <f>SUM(E2:E10)</f>
        <v>8191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A195F-A94B-43B9-B272-B66DEB6E2820}">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3586</v>
      </c>
      <c r="D2">
        <v>1</v>
      </c>
      <c r="E2">
        <f>C2</f>
        <v>3586</v>
      </c>
      <c r="F2" t="s">
        <v>39</v>
      </c>
    </row>
    <row r="12" spans="1:6" x14ac:dyDescent="0.35">
      <c r="A12" s="1" t="s">
        <v>2</v>
      </c>
      <c r="E12">
        <f>SUM(E2:E10)</f>
        <v>3586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B0F1E-C979-4C21-B312-FEEDB3E52407}">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5123</v>
      </c>
      <c r="D2">
        <v>1</v>
      </c>
      <c r="E2">
        <f>C2</f>
        <v>5123</v>
      </c>
      <c r="F2" t="s">
        <v>39</v>
      </c>
    </row>
    <row r="12" spans="1:6" x14ac:dyDescent="0.35">
      <c r="A12" s="1" t="s">
        <v>2</v>
      </c>
      <c r="E12">
        <f>SUM(E2:E10)</f>
        <v>5123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8CACF-38E0-4F05-9197-203383C8FC18}">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3723</v>
      </c>
      <c r="D2">
        <v>1</v>
      </c>
      <c r="E2">
        <f>C2</f>
        <v>3723</v>
      </c>
      <c r="F2" t="s">
        <v>39</v>
      </c>
    </row>
    <row r="12" spans="1:6" x14ac:dyDescent="0.35">
      <c r="A12" s="1" t="s">
        <v>2</v>
      </c>
      <c r="E12">
        <f>SUM(E2:E10)</f>
        <v>3723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35C43-E3F8-4707-82AC-D64DB07E5F88}">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5123</v>
      </c>
      <c r="D2">
        <v>1</v>
      </c>
      <c r="E2">
        <v>3093</v>
      </c>
      <c r="F2" t="s">
        <v>39</v>
      </c>
    </row>
    <row r="12" spans="1:6" x14ac:dyDescent="0.35">
      <c r="A12" s="1" t="s">
        <v>2</v>
      </c>
      <c r="E12">
        <f>SUM(E2:E10)</f>
        <v>3093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CA172-7BA6-40DD-ABB6-E303E9E694A5}">
  <dimension ref="A1:F12"/>
  <sheetViews>
    <sheetView workbookViewId="0">
      <selection activeCell="A34" sqref="A34"/>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6127</v>
      </c>
      <c r="D2">
        <v>1</v>
      </c>
      <c r="E2">
        <f>C2</f>
        <v>6127</v>
      </c>
      <c r="F2" t="s">
        <v>39</v>
      </c>
    </row>
    <row r="12" spans="1:6" x14ac:dyDescent="0.35">
      <c r="A12" s="1" t="s">
        <v>2</v>
      </c>
      <c r="E12">
        <f>SUM(E2:E10)</f>
        <v>6127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96CF0-432F-4A3E-940D-86E08F6940C7}">
  <dimension ref="A1:F12"/>
  <sheetViews>
    <sheetView workbookViewId="0">
      <selection sqref="A1:F6"/>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682</v>
      </c>
      <c r="D2">
        <v>1</v>
      </c>
      <c r="E2">
        <f>C2</f>
        <v>682</v>
      </c>
      <c r="F2" t="s">
        <v>40</v>
      </c>
    </row>
    <row r="3" spans="1:6" x14ac:dyDescent="0.35">
      <c r="A3" t="s">
        <v>41</v>
      </c>
      <c r="B3">
        <f>8191 -E3</f>
        <v>8183</v>
      </c>
      <c r="C3">
        <v>8</v>
      </c>
      <c r="D3">
        <v>1</v>
      </c>
      <c r="E3">
        <f>C3 * D3</f>
        <v>8</v>
      </c>
    </row>
    <row r="4" spans="1:6" x14ac:dyDescent="0.35">
      <c r="A4" t="s">
        <v>43</v>
      </c>
      <c r="B4">
        <f>B3-E4</f>
        <v>8173</v>
      </c>
      <c r="C4">
        <v>1</v>
      </c>
      <c r="D4">
        <v>10</v>
      </c>
      <c r="E4">
        <f>C4 * D4</f>
        <v>10</v>
      </c>
    </row>
    <row r="5" spans="1:6" x14ac:dyDescent="0.35">
      <c r="A5" t="s">
        <v>42</v>
      </c>
      <c r="B5">
        <f>B4-E5</f>
        <v>8165</v>
      </c>
      <c r="C5">
        <v>8</v>
      </c>
      <c r="D5">
        <v>1</v>
      </c>
      <c r="E5">
        <f>C5 * D5</f>
        <v>8</v>
      </c>
    </row>
    <row r="6" spans="1:6" x14ac:dyDescent="0.35">
      <c r="A6" t="s">
        <v>44</v>
      </c>
      <c r="B6">
        <f>B5-E6</f>
        <v>8145</v>
      </c>
      <c r="C6">
        <v>1</v>
      </c>
      <c r="D6">
        <v>20</v>
      </c>
      <c r="E6">
        <f>C6 * D6</f>
        <v>20</v>
      </c>
    </row>
    <row r="12" spans="1:6" x14ac:dyDescent="0.35">
      <c r="A12" s="1" t="s">
        <v>2</v>
      </c>
      <c r="E12">
        <f>SUM(E2:E10)</f>
        <v>728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FF23A-2CF2-4342-A127-6A0CAC1D7ECC}">
  <dimension ref="A1:M34"/>
  <sheetViews>
    <sheetView workbookViewId="0">
      <selection activeCell="M34" sqref="M34"/>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row r="34" spans="13:13" x14ac:dyDescent="0.35">
      <c r="M34"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81C6A-559C-4191-936B-FDDAE6C4B3A5}">
  <dimension ref="A1:I10"/>
  <sheetViews>
    <sheetView workbookViewId="0">
      <selection activeCell="B4" sqref="B4"/>
    </sheetView>
  </sheetViews>
  <sheetFormatPr defaultRowHeight="14.5" x14ac:dyDescent="0.35"/>
  <cols>
    <col min="1" max="1" width="19.81640625" customWidth="1"/>
    <col min="2" max="2" width="6.1796875" customWidth="1"/>
    <col min="3" max="4" width="11.453125" customWidth="1"/>
    <col min="6" max="6" width="20.453125" customWidth="1"/>
    <col min="7" max="7" width="15.90625" customWidth="1"/>
    <col min="8" max="8" width="28" bestFit="1" customWidth="1"/>
    <col min="9" max="9" width="27.1796875" bestFit="1" customWidth="1"/>
  </cols>
  <sheetData>
    <row r="1" spans="1:9" x14ac:dyDescent="0.35">
      <c r="A1" t="s">
        <v>13</v>
      </c>
      <c r="B1" t="s">
        <v>14</v>
      </c>
      <c r="C1" t="s">
        <v>4</v>
      </c>
      <c r="D1" t="s">
        <v>1</v>
      </c>
      <c r="E1" t="s">
        <v>23</v>
      </c>
      <c r="F1" t="s">
        <v>37</v>
      </c>
      <c r="G1" t="s">
        <v>71</v>
      </c>
      <c r="H1" t="s">
        <v>73</v>
      </c>
      <c r="I1" t="s">
        <v>72</v>
      </c>
    </row>
    <row r="2" spans="1:9" x14ac:dyDescent="0.35">
      <c r="A2" t="s">
        <v>30</v>
      </c>
      <c r="B2">
        <v>0</v>
      </c>
      <c r="C2">
        <v>2128</v>
      </c>
      <c r="D2">
        <v>1</v>
      </c>
      <c r="E2">
        <f>C2*D2</f>
        <v>2128</v>
      </c>
      <c r="G2">
        <f>B2+C2-1</f>
        <v>2127</v>
      </c>
      <c r="H2" t="str">
        <f>DEC2HEX(B2+40960)</f>
        <v>A000</v>
      </c>
      <c r="I2" t="str">
        <f>DEC2HEX(G2+40960)</f>
        <v>A84F</v>
      </c>
    </row>
    <row r="3" spans="1:9" x14ac:dyDescent="0.35">
      <c r="A3" t="s">
        <v>63</v>
      </c>
      <c r="B3">
        <f>G2+1</f>
        <v>2128</v>
      </c>
      <c r="C3">
        <v>5728</v>
      </c>
      <c r="D3">
        <v>1</v>
      </c>
      <c r="E3">
        <f>C3*D3</f>
        <v>5728</v>
      </c>
      <c r="G3">
        <f>B3+C3-1</f>
        <v>7855</v>
      </c>
      <c r="H3" t="str">
        <f>DEC2HEX(B3+40960)</f>
        <v>A850</v>
      </c>
      <c r="I3" t="str">
        <f>DEC2HEX(G3+40960)</f>
        <v>BEAF</v>
      </c>
    </row>
    <row r="4" spans="1:9" x14ac:dyDescent="0.35">
      <c r="A4" t="s">
        <v>62</v>
      </c>
      <c r="B4">
        <f>G3+1</f>
        <v>7856</v>
      </c>
      <c r="C4">
        <v>336</v>
      </c>
      <c r="D4">
        <v>1</v>
      </c>
      <c r="E4">
        <f>C4*D4</f>
        <v>336</v>
      </c>
      <c r="G4">
        <f>B4+C4-1</f>
        <v>8191</v>
      </c>
      <c r="H4" t="str">
        <f>DEC2HEX(B4+40960)</f>
        <v>BEB0</v>
      </c>
      <c r="I4" t="str">
        <f>DEC2HEX(G4+40960)</f>
        <v>BFFF</v>
      </c>
    </row>
    <row r="10" spans="1:9" x14ac:dyDescent="0.35">
      <c r="E10">
        <f>SUM(E2:E8)</f>
        <v>8192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9777F-CEF0-4425-930E-295AE7C473DC}">
  <dimension ref="A1:F12"/>
  <sheetViews>
    <sheetView workbookViewId="0">
      <selection activeCell="B3" sqref="B3"/>
    </sheetView>
  </sheetViews>
  <sheetFormatPr defaultRowHeight="14.5" x14ac:dyDescent="0.35"/>
  <cols>
    <col min="1" max="1" width="31.36328125" bestFit="1" customWidth="1"/>
    <col min="2" max="2" width="6.1796875" customWidth="1"/>
    <col min="3" max="4" width="11.453125" customWidth="1"/>
    <col min="6" max="6" width="31.36328125" bestFit="1" customWidth="1"/>
  </cols>
  <sheetData>
    <row r="1" spans="1:6" x14ac:dyDescent="0.35">
      <c r="A1" s="1" t="s">
        <v>13</v>
      </c>
      <c r="B1" s="1" t="s">
        <v>14</v>
      </c>
      <c r="C1" s="1" t="s">
        <v>4</v>
      </c>
      <c r="D1" s="1" t="s">
        <v>1</v>
      </c>
      <c r="E1" s="1" t="s">
        <v>23</v>
      </c>
      <c r="F1" s="1" t="s">
        <v>37</v>
      </c>
    </row>
    <row r="2" spans="1:6" x14ac:dyDescent="0.35">
      <c r="A2" t="s">
        <v>30</v>
      </c>
      <c r="B2">
        <v>0</v>
      </c>
      <c r="C2">
        <v>1586</v>
      </c>
      <c r="D2">
        <v>1</v>
      </c>
      <c r="E2">
        <f>C2</f>
        <v>1586</v>
      </c>
      <c r="F2" t="s">
        <v>48</v>
      </c>
    </row>
    <row r="3" spans="1:6" x14ac:dyDescent="0.35">
      <c r="A3" t="s">
        <v>53</v>
      </c>
      <c r="B3">
        <f>B4-E3</f>
        <v>7971</v>
      </c>
      <c r="C3">
        <v>186</v>
      </c>
      <c r="D3">
        <v>1</v>
      </c>
      <c r="E3">
        <f>C3*D3</f>
        <v>186</v>
      </c>
      <c r="F3" t="s">
        <v>54</v>
      </c>
    </row>
    <row r="4" spans="1:6" x14ac:dyDescent="0.35">
      <c r="A4" t="s">
        <v>50</v>
      </c>
      <c r="B4">
        <f>8192-E4</f>
        <v>8157</v>
      </c>
      <c r="C4">
        <v>7</v>
      </c>
      <c r="D4">
        <v>5</v>
      </c>
      <c r="E4">
        <f>C4*D4</f>
        <v>35</v>
      </c>
      <c r="F4" t="s">
        <v>49</v>
      </c>
    </row>
    <row r="12" spans="1:6" x14ac:dyDescent="0.35">
      <c r="A12" s="1" t="s">
        <v>2</v>
      </c>
      <c r="E12">
        <f>SUM(E2:E10)</f>
        <v>1807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E8641-C02D-4ECA-9797-EDC79FC57C57}">
  <dimension ref="A1:I9"/>
  <sheetViews>
    <sheetView workbookViewId="0">
      <selection activeCell="E6" sqref="E6"/>
    </sheetView>
  </sheetViews>
  <sheetFormatPr defaultRowHeight="14.5" x14ac:dyDescent="0.35"/>
  <cols>
    <col min="1" max="1" width="19.81640625" customWidth="1"/>
    <col min="2" max="2" width="6.1796875" customWidth="1"/>
    <col min="3" max="4" width="11.453125" customWidth="1"/>
    <col min="6" max="6" width="12.453125" bestFit="1" customWidth="1"/>
    <col min="9" max="9" width="25.90625" customWidth="1"/>
  </cols>
  <sheetData>
    <row r="1" spans="1:9" x14ac:dyDescent="0.35">
      <c r="A1" s="1" t="s">
        <v>13</v>
      </c>
      <c r="B1" s="1" t="s">
        <v>14</v>
      </c>
      <c r="C1" s="1" t="s">
        <v>4</v>
      </c>
      <c r="D1" s="1" t="s">
        <v>1</v>
      </c>
      <c r="E1" s="1" t="s">
        <v>23</v>
      </c>
      <c r="F1" s="1" t="s">
        <v>37</v>
      </c>
      <c r="G1" s="1" t="s">
        <v>71</v>
      </c>
      <c r="H1" s="1" t="s">
        <v>73</v>
      </c>
      <c r="I1" s="1" t="s">
        <v>72</v>
      </c>
    </row>
    <row r="2" spans="1:9" x14ac:dyDescent="0.35">
      <c r="A2" t="s">
        <v>30</v>
      </c>
      <c r="B2">
        <v>0</v>
      </c>
      <c r="C2">
        <v>7856</v>
      </c>
      <c r="D2">
        <v>1</v>
      </c>
      <c r="E2">
        <f>C2*D2</f>
        <v>7856</v>
      </c>
      <c r="G2">
        <f>B2+C2-1</f>
        <v>7855</v>
      </c>
      <c r="H2" t="str">
        <f>DEC2HEX(B2+40960)</f>
        <v>A000</v>
      </c>
      <c r="I2" t="str">
        <f>DEC2HEX(G2+40960)</f>
        <v>BEAF</v>
      </c>
    </row>
    <row r="3" spans="1:9" x14ac:dyDescent="0.35">
      <c r="A3" t="s">
        <v>62</v>
      </c>
      <c r="B3">
        <f>G2+1</f>
        <v>7856</v>
      </c>
      <c r="C3">
        <v>336</v>
      </c>
      <c r="D3">
        <v>1</v>
      </c>
      <c r="E3">
        <f>C3*D3</f>
        <v>336</v>
      </c>
      <c r="G3">
        <f>B3+C3-1</f>
        <v>8191</v>
      </c>
      <c r="H3" t="str">
        <f>DEC2HEX(B3+40960)</f>
        <v>BEB0</v>
      </c>
      <c r="I3" t="str">
        <f>DEC2HEX(G3+40960)</f>
        <v>BFFF</v>
      </c>
    </row>
    <row r="9" spans="1:9" x14ac:dyDescent="0.35">
      <c r="E9">
        <f>SUM(E2:E7)</f>
        <v>8192</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806B9-8F96-4CFC-8F80-C6046C4BB66C}">
  <dimension ref="A1:F13"/>
  <sheetViews>
    <sheetView workbookViewId="0">
      <selection activeCell="A7" sqref="A7:E8"/>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15</v>
      </c>
      <c r="B2">
        <v>0</v>
      </c>
      <c r="C2">
        <v>185</v>
      </c>
      <c r="D2">
        <v>1</v>
      </c>
      <c r="E2">
        <f>C2*D2</f>
        <v>185</v>
      </c>
    </row>
    <row r="3" spans="1:6" x14ac:dyDescent="0.35">
      <c r="A3" t="s">
        <v>16</v>
      </c>
      <c r="B3">
        <f>B2+ E2+1</f>
        <v>186</v>
      </c>
      <c r="C3">
        <v>5</v>
      </c>
      <c r="D3">
        <v>255</v>
      </c>
      <c r="E3">
        <f t="shared" ref="E3:E6" si="0">C3*D3</f>
        <v>1275</v>
      </c>
    </row>
    <row r="4" spans="1:6" x14ac:dyDescent="0.35">
      <c r="A4" t="s">
        <v>17</v>
      </c>
      <c r="B4">
        <f>B3+ E3+1</f>
        <v>1462</v>
      </c>
      <c r="C4">
        <v>5</v>
      </c>
      <c r="D4">
        <v>255</v>
      </c>
      <c r="E4">
        <f t="shared" si="0"/>
        <v>1275</v>
      </c>
    </row>
    <row r="5" spans="1:6" x14ac:dyDescent="0.35">
      <c r="A5" t="s">
        <v>18</v>
      </c>
      <c r="B5">
        <f>B4+ E4+1</f>
        <v>2738</v>
      </c>
      <c r="C5">
        <v>5</v>
      </c>
      <c r="D5">
        <v>255</v>
      </c>
      <c r="E5">
        <f t="shared" si="0"/>
        <v>1275</v>
      </c>
    </row>
    <row r="6" spans="1:6" x14ac:dyDescent="0.35">
      <c r="A6" t="s">
        <v>19</v>
      </c>
      <c r="B6">
        <f>B5+ E5+1</f>
        <v>4014</v>
      </c>
      <c r="C6">
        <v>5</v>
      </c>
      <c r="D6">
        <v>255</v>
      </c>
      <c r="E6">
        <f t="shared" si="0"/>
        <v>1275</v>
      </c>
    </row>
    <row r="9" spans="1:6" x14ac:dyDescent="0.35">
      <c r="A9" t="s">
        <v>28</v>
      </c>
      <c r="B9">
        <f>BANK0x3E!B4+ BANK0x3E!E4+1</f>
        <v>5874</v>
      </c>
      <c r="C9">
        <v>10</v>
      </c>
      <c r="D9">
        <v>20</v>
      </c>
      <c r="E9">
        <f t="shared" ref="E9" si="1">C9*D9</f>
        <v>200</v>
      </c>
    </row>
    <row r="13" spans="1:6" x14ac:dyDescent="0.35">
      <c r="A13" s="1" t="s">
        <v>2</v>
      </c>
      <c r="E13">
        <f>SUM(E2:E11)</f>
        <v>5485</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A6CAE-A2FB-4700-AF3B-F451BF94FBFE}">
  <dimension ref="A1:F13"/>
  <sheetViews>
    <sheetView workbookViewId="0">
      <selection activeCell="E3" sqref="E3"/>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28</v>
      </c>
      <c r="B2">
        <v>0</v>
      </c>
      <c r="C2">
        <v>9</v>
      </c>
      <c r="D2">
        <v>20</v>
      </c>
      <c r="E2">
        <f t="shared" ref="E2" si="0">C2*D2</f>
        <v>180</v>
      </c>
    </row>
    <row r="3" spans="1:6" x14ac:dyDescent="0.35">
      <c r="A3" t="s">
        <v>29</v>
      </c>
      <c r="B3">
        <f>B2+ E2+1</f>
        <v>181</v>
      </c>
      <c r="C3">
        <v>9</v>
      </c>
      <c r="D3">
        <f>D2*20</f>
        <v>400</v>
      </c>
      <c r="E3">
        <f t="shared" ref="E3" si="1">C3*D3</f>
        <v>3600</v>
      </c>
    </row>
    <row r="4" spans="1:6" x14ac:dyDescent="0.35">
      <c r="A4" t="s">
        <v>34</v>
      </c>
      <c r="B4">
        <f>B3+ E3+1</f>
        <v>3782</v>
      </c>
      <c r="C4">
        <v>42</v>
      </c>
      <c r="D4">
        <v>20</v>
      </c>
      <c r="E4">
        <f t="shared" ref="E4" si="2">C4*D4</f>
        <v>840</v>
      </c>
    </row>
    <row r="5" spans="1:6" x14ac:dyDescent="0.35">
      <c r="A5" t="s">
        <v>35</v>
      </c>
      <c r="B5">
        <f>B4+ E4+1</f>
        <v>4623</v>
      </c>
      <c r="C5">
        <v>8</v>
      </c>
      <c r="D5">
        <v>256</v>
      </c>
      <c r="E5">
        <f t="shared" ref="E5" si="3">C5*D5</f>
        <v>2048</v>
      </c>
    </row>
    <row r="6" spans="1:6" x14ac:dyDescent="0.35">
      <c r="A6" t="s">
        <v>51</v>
      </c>
    </row>
    <row r="13" spans="1:6" x14ac:dyDescent="0.35">
      <c r="A13" s="1" t="s">
        <v>2</v>
      </c>
      <c r="E13">
        <f>SUM(E2:E11)</f>
        <v>6668</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CB7A9-D68D-4611-9022-3CBE081861CE}">
  <dimension ref="A1:F13"/>
  <sheetViews>
    <sheetView workbookViewId="0">
      <selection activeCell="B3" sqref="B3"/>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52</v>
      </c>
      <c r="B2">
        <v>0</v>
      </c>
      <c r="C2">
        <v>6</v>
      </c>
      <c r="D2">
        <v>256</v>
      </c>
      <c r="E2">
        <f t="shared" ref="E2" si="0">C2*D2</f>
        <v>1536</v>
      </c>
    </row>
    <row r="3" spans="1:6" x14ac:dyDescent="0.35">
      <c r="A3" t="s">
        <v>20</v>
      </c>
      <c r="B3">
        <f>E2 + 1</f>
        <v>1537</v>
      </c>
      <c r="C3">
        <v>8</v>
      </c>
      <c r="D3">
        <v>255</v>
      </c>
      <c r="E3">
        <f>C3*D3</f>
        <v>2040</v>
      </c>
    </row>
    <row r="4" spans="1:6" x14ac:dyDescent="0.35">
      <c r="A4" t="s">
        <v>21</v>
      </c>
      <c r="B4">
        <f>B3+ E3+1</f>
        <v>3578</v>
      </c>
      <c r="C4">
        <v>9</v>
      </c>
      <c r="D4">
        <v>255</v>
      </c>
      <c r="E4">
        <f>C4*D4</f>
        <v>2295</v>
      </c>
    </row>
    <row r="6" spans="1:6" x14ac:dyDescent="0.35">
      <c r="A6" t="s">
        <v>51</v>
      </c>
    </row>
    <row r="13" spans="1:6" x14ac:dyDescent="0.35">
      <c r="A13" s="1" t="s">
        <v>2</v>
      </c>
      <c r="E13">
        <f>SUM(E2:E11)</f>
        <v>5871</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7E188-51E7-49EE-9F4F-07D9A5354CD1}">
  <dimension ref="A1:F11"/>
  <sheetViews>
    <sheetView workbookViewId="0">
      <selection activeCell="A8" sqref="A8"/>
    </sheetView>
  </sheetViews>
  <sheetFormatPr defaultRowHeight="14.5" x14ac:dyDescent="0.35"/>
  <cols>
    <col min="1" max="1" width="60.54296875" bestFit="1" customWidth="1"/>
    <col min="6" max="6" width="24.54296875" customWidth="1"/>
  </cols>
  <sheetData>
    <row r="1" spans="1:6" x14ac:dyDescent="0.35">
      <c r="A1" s="1" t="s">
        <v>13</v>
      </c>
      <c r="B1" s="1" t="s">
        <v>14</v>
      </c>
      <c r="C1" s="1" t="s">
        <v>4</v>
      </c>
      <c r="D1" s="1" t="s">
        <v>1</v>
      </c>
      <c r="E1" s="1" t="s">
        <v>23</v>
      </c>
      <c r="F1" s="1" t="s">
        <v>68</v>
      </c>
    </row>
    <row r="2" spans="1:6" x14ac:dyDescent="0.35">
      <c r="A2" t="s">
        <v>22</v>
      </c>
      <c r="B2">
        <v>0</v>
      </c>
      <c r="C2">
        <v>1</v>
      </c>
      <c r="D2">
        <v>256</v>
      </c>
      <c r="E2">
        <f>C2*D2</f>
        <v>256</v>
      </c>
      <c r="F2" t="str">
        <f>DEC2HEX(HEX2DEC("400"))</f>
        <v>400</v>
      </c>
    </row>
    <row r="3" spans="1:6" x14ac:dyDescent="0.35">
      <c r="A3" t="s">
        <v>24</v>
      </c>
      <c r="B3">
        <f>B2+ E2+1</f>
        <v>257</v>
      </c>
      <c r="C3">
        <v>1</v>
      </c>
      <c r="D3">
        <v>256</v>
      </c>
      <c r="E3">
        <f t="shared" ref="E3" si="0">C3*D3</f>
        <v>256</v>
      </c>
      <c r="F3" t="str">
        <f>DEC2HEX(HEX2DEC(F2) + E2)</f>
        <v>500</v>
      </c>
    </row>
    <row r="4" spans="1:6" x14ac:dyDescent="0.35">
      <c r="A4" t="s">
        <v>27</v>
      </c>
      <c r="B4">
        <f>B3+ E3+1</f>
        <v>514</v>
      </c>
      <c r="C4">
        <v>500</v>
      </c>
      <c r="D4">
        <v>1</v>
      </c>
      <c r="E4">
        <f t="shared" ref="E4" si="1">C4*D4</f>
        <v>500</v>
      </c>
      <c r="F4" t="str">
        <f>DEC2HEX(HEX2DEC(F3) + E3)</f>
        <v>600</v>
      </c>
    </row>
    <row r="5" spans="1:6" x14ac:dyDescent="0.35">
      <c r="A5" t="s">
        <v>45</v>
      </c>
      <c r="B5">
        <f>B4+ E4+1</f>
        <v>1015</v>
      </c>
      <c r="C5">
        <v>11</v>
      </c>
      <c r="D5">
        <v>1</v>
      </c>
      <c r="E5">
        <f t="shared" ref="E5" si="2">C5*D5</f>
        <v>11</v>
      </c>
      <c r="F5" t="str">
        <f>DEC2HEX(HEX2DEC(F4) + E4)</f>
        <v>7F4</v>
      </c>
    </row>
    <row r="7" spans="1:6" x14ac:dyDescent="0.35">
      <c r="A7" t="s">
        <v>69</v>
      </c>
    </row>
    <row r="10" spans="1:6" x14ac:dyDescent="0.35">
      <c r="A10" t="s">
        <v>25</v>
      </c>
      <c r="E10">
        <f>SUM(E2:E9)</f>
        <v>1023</v>
      </c>
    </row>
    <row r="11" spans="1:6" x14ac:dyDescent="0.35">
      <c r="A11" t="s">
        <v>26</v>
      </c>
      <c r="E11">
        <v>1023</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84C88-ECC4-4FFE-AD9A-78DE6241FE29}">
  <dimension ref="A1:E14"/>
  <sheetViews>
    <sheetView tabSelected="1" workbookViewId="0">
      <selection activeCell="E8" sqref="E8"/>
    </sheetView>
  </sheetViews>
  <sheetFormatPr defaultRowHeight="14.5" x14ac:dyDescent="0.35"/>
  <cols>
    <col min="1" max="1" width="21.453125" bestFit="1" customWidth="1"/>
    <col min="4" max="5" width="15.81640625" customWidth="1"/>
  </cols>
  <sheetData>
    <row r="1" spans="1:5" x14ac:dyDescent="0.35">
      <c r="A1" s="1" t="s">
        <v>13</v>
      </c>
      <c r="B1" s="1" t="s">
        <v>14</v>
      </c>
      <c r="C1" s="1" t="s">
        <v>4</v>
      </c>
      <c r="D1" s="1" t="s">
        <v>74</v>
      </c>
      <c r="E1" s="1" t="s">
        <v>70</v>
      </c>
    </row>
    <row r="2" spans="1:5" x14ac:dyDescent="0.35">
      <c r="A2" t="s">
        <v>79</v>
      </c>
      <c r="B2">
        <v>0</v>
      </c>
      <c r="C2">
        <v>38400</v>
      </c>
      <c r="D2" t="str">
        <f>DEC2HEX(HEX2DEC("00000"))</f>
        <v>0</v>
      </c>
      <c r="E2" t="str">
        <f t="shared" ref="E2:E6" si="0">DEC2HEX(HEX2DEC(D2)+C2-1)</f>
        <v>95FF</v>
      </c>
    </row>
    <row r="3" spans="1:5" x14ac:dyDescent="0.35">
      <c r="A3" t="s">
        <v>75</v>
      </c>
      <c r="B3">
        <f>C2</f>
        <v>38400</v>
      </c>
      <c r="C3">
        <v>13360</v>
      </c>
      <c r="D3" t="str">
        <f>DEC2HEX(B2 + C2)</f>
        <v>9600</v>
      </c>
      <c r="E3" t="str">
        <f t="shared" si="0"/>
        <v>CA2F</v>
      </c>
    </row>
    <row r="4" spans="1:5" x14ac:dyDescent="0.35">
      <c r="A4" t="s">
        <v>58</v>
      </c>
      <c r="B4">
        <f>B3+C3</f>
        <v>51760</v>
      </c>
      <c r="C4">
        <v>1488</v>
      </c>
      <c r="D4" t="str">
        <f>DEC2HEX(B3 + C3)</f>
        <v>CA30</v>
      </c>
      <c r="E4" t="str">
        <f t="shared" si="0"/>
        <v>CFFF</v>
      </c>
    </row>
    <row r="5" spans="1:5" x14ac:dyDescent="0.35">
      <c r="A5" t="s">
        <v>80</v>
      </c>
      <c r="B5">
        <f>B4+C4</f>
        <v>53248</v>
      </c>
      <c r="C5">
        <v>2560</v>
      </c>
      <c r="D5" t="str">
        <f>DEC2HEX(B4 + C4)</f>
        <v>D000</v>
      </c>
      <c r="E5" t="str">
        <f t="shared" si="0"/>
        <v>D9FF</v>
      </c>
    </row>
    <row r="6" spans="1:5" x14ac:dyDescent="0.35">
      <c r="A6" t="s">
        <v>81</v>
      </c>
      <c r="B6">
        <f>B5+C5</f>
        <v>55808</v>
      </c>
      <c r="C6">
        <v>2561</v>
      </c>
      <c r="D6" t="str">
        <f>DEC2HEX(B5 + C5)</f>
        <v>DA00</v>
      </c>
      <c r="E6" t="str">
        <f t="shared" ref="E6" si="1">DEC2HEX(HEX2DEC(D6)+C6-1)</f>
        <v>E400</v>
      </c>
    </row>
    <row r="12" spans="1:5" x14ac:dyDescent="0.35">
      <c r="B12" t="s">
        <v>76</v>
      </c>
      <c r="C12">
        <f>SUM(C2:C6)</f>
        <v>58369</v>
      </c>
    </row>
    <row r="13" spans="1:5" x14ac:dyDescent="0.35">
      <c r="B13" t="s">
        <v>78</v>
      </c>
      <c r="C13">
        <v>129471</v>
      </c>
    </row>
    <row r="14" spans="1:5" x14ac:dyDescent="0.35">
      <c r="B14" t="s">
        <v>77</v>
      </c>
      <c r="C14">
        <f>C13-C12</f>
        <v>71102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3B9E8-1B92-4636-9052-9B40E00F6D41}">
  <dimension ref="A1"/>
  <sheetViews>
    <sheetView workbookViewId="0"/>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BE7AF-6CB8-422B-A8C0-1FDCC7BE361F}">
  <dimension ref="A1:H10"/>
  <sheetViews>
    <sheetView workbookViewId="0">
      <selection sqref="A1:H5"/>
    </sheetView>
  </sheetViews>
  <sheetFormatPr defaultRowHeight="14.5" x14ac:dyDescent="0.35"/>
  <cols>
    <col min="1" max="1" width="56.81640625" customWidth="1"/>
    <col min="2" max="2" width="6.1796875" customWidth="1"/>
    <col min="3" max="4" width="11.453125" customWidth="1"/>
    <col min="6" max="6" width="12.453125" bestFit="1" customWidth="1"/>
    <col min="7" max="7" width="18.90625" customWidth="1"/>
  </cols>
  <sheetData>
    <row r="1" spans="1:8" x14ac:dyDescent="0.35">
      <c r="A1" s="1" t="s">
        <v>13</v>
      </c>
      <c r="B1" s="1" t="s">
        <v>14</v>
      </c>
      <c r="C1" s="1" t="s">
        <v>4</v>
      </c>
      <c r="D1" s="1" t="s">
        <v>1</v>
      </c>
      <c r="E1" s="1" t="s">
        <v>23</v>
      </c>
      <c r="F1" s="1" t="s">
        <v>37</v>
      </c>
      <c r="G1" s="1" t="s">
        <v>68</v>
      </c>
      <c r="H1" s="1" t="s">
        <v>70</v>
      </c>
    </row>
    <row r="2" spans="1:8" x14ac:dyDescent="0.35">
      <c r="A2" t="s">
        <v>64</v>
      </c>
      <c r="B2">
        <v>0</v>
      </c>
      <c r="C2">
        <v>7470</v>
      </c>
      <c r="D2">
        <v>1</v>
      </c>
      <c r="E2">
        <f>C2</f>
        <v>7470</v>
      </c>
      <c r="F2" t="s">
        <v>64</v>
      </c>
      <c r="G2" t="str">
        <f>DEC2HEX(HEX2DEC("A000"))</f>
        <v>A000</v>
      </c>
      <c r="H2" t="str">
        <f t="shared" ref="H2:H3" si="0">DEC2HEX(HEX2DEC(G2)+E2-1)</f>
        <v>BD2D</v>
      </c>
    </row>
    <row r="3" spans="1:8" x14ac:dyDescent="0.35">
      <c r="A3" t="s">
        <v>66</v>
      </c>
      <c r="B3">
        <f>C2</f>
        <v>7470</v>
      </c>
      <c r="C3">
        <v>167</v>
      </c>
      <c r="D3">
        <v>1</v>
      </c>
      <c r="E3">
        <f>C3</f>
        <v>167</v>
      </c>
      <c r="G3" t="str">
        <f>DEC2HEX(HEX2DEC(G2) + E2)</f>
        <v>BD2E</v>
      </c>
      <c r="H3" t="str">
        <f t="shared" si="0"/>
        <v>BDD4</v>
      </c>
    </row>
    <row r="4" spans="1:8" x14ac:dyDescent="0.35">
      <c r="A4" t="s">
        <v>67</v>
      </c>
      <c r="B4">
        <f>B3+E3</f>
        <v>7637</v>
      </c>
      <c r="C4">
        <v>334</v>
      </c>
      <c r="D4">
        <v>1</v>
      </c>
      <c r="E4">
        <v>334</v>
      </c>
      <c r="G4" t="str">
        <f>DEC2HEX(HEX2DEC(G3) + E3)</f>
        <v>BDD5</v>
      </c>
      <c r="H4" t="str">
        <f>DEC2HEX(HEX2DEC(G4)+E4-1)</f>
        <v>BF22</v>
      </c>
    </row>
    <row r="5" spans="1:8" x14ac:dyDescent="0.35">
      <c r="E5">
        <f>SUM(E2+E4)</f>
        <v>7804</v>
      </c>
    </row>
    <row r="6" spans="1:8" ht="20" customHeight="1" x14ac:dyDescent="0.35"/>
    <row r="7" spans="1:8" ht="253" customHeight="1" x14ac:dyDescent="0.35">
      <c r="A7" s="3" t="s">
        <v>65</v>
      </c>
    </row>
    <row r="10" spans="1:8" x14ac:dyDescent="0.35">
      <c r="A10" s="1" t="s">
        <v>2</v>
      </c>
      <c r="E10">
        <f>SUM(E2:E8)</f>
        <v>15775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54253-1AC6-4AC6-91AF-37AC71E22B02}">
  <dimension ref="A1:F12"/>
  <sheetViews>
    <sheetView workbookViewId="0">
      <selection activeCell="D2" sqref="D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00B15-078B-4B8C-B149-C046CE8CC3B4}">
  <dimension ref="A1:F12"/>
  <sheetViews>
    <sheetView workbookViewId="0">
      <selection activeCell="E2" sqref="E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A0DF3-A6E2-4E63-819F-0B238C4B218B}">
  <dimension ref="A1:F12"/>
  <sheetViews>
    <sheetView workbookViewId="0">
      <selection activeCell="D6" sqref="D6"/>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t="s">
        <v>36</v>
      </c>
      <c r="D2">
        <v>1</v>
      </c>
      <c r="E2" t="str">
        <f>C2</f>
        <v>TBD</v>
      </c>
      <c r="F2" t="s">
        <v>38</v>
      </c>
    </row>
    <row r="3" spans="1:6" x14ac:dyDescent="0.35">
      <c r="A3" t="s">
        <v>31</v>
      </c>
      <c r="B3" t="s">
        <v>36</v>
      </c>
    </row>
    <row r="4" spans="1:6" x14ac:dyDescent="0.35">
      <c r="A4" t="s">
        <v>33</v>
      </c>
      <c r="B4" t="s">
        <v>36</v>
      </c>
    </row>
    <row r="5" spans="1:6" x14ac:dyDescent="0.35">
      <c r="A5" t="s">
        <v>32</v>
      </c>
      <c r="B5" t="s">
        <v>36</v>
      </c>
    </row>
    <row r="12" spans="1:6" x14ac:dyDescent="0.35">
      <c r="A12" s="1" t="s">
        <v>2</v>
      </c>
      <c r="E12">
        <f>SUM(E2:E10)</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AB9BB-644E-4DE7-A6F3-2DB946584AF9}">
  <dimension ref="A1:F12"/>
  <sheetViews>
    <sheetView workbookViewId="0">
      <selection activeCell="B3" sqref="B3:B4"/>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5024D-5883-452F-AA38-8CA5B65145D7}">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6696</v>
      </c>
      <c r="D2">
        <v>1</v>
      </c>
      <c r="E2">
        <f>C2</f>
        <v>6696</v>
      </c>
      <c r="F2" t="s">
        <v>38</v>
      </c>
    </row>
    <row r="12" spans="1:6" x14ac:dyDescent="0.35">
      <c r="A12" s="1" t="s">
        <v>2</v>
      </c>
      <c r="E12">
        <f>SUM(E2:E10)</f>
        <v>6696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I E A A B Q S w M E F A A C A A g A d r U c V 3 u Q d n a l A A A A 9 g A A A B I A H A B D b 2 5 m a W c v U G F j a 2 F n Z S 5 4 b W w g o h g A K K A U A A A A A A A A A A A A A A A A A A A A A A A A A A A A h Y 9 L D o I w G I S v Q r q n D 2 S h 5 K f E u J X E x G j c N q V C I x R D i + V u L j y S V x C j q D u X M / N N M n O / 3 i A b m j q 4 q M 7 q 1 q S I Y Y o C Z W R b a F O m q H f H c I 4 y D h s h T 6 J U w Q g b m w x W p 6 h y 7 p w Q 4 r 3 H f o b b r i Q R p Y w c 8 v V W V q o R o T b W C S M V + r S K / y 3 E Y f 8 a w y P M 2 A L H N M Y U y G R C r s 0 X i M a 9 z / T H h F V f u 7 5 T X J l w u Q M y S S D v D / w B U E s D B B Q A A g A I A H a 1 H 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t R x X w N C 1 K j s B A A B k A g A A E w A c A E Z v c m 1 1 b G F z L 1 N l Y 3 R p b 2 4 x L m 0 g o h g A K K A U A A A A A A A A A A A A A A A A A A A A A A A A A A A A j Z J R S 8 M w F I X f C / 0 P l / j S Q S h s q K C j D 7 O b T t A x b d 8 2 H 2 J 7 3 Y p p M p J b 2 R z 7 7 8 v W w p R V M C 9 J z j 0 5 9 0 u I x Y w K r S C p 5 2 7 f 9 3 z P L o X B H O K l o I d p C h F I J N 8 D N x J d m Q y d E t u v c K i z q k R F w X 0 h M Y y 1 I r e x A R v e z g n L 1 b w 5 H 9 K a W I f P h i i L s i A 0 E e O M Q 6 x l V S o b 3 X A Y q U z n h V p E 3 d 5 V j 8 N L p Q k T 2 k i M T s t w o h W + d X j N c c G m R p e u l s M Y R Y 7 G M g e V i n d n b C q N H t T I H G a N P p A y y Y Q U x k Z k q p + R j l c t X G K 6 W e E p L j V C 2 Q 9 t y h r 4 U L R B S 3 + + 3 b J p Z V b a o r s d O R s Q r m n H Y c s S E o b O 1 e L 7 Y H 1 U d H 0 Z H n K P 6 k S f a 6 k m I a H x / w 6 J d Y 7 w V 9 + R y t t Z 4 E 6 o T w f / O n i G J 5 2 J 4 x 8 Y 4 7 o t 4 V / e X c f 3 C t X 6 k v 0 9 U E s B A i 0 A F A A C A A g A d r U c V 3 u Q d n a l A A A A 9 g A A A B I A A A A A A A A A A A A A A A A A A A A A A E N v b m Z p Z y 9 Q Y W N r Y W d l L n h t b F B L A Q I t A B Q A A g A I A H a 1 H F c P y u m r p A A A A O k A A A A T A A A A A A A A A A A A A A A A A P E A A A B b Q 2 9 u d G V u d F 9 U e X B l c 1 0 u e G 1 s U E s B A i 0 A F A A C A A g A d r U c V 8 D Q t S o 7 A Q A A Z A I A A B M A A A A A A A A A A A A A A A A A 4 g E A A E Z v c m 1 1 b G F z L 1 N l Y 3 R p b 2 4 x L m 1 Q S w U G A A A A A A M A A w D C A A A A a 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A w A A A A A A A C i 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h h d E d Q V 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M t M D g t M j h U M T I 6 N D A 6 M j M u O T c 0 M j Y z M V o i I C 8 + P E V u d H J 5 I F R 5 c G U 9 I k Z p b G x D b 2 x 1 b W 5 U e X B l c y I g V m F s d W U 9 I n N C Z 1 l E Q X d Z R 0 J n W U c i I C 8 + P E V u d H J 5 I F R 5 c G U 9 I k Z p b G x D b 2 x 1 b W 5 O Y W 1 l c y I g V m F s d W U 9 I n N b J n F 1 b 3 Q 7 U H V y c G 9 z Z S Z x d W 9 0 O y w m c X V v d D t T d G F y d C Z x d W 9 0 O y w m c X V v d D t T a X p l J n F 1 b 3 Q 7 L C Z x d W 9 0 O 0 5 v J n F 1 b 3 Q 7 L C Z x d W 9 0 O 1 R v d G F s I F N p e m U m c X V v d D s s J n F 1 b 3 Q 7 Q 2 9 k Z S B Q d X J w b 3 N l J n F 1 b 3 Q 7 L C Z x d W 9 0 O 0 V u Z C Z x d W 9 0 O y w m c X V v d D t T d G F y d C B C Y W 5 r Z W Q g U k F N I E x v Y 2 F 0 a W 9 u I E h l e C Z x d W 9 0 O y w m c X V v d D t F b m Q g Q m F u a 2 V k I F J B T S B M b 2 N h d G l v b i B I Z X g 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D a G F 0 R 1 B U L 0 N o Y W 5 n Z W Q g V H l w Z S 5 7 U H V y c G 9 z Z S w w f S Z x d W 9 0 O y w m c X V v d D t T Z W N 0 a W 9 u M S 9 D a G F 0 R 1 B U L 0 N o Y W 5 n Z W Q g V H l w Z S 5 7 U 3 R h c n Q s M X 0 m c X V v d D s s J n F 1 b 3 Q 7 U 2 V j d G l v b j E v Q 2 h h d E d Q V C 9 D a G F u Z 2 V k I F R 5 c G U u e 1 N p e m U s M n 0 m c X V v d D s s J n F 1 b 3 Q 7 U 2 V j d G l v b j E v Q 2 h h d E d Q V C 9 D a G F u Z 2 V k I F R 5 c G U u e 0 5 v L D N 9 J n F 1 b 3 Q 7 L C Z x d W 9 0 O 1 N l Y 3 R p b 2 4 x L 0 N o Y X R H U F Q v Q 2 h h b m d l Z C B U e X B l L n t U b 3 R h b C B T a X p l L D R 9 J n F 1 b 3 Q 7 L C Z x d W 9 0 O 1 N l Y 3 R p b 2 4 x L 0 N o Y X R H U F Q v Q 2 h h b m d l Z C B U e X B l L n t D b 2 R l I F B 1 c n B v c 2 U s N X 0 m c X V v d D s s J n F 1 b 3 Q 7 U 2 V j d G l v b j E v Q 2 h h d E d Q V C 9 D a G F u Z 2 V k I F R 5 c G U u e 0 V u Z C w 2 f S Z x d W 9 0 O y w m c X V v d D t T Z W N 0 a W 9 u M S 9 D a G F 0 R 1 B U L 0 N o Y W 5 n Z W Q g V H l w Z S 5 7 U 3 R h c n Q g Q m F u a 2 V k I F J B T S B M b 2 N h d G l v b i B I Z X g s N 3 0 m c X V v d D s s J n F 1 b 3 Q 7 U 2 V j d G l v b j E v Q 2 h h d E d Q V C 9 D a G F u Z 2 V k I F R 5 c G U u e 0 V u Z C B C Y W 5 r Z W Q g U k F N I E x v Y 2 F 0 a W 9 u I E h l e C w 4 f S Z x d W 9 0 O 1 0 s J n F 1 b 3 Q 7 Q 2 9 s d W 1 u Q 2 9 1 b n Q m c X V v d D s 6 O S w m c X V v d D t L Z X l D b 2 x 1 b W 5 O Y W 1 l c y Z x d W 9 0 O z p b X S w m c X V v d D t D b 2 x 1 b W 5 J Z G V u d G l 0 a W V z J n F 1 b 3 Q 7 O l s m c X V v d D t T Z W N 0 a W 9 u M S 9 D a G F 0 R 1 B U L 0 N o Y W 5 n Z W Q g V H l w Z S 5 7 U H V y c G 9 z Z S w w f S Z x d W 9 0 O y w m c X V v d D t T Z W N 0 a W 9 u M S 9 D a G F 0 R 1 B U L 0 N o Y W 5 n Z W Q g V H l w Z S 5 7 U 3 R h c n Q s M X 0 m c X V v d D s s J n F 1 b 3 Q 7 U 2 V j d G l v b j E v Q 2 h h d E d Q V C 9 D a G F u Z 2 V k I F R 5 c G U u e 1 N p e m U s M n 0 m c X V v d D s s J n F 1 b 3 Q 7 U 2 V j d G l v b j E v Q 2 h h d E d Q V C 9 D a G F u Z 2 V k I F R 5 c G U u e 0 5 v L D N 9 J n F 1 b 3 Q 7 L C Z x d W 9 0 O 1 N l Y 3 R p b 2 4 x L 0 N o Y X R H U F Q v Q 2 h h b m d l Z C B U e X B l L n t U b 3 R h b C B T a X p l L D R 9 J n F 1 b 3 Q 7 L C Z x d W 9 0 O 1 N l Y 3 R p b 2 4 x L 0 N o Y X R H U F Q v Q 2 h h b m d l Z C B U e X B l L n t D b 2 R l I F B 1 c n B v c 2 U s N X 0 m c X V v d D s s J n F 1 b 3 Q 7 U 2 V j d G l v b j E v Q 2 h h d E d Q V C 9 D a G F u Z 2 V k I F R 5 c G U u e 0 V u Z C w 2 f S Z x d W 9 0 O y w m c X V v d D t T Z W N 0 a W 9 u M S 9 D a G F 0 R 1 B U L 0 N o Y W 5 n Z W Q g V H l w Z S 5 7 U 3 R h c n Q g Q m F u a 2 V k I F J B T S B M b 2 N h d G l v b i B I Z X g s N 3 0 m c X V v d D s s J n F 1 b 3 Q 7 U 2 V j d G l v b j E v Q 2 h h d E d Q V C 9 D a G F u Z 2 V k I F R 5 c G U u e 0 V u Z C B C Y W 5 r Z W Q g U k F N I E x v Y 2 F 0 a W 9 u I E h l e C w 4 f S Z x d W 9 0 O 1 0 s J n F 1 b 3 Q 7 U m V s Y X R p b 2 5 z a G l w S W 5 m b y Z x d W 9 0 O z p b X X 0 i I C 8 + P C 9 T d G F i b G V F b n R y a W V z P j w v S X R l b T 4 8 S X R l b T 4 8 S X R l b U x v Y 2 F 0 a W 9 u P j x J d G V t V H l w Z T 5 G b 3 J t d W x h P C 9 J d G V t V H l w Z T 4 8 S X R l b V B h d G g + U 2 V j d G l v b j E v Q 2 h h d E d Q V C 9 T b 3 V y Y 2 U 8 L 0 l 0 Z W 1 Q Y X R o P j w v S X R l b U x v Y 2 F 0 a W 9 u P j x T d G F i b G V F b n R y a W V z I C 8 + P C 9 J d G V t P j x J d G V t P j x J d G V t T G 9 j Y X R p b 2 4 + P E l 0 Z W 1 U e X B l P k Z v c m 1 1 b G E 8 L 0 l 0 Z W 1 U e X B l P j x J d G V t U G F 0 a D 5 T Z W N 0 a W 9 u M S 9 D a G F 0 R 1 B U L 1 B y b 2 1 v d G V k J T I w S G V h Z G V y c z w v S X R l b V B h d G g + P C 9 J d G V t T G 9 j Y X R p b 2 4 + P F N 0 Y W J s Z U V u d H J p Z X M g L z 4 8 L 0 l 0 Z W 0 + P E l 0 Z W 0 + P E l 0 Z W 1 M b 2 N h d G l v b j 4 8 S X R l b V R 5 c G U + R m 9 y b X V s Y T w v S X R l b V R 5 c G U + P E l 0 Z W 1 Q Y X R o P l N l Y 3 R p b 2 4 x L 0 N o Y X R H U F Q v Q 2 h h b m d l Z C U y M F R 5 c G U 8 L 0 l 0 Z W 1 Q Y X R o P j w v S X R l b U x v Y 2 F 0 a W 9 u P j x T d G F i b G V F b n R y a W V z I C 8 + P C 9 J d G V t P j w v S X R l b X M + P C 9 M b 2 N h b F B h Y 2 t h Z 2 V N Z X R h Z G F 0 Y U Z p b G U + F g A A A F B L B Q Y A A A A A A A A A A A A A A A A A A A A A A A A m A Q A A A Q A A A N C M n d 8 B F d E R j H o A w E / C l + s B A A A A q E l j X m t a 3 0 K 2 5 1 y K / O N 5 A w A A A A A C A A A A A A A Q Z g A A A A E A A C A A A A C 8 Q l d M w Z l 5 m T R 7 d q H 3 8 d Z t J H C 1 h G Z F l F 6 N t F x R T I T N E A A A A A A O g A A A A A I A A C A A A A D 9 3 F 1 j t I u F 3 J I 9 2 d h s A b j f E j S N j E N O w g z 9 b 4 8 4 i d 0 2 y l A A A A C w n T 1 o y P 6 E Q l 0 + x j W O 5 g 5 V 5 / 8 e n e w o y f I H C a 5 3 7 w l E + s p Z y g r 1 L Z y V d f X l x h k k 8 o U 1 H P Q U E M F A 7 k q X E N S v e q p Z 3 A w o l U K c F j N Z k Y 6 s e W H j Y E A A A A C h V W U M j r L O y g n k 7 m X D j 0 P T 5 + M u m 1 n D l V F x M 8 J n k M i F B 0 U 0 p p n H x 7 i m M 7 5 p 8 U c C k 5 d p 6 f A p J L V Q + E T 2 z y g z B Q F M < / D a t a M a s h u p > 
</file>

<file path=customXml/itemProps1.xml><?xml version="1.0" encoding="utf-8"?>
<ds:datastoreItem xmlns:ds="http://schemas.openxmlformats.org/officeDocument/2006/customXml" ds:itemID="{7577D203-CCCA-412D-98F3-8787E10954D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Dynamic (Bank 0x13 - 0x26)</vt:lpstr>
      <vt:lpstr>Flood Banks (Bank 0x27 - 0x30)</vt:lpstr>
      <vt:lpstr>Sheet1</vt:lpstr>
      <vt:lpstr>Div Banks (Bank 0x31 - 0x3B)</vt:lpstr>
      <vt:lpstr>Bank0x1</vt:lpstr>
      <vt:lpstr>Bank0x2</vt:lpstr>
      <vt:lpstr>Bank0x3</vt:lpstr>
      <vt:lpstr>Bank0x4</vt:lpstr>
      <vt:lpstr>Bank0x5</vt:lpstr>
      <vt:lpstr>Bank0x6</vt:lpstr>
      <vt:lpstr>Bank0x7</vt:lpstr>
      <vt:lpstr>Bank0x8</vt:lpstr>
      <vt:lpstr>Bank0x9</vt:lpstr>
      <vt:lpstr>Bank0xA</vt:lpstr>
      <vt:lpstr>Bank0xB</vt:lpstr>
      <vt:lpstr>Bank0xC</vt:lpstr>
      <vt:lpstr>Bank0xD</vt:lpstr>
      <vt:lpstr>Bank0xE</vt:lpstr>
      <vt:lpstr>Bank0xF</vt:lpstr>
      <vt:lpstr>Bank0x10</vt:lpstr>
      <vt:lpstr>Bank0x11</vt:lpstr>
      <vt:lpstr>BANK0x3C</vt:lpstr>
      <vt:lpstr>BANK0x3D</vt:lpstr>
      <vt:lpstr>BANK0x3E</vt:lpstr>
      <vt:lpstr>Golden</vt:lpstr>
      <vt:lpstr>Vera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Lay</dc:creator>
  <cp:lastModifiedBy>Andrew Lay</cp:lastModifiedBy>
  <dcterms:created xsi:type="dcterms:W3CDTF">2022-10-26T11:28:37Z</dcterms:created>
  <dcterms:modified xsi:type="dcterms:W3CDTF">2023-09-17T04:02:51Z</dcterms:modified>
</cp:coreProperties>
</file>