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meka\CommanderX16Repo\docs\"/>
    </mc:Choice>
  </mc:AlternateContent>
  <xr:revisionPtr revIDLastSave="0" documentId="13_ncr:1_{DEDC09E3-3450-4987-9026-2C86A4D82D55}" xr6:coauthVersionLast="47" xr6:coauthVersionMax="47" xr10:uidLastSave="{00000000-0000-0000-0000-000000000000}"/>
  <bookViews>
    <workbookView xWindow="-110" yWindow="-110" windowWidth="34620" windowHeight="14020" activeTab="2" xr2:uid="{02454ED2-5616-494F-84FC-2DE3FC8B32E3}"/>
  </bookViews>
  <sheets>
    <sheet name="Dynamic (Bank 0x13 - 0x26)" sheetId="2" r:id="rId1"/>
    <sheet name="Flood Banks (Bank 0x27 - 0x30)" sheetId="22" r:id="rId2"/>
    <sheet name="Div Banks (Bank 0x31 - 0x3B)" sheetId="23" r:id="rId3"/>
    <sheet name="Bank0x1" sheetId="6" r:id="rId4"/>
    <sheet name="Bank0x2" sheetId="7" r:id="rId5"/>
    <sheet name="Bank0x3" sheetId="3" r:id="rId6"/>
    <sheet name="Bank0x4" sheetId="8" r:id="rId7"/>
    <sheet name="Bank0x5" sheetId="9" r:id="rId8"/>
    <sheet name="Bank0x6" sheetId="10" r:id="rId9"/>
    <sheet name="Bank0x7" sheetId="11" r:id="rId10"/>
    <sheet name="Bank0x8" sheetId="12" r:id="rId11"/>
    <sheet name="Bank0x9" sheetId="13" r:id="rId12"/>
    <sheet name="Bank0xA" sheetId="14" r:id="rId13"/>
    <sheet name="Bank0xB" sheetId="15" r:id="rId14"/>
    <sheet name="Bank0xC" sheetId="16" r:id="rId15"/>
    <sheet name="Bank0xD" sheetId="17" r:id="rId16"/>
    <sheet name="Bank0xE" sheetId="18" r:id="rId17"/>
    <sheet name="Bank0xF" sheetId="21" r:id="rId18"/>
    <sheet name="Bank0x10" sheetId="19" r:id="rId19"/>
    <sheet name="Bank0x11" sheetId="24" r:id="rId20"/>
    <sheet name="BANK0x3C" sheetId="1" r:id="rId21"/>
    <sheet name="BANK0x3D" sheetId="5" r:id="rId22"/>
    <sheet name="BANK0x3E" sheetId="20" r:id="rId23"/>
    <sheet name="Golden" sheetId="4" r:id="rId2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 i="23" l="1"/>
  <c r="H3" i="23"/>
  <c r="H4" i="23"/>
  <c r="G4" i="23"/>
  <c r="G3" i="23"/>
  <c r="G2" i="23"/>
  <c r="F2" i="4"/>
  <c r="F3" i="4" s="1"/>
  <c r="F4" i="4" s="1"/>
  <c r="F5" i="4" s="1"/>
  <c r="E5" i="23"/>
  <c r="B4" i="23"/>
  <c r="E3" i="23"/>
  <c r="B3" i="23"/>
  <c r="B3" i="24"/>
  <c r="E3" i="24"/>
  <c r="E2" i="24"/>
  <c r="E9" i="24" s="1"/>
  <c r="B3" i="22"/>
  <c r="B4" i="22" s="1"/>
  <c r="E2" i="23"/>
  <c r="E2" i="22"/>
  <c r="E4" i="22"/>
  <c r="E12" i="21"/>
  <c r="E2" i="21"/>
  <c r="B3" i="19"/>
  <c r="E3" i="19"/>
  <c r="B4" i="19"/>
  <c r="E4" i="19"/>
  <c r="B3" i="20"/>
  <c r="E4" i="20"/>
  <c r="E3" i="20"/>
  <c r="E2" i="20"/>
  <c r="E13" i="20" s="1"/>
  <c r="E2" i="19"/>
  <c r="B5" i="4"/>
  <c r="E5" i="4"/>
  <c r="E6" i="18"/>
  <c r="E5" i="18"/>
  <c r="E4" i="18"/>
  <c r="E3" i="18"/>
  <c r="B3" i="18" s="1"/>
  <c r="B4" i="18" s="1"/>
  <c r="E2" i="18"/>
  <c r="E2" i="15"/>
  <c r="E12" i="15" s="1"/>
  <c r="E2" i="17"/>
  <c r="E12" i="17" s="1"/>
  <c r="E12" i="16"/>
  <c r="E2" i="14"/>
  <c r="E12" i="14" s="1"/>
  <c r="E2" i="13"/>
  <c r="E12" i="13" s="1"/>
  <c r="E2" i="12"/>
  <c r="E12" i="12" s="1"/>
  <c r="E2" i="11"/>
  <c r="E12" i="11" s="1"/>
  <c r="E12" i="10"/>
  <c r="E2" i="9"/>
  <c r="E12" i="9" s="1"/>
  <c r="E2" i="8"/>
  <c r="E12" i="8" s="1"/>
  <c r="E2" i="3"/>
  <c r="E2" i="7"/>
  <c r="E12" i="7" s="1"/>
  <c r="E2" i="6"/>
  <c r="E12" i="6"/>
  <c r="E5" i="5"/>
  <c r="B5" i="5"/>
  <c r="B4" i="5"/>
  <c r="E4" i="5"/>
  <c r="D3" i="5"/>
  <c r="E3" i="5" s="1"/>
  <c r="E2" i="5"/>
  <c r="E9" i="1"/>
  <c r="E4" i="4"/>
  <c r="B3" i="4"/>
  <c r="B4" i="4" s="1"/>
  <c r="E2" i="4"/>
  <c r="E3" i="4"/>
  <c r="E13" i="1"/>
  <c r="E3" i="1"/>
  <c r="E4" i="1"/>
  <c r="E5" i="1"/>
  <c r="E6" i="1"/>
  <c r="E2" i="1"/>
  <c r="B3" i="1"/>
  <c r="B4" i="1" s="1"/>
  <c r="H5" i="2"/>
  <c r="H4" i="2"/>
  <c r="H3" i="2"/>
  <c r="G3" i="2"/>
  <c r="C9" i="2"/>
  <c r="B9" i="2"/>
  <c r="D4" i="2"/>
  <c r="D6" i="2"/>
  <c r="F6" i="2" s="1"/>
  <c r="D5" i="2"/>
  <c r="D3" i="2"/>
  <c r="F3" i="2" s="1"/>
  <c r="D2" i="2"/>
  <c r="E10" i="23" l="1"/>
  <c r="E10" i="22"/>
  <c r="E12" i="19"/>
  <c r="B5" i="18"/>
  <c r="B6" i="18" s="1"/>
  <c r="E12" i="18"/>
  <c r="E12" i="3"/>
  <c r="E10" i="4"/>
  <c r="E13" i="5"/>
  <c r="B3" i="5"/>
  <c r="B5" i="1"/>
  <c r="B6" i="1" s="1"/>
  <c r="B4" i="20" s="1"/>
  <c r="B9" i="1" s="1"/>
  <c r="G4" i="2"/>
  <c r="G5" i="2" s="1"/>
  <c r="G6" i="2" s="1"/>
  <c r="H6" i="2" s="1"/>
  <c r="F9" i="2"/>
  <c r="D9" i="2"/>
</calcChain>
</file>

<file path=xl/sharedStrings.xml><?xml version="1.0" encoding="utf-8"?>
<sst xmlns="http://schemas.openxmlformats.org/spreadsheetml/2006/main" count="258" uniqueCount="71">
  <si>
    <t>Type</t>
  </si>
  <si>
    <t>No</t>
  </si>
  <si>
    <t>Total</t>
  </si>
  <si>
    <t>Extra Small</t>
  </si>
  <si>
    <t>Size</t>
  </si>
  <si>
    <t>Small</t>
  </si>
  <si>
    <t>Medium</t>
  </si>
  <si>
    <t>Tiny</t>
  </si>
  <si>
    <t>Bank</t>
  </si>
  <si>
    <t>No Banks</t>
  </si>
  <si>
    <t>Lowest Spot</t>
  </si>
  <si>
    <t>Highest Spot</t>
  </si>
  <si>
    <t>Large</t>
  </si>
  <si>
    <t>Purpose</t>
  </si>
  <si>
    <t>Start</t>
  </si>
  <si>
    <t>Allocation Array</t>
  </si>
  <si>
    <t>logDir</t>
  </si>
  <si>
    <t>picDir</t>
  </si>
  <si>
    <t>soundDir</t>
  </si>
  <si>
    <t>viewDir</t>
  </si>
  <si>
    <t>logicEntry</t>
  </si>
  <si>
    <t>logicFile</t>
  </si>
  <si>
    <t>vars</t>
  </si>
  <si>
    <t>Total Size</t>
  </si>
  <si>
    <t>flags</t>
  </si>
  <si>
    <t>Total Excluding Kernal</t>
  </si>
  <si>
    <t>Total Usable Ram</t>
  </si>
  <si>
    <t>workArea</t>
  </si>
  <si>
    <t>menu</t>
  </si>
  <si>
    <t>menuChild</t>
  </si>
  <si>
    <t>code</t>
  </si>
  <si>
    <t>numstring</t>
  </si>
  <si>
    <t>inputString</t>
  </si>
  <si>
    <t>getNumTemp</t>
  </si>
  <si>
    <t>viewTab</t>
  </si>
  <si>
    <t>loadedView</t>
  </si>
  <si>
    <t>TBD</t>
  </si>
  <si>
    <t>Code Purpose</t>
  </si>
  <si>
    <t>commands.c commands</t>
  </si>
  <si>
    <t>View Code</t>
  </si>
  <si>
    <t>Cache Code</t>
  </si>
  <si>
    <t>lruCache Logic</t>
  </si>
  <si>
    <t>lruCache View</t>
  </si>
  <si>
    <t>lruCache Logic Data</t>
  </si>
  <si>
    <t>IruCache View Data</t>
  </si>
  <si>
    <t>parameters</t>
  </si>
  <si>
    <t>0x14</t>
  </si>
  <si>
    <t>0x13</t>
  </si>
  <si>
    <t>Memory Management</t>
  </si>
  <si>
    <t>dynamic memory management data</t>
  </si>
  <si>
    <t>memory area</t>
  </si>
  <si>
    <t xml:space="preserve"> </t>
  </si>
  <si>
    <t>pictureFile</t>
  </si>
  <si>
    <t>allocationArray</t>
  </si>
  <si>
    <t>Allocation Segment</t>
  </si>
  <si>
    <t>0x15-0x1A</t>
  </si>
  <si>
    <t>Init code meka driver</t>
  </si>
  <si>
    <t xml:space="preserve">Vacant </t>
  </si>
  <si>
    <t>Vacant</t>
  </si>
  <si>
    <t xml:space="preserve">   </t>
  </si>
  <si>
    <t>0x1B-0x20</t>
  </si>
  <si>
    <t>0x21-0x26</t>
  </si>
  <si>
    <t>Mult Table</t>
  </si>
  <si>
    <t>Flood Queue</t>
  </si>
  <si>
    <t>Division Tables</t>
  </si>
  <si>
    <t>These banks hold precomputed division results to 4 decimal places. 
It supports numerators from 1 to 167 and denominators from 2 to 167
The first result is 1 / 2 followed by 1 / 3 . . . 1 / 167 followed by 2 / 2  and so on. 
No numerator group overlaps into another bank
Denominators of 0 and 1 are skipped for obvious reasons
The results are in little endian format with the mantissa portion stored as an integer
The metadata for the tables are only stored on bank 0x31
 There are two forms of metadata a bank table listing which indicates which bank a numerator group is stored on. It a simple one byte list, with the first one being for numerator group 1.
The address metadata indicates at which address each numerator group starts with. It is stored in little endian two byte format, with the first address being for numerator 1.</t>
  </si>
  <si>
    <t>Bank Metadata (31 only)</t>
  </si>
  <si>
    <t>Address Metadata</t>
  </si>
  <si>
    <t>Address</t>
  </si>
  <si>
    <t>These numbers are out and need fixing. May be code rather than Excel</t>
  </si>
  <si>
    <t>Ends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</si>
</sst>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49"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DE0EA-5B2C-4635-84EE-7D1B81ED29C7}">
  <dimension ref="A1:I9"/>
  <sheetViews>
    <sheetView workbookViewId="0">
      <selection activeCell="D32" sqref="D32"/>
    </sheetView>
  </sheetViews>
  <sheetFormatPr defaultRowHeight="14.5" x14ac:dyDescent="0.35"/>
  <cols>
    <col min="1" max="1" width="16.6328125" bestFit="1" customWidth="1"/>
    <col min="2" max="2" width="11.1796875" bestFit="1" customWidth="1"/>
    <col min="4" max="4" width="19.1796875" customWidth="1"/>
    <col min="5" max="5" width="9.453125" customWidth="1"/>
    <col min="7" max="7" width="11" bestFit="1" customWidth="1"/>
    <col min="8" max="8" width="11.453125" bestFit="1" customWidth="1"/>
  </cols>
  <sheetData>
    <row r="1" spans="1:9" x14ac:dyDescent="0.35">
      <c r="A1" s="1" t="s">
        <v>0</v>
      </c>
      <c r="B1" s="1" t="s">
        <v>4</v>
      </c>
      <c r="C1" s="1" t="s">
        <v>1</v>
      </c>
      <c r="D1" s="1" t="s">
        <v>2</v>
      </c>
      <c r="E1" s="1" t="s">
        <v>8</v>
      </c>
      <c r="F1" s="1" t="s">
        <v>9</v>
      </c>
      <c r="G1" s="1" t="s">
        <v>10</v>
      </c>
      <c r="H1" s="1" t="s">
        <v>11</v>
      </c>
      <c r="I1" s="1"/>
    </row>
    <row r="2" spans="1:9" x14ac:dyDescent="0.35">
      <c r="A2" t="s">
        <v>7</v>
      </c>
      <c r="B2">
        <v>100</v>
      </c>
      <c r="C2">
        <v>80</v>
      </c>
      <c r="D2">
        <f>B2*C2</f>
        <v>8000</v>
      </c>
      <c r="E2" s="2" t="s">
        <v>47</v>
      </c>
      <c r="F2">
        <v>1</v>
      </c>
      <c r="G2">
        <v>0</v>
      </c>
      <c r="H2">
        <v>49</v>
      </c>
    </row>
    <row r="3" spans="1:9" x14ac:dyDescent="0.35">
      <c r="A3" t="s">
        <v>3</v>
      </c>
      <c r="B3">
        <v>160</v>
      </c>
      <c r="C3">
        <v>50</v>
      </c>
      <c r="D3">
        <f>B3*C3</f>
        <v>8000</v>
      </c>
      <c r="E3" s="2" t="s">
        <v>46</v>
      </c>
      <c r="F3">
        <f>D3/8000</f>
        <v>1</v>
      </c>
      <c r="G3">
        <f>H2+1</f>
        <v>50</v>
      </c>
      <c r="H3">
        <f>G3+C3 -1</f>
        <v>99</v>
      </c>
    </row>
    <row r="4" spans="1:9" x14ac:dyDescent="0.35">
      <c r="A4" t="s">
        <v>5</v>
      </c>
      <c r="B4">
        <v>1600</v>
      </c>
      <c r="C4">
        <v>30</v>
      </c>
      <c r="D4">
        <f>B4*C4</f>
        <v>48000</v>
      </c>
      <c r="E4" s="2" t="s">
        <v>55</v>
      </c>
      <c r="F4">
        <v>6</v>
      </c>
      <c r="G4">
        <f>H3+1</f>
        <v>100</v>
      </c>
      <c r="H4">
        <f>G4+C4 -1</f>
        <v>129</v>
      </c>
    </row>
    <row r="5" spans="1:9" x14ac:dyDescent="0.35">
      <c r="A5" t="s">
        <v>6</v>
      </c>
      <c r="B5">
        <v>3200</v>
      </c>
      <c r="C5">
        <v>15</v>
      </c>
      <c r="D5">
        <f>B5*C5</f>
        <v>48000</v>
      </c>
      <c r="E5" s="2" t="s">
        <v>60</v>
      </c>
      <c r="F5">
        <v>6</v>
      </c>
      <c r="G5">
        <f>H4+1</f>
        <v>130</v>
      </c>
      <c r="H5">
        <f>G5+C5 -1</f>
        <v>144</v>
      </c>
    </row>
    <row r="6" spans="1:9" x14ac:dyDescent="0.35">
      <c r="A6" t="s">
        <v>12</v>
      </c>
      <c r="B6">
        <v>8000</v>
      </c>
      <c r="C6">
        <v>6</v>
      </c>
      <c r="D6">
        <f>B6*C6</f>
        <v>48000</v>
      </c>
      <c r="E6" s="2" t="s">
        <v>61</v>
      </c>
      <c r="F6">
        <f>D6/8000</f>
        <v>6</v>
      </c>
      <c r="G6">
        <f>H5+1</f>
        <v>145</v>
      </c>
      <c r="H6">
        <f>G6+C6 - 1</f>
        <v>150</v>
      </c>
    </row>
    <row r="9" spans="1:9" x14ac:dyDescent="0.35">
      <c r="A9" s="1" t="s">
        <v>2</v>
      </c>
      <c r="B9">
        <f>SUM(B2:B8)</f>
        <v>13060</v>
      </c>
      <c r="C9">
        <f>SUM(C2:C6)</f>
        <v>181</v>
      </c>
      <c r="D9">
        <f>SUM(D2:D8)</f>
        <v>160000</v>
      </c>
      <c r="F9">
        <f>SUM(F2:F6)</f>
        <v>20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D8C9F-5BE2-4E98-B5FC-EB226A731849}">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30.179687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57</v>
      </c>
    </row>
    <row r="12" spans="1:6" x14ac:dyDescent="0.35">
      <c r="A12" s="1" t="s">
        <v>2</v>
      </c>
      <c r="E12">
        <f>SUM(E2:E10)</f>
        <v>8191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69B32-4B46-4AD0-A79C-01B618483F1F}">
  <dimension ref="A1:F12"/>
  <sheetViews>
    <sheetView workbookViewId="0">
      <selection activeCell="D2" sqref="D2"/>
    </sheetView>
  </sheetViews>
  <sheetFormatPr defaultRowHeight="14.5" x14ac:dyDescent="0.35"/>
  <cols>
    <col min="1" max="1" width="19.81640625" customWidth="1"/>
    <col min="2" max="2" width="6.1796875" customWidth="1"/>
    <col min="3" max="4" width="11.453125" customWidth="1"/>
    <col min="6" max="6" width="17.9062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58</v>
      </c>
    </row>
    <row r="12" spans="1:6" x14ac:dyDescent="0.35">
      <c r="A12" s="1" t="s">
        <v>2</v>
      </c>
      <c r="E12">
        <f>SUM(E2:E10)</f>
        <v>8191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A195F-A94B-43B9-B272-B66DEB6E2820}">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3586</v>
      </c>
      <c r="D2">
        <v>1</v>
      </c>
      <c r="E2">
        <f>C2</f>
        <v>3586</v>
      </c>
      <c r="F2" t="s">
        <v>39</v>
      </c>
    </row>
    <row r="12" spans="1:6" x14ac:dyDescent="0.35">
      <c r="A12" s="1" t="s">
        <v>2</v>
      </c>
      <c r="E12">
        <f>SUM(E2:E10)</f>
        <v>3586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B0F1E-C979-4C21-B312-FEEDB3E52407}">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5123</v>
      </c>
      <c r="D2">
        <v>1</v>
      </c>
      <c r="E2">
        <f>C2</f>
        <v>5123</v>
      </c>
      <c r="F2" t="s">
        <v>39</v>
      </c>
    </row>
    <row r="12" spans="1:6" x14ac:dyDescent="0.35">
      <c r="A12" s="1" t="s">
        <v>2</v>
      </c>
      <c r="E12">
        <f>SUM(E2:E10)</f>
        <v>5123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8CACF-38E0-4F05-9197-203383C8FC18}">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3723</v>
      </c>
      <c r="D2">
        <v>1</v>
      </c>
      <c r="E2">
        <f>C2</f>
        <v>3723</v>
      </c>
      <c r="F2" t="s">
        <v>39</v>
      </c>
    </row>
    <row r="12" spans="1:6" x14ac:dyDescent="0.35">
      <c r="A12" s="1" t="s">
        <v>2</v>
      </c>
      <c r="E12">
        <f>SUM(E2:E10)</f>
        <v>3723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35C43-E3F8-4707-82AC-D64DB07E5F88}">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5123</v>
      </c>
      <c r="D2">
        <v>1</v>
      </c>
      <c r="E2">
        <v>3093</v>
      </c>
      <c r="F2" t="s">
        <v>39</v>
      </c>
    </row>
    <row r="12" spans="1:6" x14ac:dyDescent="0.35">
      <c r="A12" s="1" t="s">
        <v>2</v>
      </c>
      <c r="E12">
        <f>SUM(E2:E10)</f>
        <v>3093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CA172-7BA6-40DD-ABB6-E303E9E694A5}">
  <dimension ref="A1:F12"/>
  <sheetViews>
    <sheetView workbookViewId="0">
      <selection activeCell="A34" sqref="A34"/>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6127</v>
      </c>
      <c r="D2">
        <v>1</v>
      </c>
      <c r="E2">
        <f>C2</f>
        <v>6127</v>
      </c>
      <c r="F2" t="s">
        <v>39</v>
      </c>
    </row>
    <row r="12" spans="1:6" x14ac:dyDescent="0.35">
      <c r="A12" s="1" t="s">
        <v>2</v>
      </c>
      <c r="E12">
        <f>SUM(E2:E10)</f>
        <v>6127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96CF0-432F-4A3E-940D-86E08F6940C7}">
  <dimension ref="A1:F12"/>
  <sheetViews>
    <sheetView workbookViewId="0">
      <selection activeCell="B3" sqref="B3"/>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682</v>
      </c>
      <c r="D2">
        <v>1</v>
      </c>
      <c r="E2">
        <f>C2</f>
        <v>682</v>
      </c>
      <c r="F2" t="s">
        <v>40</v>
      </c>
    </row>
    <row r="3" spans="1:6" x14ac:dyDescent="0.35">
      <c r="A3" t="s">
        <v>41</v>
      </c>
      <c r="B3">
        <f>8191 -E3</f>
        <v>8183</v>
      </c>
      <c r="C3">
        <v>8</v>
      </c>
      <c r="D3">
        <v>1</v>
      </c>
      <c r="E3">
        <f>C3 * D3</f>
        <v>8</v>
      </c>
    </row>
    <row r="4" spans="1:6" x14ac:dyDescent="0.35">
      <c r="A4" t="s">
        <v>43</v>
      </c>
      <c r="B4">
        <f>B3-E4</f>
        <v>8173</v>
      </c>
      <c r="C4">
        <v>1</v>
      </c>
      <c r="D4">
        <v>10</v>
      </c>
      <c r="E4">
        <f>C4 * D4</f>
        <v>10</v>
      </c>
    </row>
    <row r="5" spans="1:6" x14ac:dyDescent="0.35">
      <c r="A5" t="s">
        <v>42</v>
      </c>
      <c r="B5">
        <f>B4-E5</f>
        <v>8165</v>
      </c>
      <c r="C5">
        <v>8</v>
      </c>
      <c r="D5">
        <v>1</v>
      </c>
      <c r="E5">
        <f>C5 * D5</f>
        <v>8</v>
      </c>
    </row>
    <row r="6" spans="1:6" x14ac:dyDescent="0.35">
      <c r="A6" t="s">
        <v>44</v>
      </c>
      <c r="B6">
        <f>B5-E6</f>
        <v>8145</v>
      </c>
      <c r="C6">
        <v>1</v>
      </c>
      <c r="D6">
        <v>20</v>
      </c>
      <c r="E6">
        <f>C6 * D6</f>
        <v>20</v>
      </c>
    </row>
    <row r="12" spans="1:6" x14ac:dyDescent="0.35">
      <c r="A12" s="1" t="s">
        <v>2</v>
      </c>
      <c r="E12">
        <f>SUM(E2:E10)</f>
        <v>728</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FF23A-2CF2-4342-A127-6A0CAC1D7ECC}">
  <dimension ref="A1:M34"/>
  <sheetViews>
    <sheetView workbookViewId="0">
      <selection activeCell="M34" sqref="M34"/>
    </sheetView>
  </sheetViews>
  <sheetFormatPr defaultRowHeight="14.5" x14ac:dyDescent="0.35"/>
  <cols>
    <col min="1" max="1" width="19.81640625" customWidth="1"/>
    <col min="2" max="2" width="6.1796875" customWidth="1"/>
    <col min="3" max="4" width="11.453125" customWidth="1"/>
    <col min="6" max="6" width="21.2695312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38</v>
      </c>
    </row>
    <row r="12" spans="1:6" x14ac:dyDescent="0.35">
      <c r="A12" s="1" t="s">
        <v>2</v>
      </c>
      <c r="E12">
        <f>SUM(E2:E10)</f>
        <v>8191</v>
      </c>
    </row>
    <row r="34" spans="13:13" x14ac:dyDescent="0.35">
      <c r="M34" t="s">
        <v>59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9777F-CEF0-4425-930E-295AE7C473DC}">
  <dimension ref="A1:F12"/>
  <sheetViews>
    <sheetView workbookViewId="0">
      <selection activeCell="E3" sqref="E3"/>
    </sheetView>
  </sheetViews>
  <sheetFormatPr defaultRowHeight="14.5" x14ac:dyDescent="0.35"/>
  <cols>
    <col min="1" max="1" width="31.36328125" bestFit="1" customWidth="1"/>
    <col min="2" max="2" width="6.1796875" customWidth="1"/>
    <col min="3" max="4" width="11.453125" customWidth="1"/>
    <col min="6" max="6" width="31.36328125" bestFit="1" customWidth="1"/>
  </cols>
  <sheetData>
    <row r="1" spans="1:6" x14ac:dyDescent="0.35">
      <c r="A1" s="1" t="s">
        <v>13</v>
      </c>
      <c r="B1" s="1" t="s">
        <v>14</v>
      </c>
      <c r="C1" s="1" t="s">
        <v>4</v>
      </c>
      <c r="D1" s="1" t="s">
        <v>1</v>
      </c>
      <c r="E1" s="1" t="s">
        <v>23</v>
      </c>
      <c r="F1" s="1" t="s">
        <v>37</v>
      </c>
    </row>
    <row r="2" spans="1:6" x14ac:dyDescent="0.35">
      <c r="A2" t="s">
        <v>30</v>
      </c>
      <c r="B2">
        <v>0</v>
      </c>
      <c r="C2">
        <v>1586</v>
      </c>
      <c r="D2">
        <v>1</v>
      </c>
      <c r="E2">
        <f>C2</f>
        <v>1586</v>
      </c>
      <c r="F2" t="s">
        <v>48</v>
      </c>
    </row>
    <row r="3" spans="1:6" x14ac:dyDescent="0.35">
      <c r="A3" t="s">
        <v>53</v>
      </c>
      <c r="B3">
        <f>B4-E3</f>
        <v>7971</v>
      </c>
      <c r="C3">
        <v>186</v>
      </c>
      <c r="D3">
        <v>1</v>
      </c>
      <c r="E3">
        <f>C3*D3</f>
        <v>186</v>
      </c>
      <c r="F3" t="s">
        <v>54</v>
      </c>
    </row>
    <row r="4" spans="1:6" x14ac:dyDescent="0.35">
      <c r="A4" t="s">
        <v>50</v>
      </c>
      <c r="B4">
        <f>8192-E4</f>
        <v>8157</v>
      </c>
      <c r="C4">
        <v>7</v>
      </c>
      <c r="D4">
        <v>5</v>
      </c>
      <c r="E4">
        <f>C4*D4</f>
        <v>35</v>
      </c>
      <c r="F4" t="s">
        <v>49</v>
      </c>
    </row>
    <row r="12" spans="1:6" x14ac:dyDescent="0.35">
      <c r="A12" s="1" t="s">
        <v>2</v>
      </c>
      <c r="E12">
        <f>SUM(E2:E10)</f>
        <v>1807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81C6A-559C-4191-936B-FDDAE6C4B3A5}">
  <dimension ref="A1:F10"/>
  <sheetViews>
    <sheetView workbookViewId="0">
      <selection activeCell="I8" sqref="I8"/>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2128</v>
      </c>
      <c r="D2">
        <v>1</v>
      </c>
      <c r="E2">
        <f>C2</f>
        <v>2128</v>
      </c>
      <c r="F2" t="s">
        <v>48</v>
      </c>
    </row>
    <row r="3" spans="1:6" x14ac:dyDescent="0.35">
      <c r="A3" t="s">
        <v>63</v>
      </c>
      <c r="B3">
        <f>C2</f>
        <v>2128</v>
      </c>
      <c r="C3">
        <v>1</v>
      </c>
      <c r="D3">
        <v>1</v>
      </c>
      <c r="E3">
        <v>5728</v>
      </c>
    </row>
    <row r="4" spans="1:6" x14ac:dyDescent="0.35">
      <c r="A4" t="s">
        <v>62</v>
      </c>
      <c r="B4">
        <f>B3+E3+1</f>
        <v>7857</v>
      </c>
      <c r="C4">
        <v>336</v>
      </c>
      <c r="D4">
        <v>1</v>
      </c>
      <c r="E4">
        <f>C4 * D4</f>
        <v>336</v>
      </c>
    </row>
    <row r="10" spans="1:6" x14ac:dyDescent="0.35">
      <c r="E10">
        <f>SUM(E2:E8)</f>
        <v>8192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E8641-C02D-4ECA-9797-EDC79FC57C57}">
  <dimension ref="A1:F9"/>
  <sheetViews>
    <sheetView workbookViewId="0">
      <selection activeCell="E6" sqref="E6"/>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7856</v>
      </c>
      <c r="D2">
        <v>1</v>
      </c>
      <c r="E2">
        <f>C2</f>
        <v>7856</v>
      </c>
      <c r="F2" t="s">
        <v>48</v>
      </c>
    </row>
    <row r="3" spans="1:6" x14ac:dyDescent="0.35">
      <c r="A3" t="s">
        <v>62</v>
      </c>
      <c r="B3">
        <f>E2</f>
        <v>7856</v>
      </c>
      <c r="C3">
        <v>336</v>
      </c>
      <c r="D3">
        <v>1</v>
      </c>
      <c r="E3">
        <f>C3 * D3</f>
        <v>336</v>
      </c>
    </row>
    <row r="9" spans="1:6" x14ac:dyDescent="0.35">
      <c r="E9">
        <f>SUM(E2:E7)</f>
        <v>8192</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806B9-8F96-4CFC-8F80-C6046C4BB66C}">
  <dimension ref="A1:F13"/>
  <sheetViews>
    <sheetView workbookViewId="0">
      <selection activeCell="A7" sqref="A7:E8"/>
    </sheetView>
  </sheetViews>
  <sheetFormatPr defaultRowHeight="14.5" x14ac:dyDescent="0.35"/>
  <cols>
    <col min="1" max="1" width="19.81640625" customWidth="1"/>
    <col min="2" max="2" width="6.1796875" customWidth="1"/>
    <col min="3" max="4" width="11.453125" customWidth="1"/>
  </cols>
  <sheetData>
    <row r="1" spans="1:6" x14ac:dyDescent="0.35">
      <c r="A1" s="1" t="s">
        <v>13</v>
      </c>
      <c r="B1" s="1" t="s">
        <v>14</v>
      </c>
      <c r="C1" s="1" t="s">
        <v>4</v>
      </c>
      <c r="D1" s="1" t="s">
        <v>1</v>
      </c>
      <c r="E1" s="1" t="s">
        <v>23</v>
      </c>
      <c r="F1" s="1"/>
    </row>
    <row r="2" spans="1:6" x14ac:dyDescent="0.35">
      <c r="A2" t="s">
        <v>15</v>
      </c>
      <c r="B2">
        <v>0</v>
      </c>
      <c r="C2">
        <v>185</v>
      </c>
      <c r="D2">
        <v>1</v>
      </c>
      <c r="E2">
        <f>C2*D2</f>
        <v>185</v>
      </c>
    </row>
    <row r="3" spans="1:6" x14ac:dyDescent="0.35">
      <c r="A3" t="s">
        <v>16</v>
      </c>
      <c r="B3">
        <f>B2+ E2+1</f>
        <v>186</v>
      </c>
      <c r="C3">
        <v>5</v>
      </c>
      <c r="D3">
        <v>255</v>
      </c>
      <c r="E3">
        <f t="shared" ref="E3:E6" si="0">C3*D3</f>
        <v>1275</v>
      </c>
    </row>
    <row r="4" spans="1:6" x14ac:dyDescent="0.35">
      <c r="A4" t="s">
        <v>17</v>
      </c>
      <c r="B4">
        <f>B3+ E3+1</f>
        <v>1462</v>
      </c>
      <c r="C4">
        <v>5</v>
      </c>
      <c r="D4">
        <v>255</v>
      </c>
      <c r="E4">
        <f t="shared" si="0"/>
        <v>1275</v>
      </c>
    </row>
    <row r="5" spans="1:6" x14ac:dyDescent="0.35">
      <c r="A5" t="s">
        <v>18</v>
      </c>
      <c r="B5">
        <f>B4+ E4+1</f>
        <v>2738</v>
      </c>
      <c r="C5">
        <v>5</v>
      </c>
      <c r="D5">
        <v>255</v>
      </c>
      <c r="E5">
        <f t="shared" si="0"/>
        <v>1275</v>
      </c>
    </row>
    <row r="6" spans="1:6" x14ac:dyDescent="0.35">
      <c r="A6" t="s">
        <v>19</v>
      </c>
      <c r="B6">
        <f>B5+ E5+1</f>
        <v>4014</v>
      </c>
      <c r="C6">
        <v>5</v>
      </c>
      <c r="D6">
        <v>255</v>
      </c>
      <c r="E6">
        <f t="shared" si="0"/>
        <v>1275</v>
      </c>
    </row>
    <row r="9" spans="1:6" x14ac:dyDescent="0.35">
      <c r="A9" t="s">
        <v>28</v>
      </c>
      <c r="B9">
        <f>BANK0x3E!B4+ BANK0x3E!E4+1</f>
        <v>5874</v>
      </c>
      <c r="C9">
        <v>10</v>
      </c>
      <c r="D9">
        <v>20</v>
      </c>
      <c r="E9">
        <f t="shared" ref="E9" si="1">C9*D9</f>
        <v>200</v>
      </c>
    </row>
    <row r="13" spans="1:6" x14ac:dyDescent="0.35">
      <c r="A13" s="1" t="s">
        <v>2</v>
      </c>
      <c r="E13">
        <f>SUM(E2:E11)</f>
        <v>5485</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A6CAE-A2FB-4700-AF3B-F451BF94FBFE}">
  <dimension ref="A1:F13"/>
  <sheetViews>
    <sheetView workbookViewId="0">
      <selection activeCell="E3" sqref="E3"/>
    </sheetView>
  </sheetViews>
  <sheetFormatPr defaultRowHeight="14.5" x14ac:dyDescent="0.35"/>
  <cols>
    <col min="1" max="1" width="19.81640625" customWidth="1"/>
    <col min="2" max="2" width="6.1796875" customWidth="1"/>
    <col min="3" max="4" width="11.453125" customWidth="1"/>
  </cols>
  <sheetData>
    <row r="1" spans="1:6" x14ac:dyDescent="0.35">
      <c r="A1" s="1" t="s">
        <v>13</v>
      </c>
      <c r="B1" s="1" t="s">
        <v>14</v>
      </c>
      <c r="C1" s="1" t="s">
        <v>4</v>
      </c>
      <c r="D1" s="1" t="s">
        <v>1</v>
      </c>
      <c r="E1" s="1" t="s">
        <v>23</v>
      </c>
      <c r="F1" s="1"/>
    </row>
    <row r="2" spans="1:6" x14ac:dyDescent="0.35">
      <c r="A2" t="s">
        <v>28</v>
      </c>
      <c r="B2">
        <v>0</v>
      </c>
      <c r="C2">
        <v>9</v>
      </c>
      <c r="D2">
        <v>20</v>
      </c>
      <c r="E2">
        <f t="shared" ref="E2" si="0">C2*D2</f>
        <v>180</v>
      </c>
    </row>
    <row r="3" spans="1:6" x14ac:dyDescent="0.35">
      <c r="A3" t="s">
        <v>29</v>
      </c>
      <c r="B3">
        <f>B2+ E2+1</f>
        <v>181</v>
      </c>
      <c r="C3">
        <v>9</v>
      </c>
      <c r="D3">
        <f>D2*20</f>
        <v>400</v>
      </c>
      <c r="E3">
        <f t="shared" ref="E3" si="1">C3*D3</f>
        <v>3600</v>
      </c>
    </row>
    <row r="4" spans="1:6" x14ac:dyDescent="0.35">
      <c r="A4" t="s">
        <v>34</v>
      </c>
      <c r="B4">
        <f>B3+ E3+1</f>
        <v>3782</v>
      </c>
      <c r="C4">
        <v>42</v>
      </c>
      <c r="D4">
        <v>20</v>
      </c>
      <c r="E4">
        <f t="shared" ref="E4" si="2">C4*D4</f>
        <v>840</v>
      </c>
    </row>
    <row r="5" spans="1:6" x14ac:dyDescent="0.35">
      <c r="A5" t="s">
        <v>35</v>
      </c>
      <c r="B5">
        <f>B4+ E4+1</f>
        <v>4623</v>
      </c>
      <c r="C5">
        <v>8</v>
      </c>
      <c r="D5">
        <v>256</v>
      </c>
      <c r="E5">
        <f t="shared" ref="E5" si="3">C5*D5</f>
        <v>2048</v>
      </c>
    </row>
    <row r="6" spans="1:6" x14ac:dyDescent="0.35">
      <c r="A6" t="s">
        <v>51</v>
      </c>
    </row>
    <row r="13" spans="1:6" x14ac:dyDescent="0.35">
      <c r="A13" s="1" t="s">
        <v>2</v>
      </c>
      <c r="E13">
        <f>SUM(E2:E11)</f>
        <v>6668</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CB7A9-D68D-4611-9022-3CBE081861CE}">
  <dimension ref="A1:F13"/>
  <sheetViews>
    <sheetView workbookViewId="0">
      <selection activeCell="B3" sqref="B3"/>
    </sheetView>
  </sheetViews>
  <sheetFormatPr defaultRowHeight="14.5" x14ac:dyDescent="0.35"/>
  <cols>
    <col min="1" max="1" width="19.81640625" customWidth="1"/>
    <col min="2" max="2" width="6.1796875" customWidth="1"/>
    <col min="3" max="4" width="11.453125" customWidth="1"/>
  </cols>
  <sheetData>
    <row r="1" spans="1:6" x14ac:dyDescent="0.35">
      <c r="A1" s="1" t="s">
        <v>13</v>
      </c>
      <c r="B1" s="1" t="s">
        <v>14</v>
      </c>
      <c r="C1" s="1" t="s">
        <v>4</v>
      </c>
      <c r="D1" s="1" t="s">
        <v>1</v>
      </c>
      <c r="E1" s="1" t="s">
        <v>23</v>
      </c>
      <c r="F1" s="1"/>
    </row>
    <row r="2" spans="1:6" x14ac:dyDescent="0.35">
      <c r="A2" t="s">
        <v>52</v>
      </c>
      <c r="B2">
        <v>0</v>
      </c>
      <c r="C2">
        <v>6</v>
      </c>
      <c r="D2">
        <v>256</v>
      </c>
      <c r="E2">
        <f t="shared" ref="E2" si="0">C2*D2</f>
        <v>1536</v>
      </c>
    </row>
    <row r="3" spans="1:6" x14ac:dyDescent="0.35">
      <c r="A3" t="s">
        <v>20</v>
      </c>
      <c r="B3">
        <f>E2 + 1</f>
        <v>1537</v>
      </c>
      <c r="C3">
        <v>8</v>
      </c>
      <c r="D3">
        <v>255</v>
      </c>
      <c r="E3">
        <f>C3*D3</f>
        <v>2040</v>
      </c>
    </row>
    <row r="4" spans="1:6" x14ac:dyDescent="0.35">
      <c r="A4" t="s">
        <v>21</v>
      </c>
      <c r="B4">
        <f>B3+ E3+1</f>
        <v>3578</v>
      </c>
      <c r="C4">
        <v>9</v>
      </c>
      <c r="D4">
        <v>255</v>
      </c>
      <c r="E4">
        <f>C4*D4</f>
        <v>2295</v>
      </c>
    </row>
    <row r="6" spans="1:6" x14ac:dyDescent="0.35">
      <c r="A6" t="s">
        <v>51</v>
      </c>
    </row>
    <row r="13" spans="1:6" x14ac:dyDescent="0.35">
      <c r="A13" s="1" t="s">
        <v>2</v>
      </c>
      <c r="E13">
        <f>SUM(E2:E11)</f>
        <v>5871</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7E188-51E7-49EE-9F4F-07D9A5354CD1}">
  <dimension ref="A1:F11"/>
  <sheetViews>
    <sheetView workbookViewId="0">
      <selection activeCell="A8" sqref="A8"/>
    </sheetView>
  </sheetViews>
  <sheetFormatPr defaultRowHeight="14.5" x14ac:dyDescent="0.35"/>
  <cols>
    <col min="1" max="1" width="60.54296875" bestFit="1" customWidth="1"/>
    <col min="6" max="6" width="24.54296875" customWidth="1"/>
  </cols>
  <sheetData>
    <row r="1" spans="1:6" x14ac:dyDescent="0.35">
      <c r="A1" s="1" t="s">
        <v>13</v>
      </c>
      <c r="B1" s="1" t="s">
        <v>14</v>
      </c>
      <c r="C1" s="1" t="s">
        <v>4</v>
      </c>
      <c r="D1" s="1" t="s">
        <v>1</v>
      </c>
      <c r="E1" s="1" t="s">
        <v>23</v>
      </c>
      <c r="F1" s="1" t="s">
        <v>68</v>
      </c>
    </row>
    <row r="2" spans="1:6" x14ac:dyDescent="0.35">
      <c r="A2" t="s">
        <v>22</v>
      </c>
      <c r="B2">
        <v>0</v>
      </c>
      <c r="C2">
        <v>1</v>
      </c>
      <c r="D2">
        <v>256</v>
      </c>
      <c r="E2">
        <f>C2*D2</f>
        <v>256</v>
      </c>
      <c r="F2" t="str">
        <f>DEC2HEX(HEX2DEC("400"))</f>
        <v>400</v>
      </c>
    </row>
    <row r="3" spans="1:6" x14ac:dyDescent="0.35">
      <c r="A3" t="s">
        <v>24</v>
      </c>
      <c r="B3">
        <f>B2+ E2+1</f>
        <v>257</v>
      </c>
      <c r="C3">
        <v>1</v>
      </c>
      <c r="D3">
        <v>256</v>
      </c>
      <c r="E3">
        <f t="shared" ref="E3" si="0">C3*D3</f>
        <v>256</v>
      </c>
      <c r="F3" t="str">
        <f>DEC2HEX(HEX2DEC(F2) + E2)</f>
        <v>500</v>
      </c>
    </row>
    <row r="4" spans="1:6" x14ac:dyDescent="0.35">
      <c r="A4" t="s">
        <v>27</v>
      </c>
      <c r="B4">
        <f>B3+ E3+1</f>
        <v>514</v>
      </c>
      <c r="C4">
        <v>500</v>
      </c>
      <c r="D4">
        <v>1</v>
      </c>
      <c r="E4">
        <f t="shared" ref="E4" si="1">C4*D4</f>
        <v>500</v>
      </c>
      <c r="F4" t="str">
        <f>DEC2HEX(HEX2DEC(F3) + E3)</f>
        <v>600</v>
      </c>
    </row>
    <row r="5" spans="1:6" x14ac:dyDescent="0.35">
      <c r="A5" t="s">
        <v>45</v>
      </c>
      <c r="B5">
        <f>B4+ E4+1</f>
        <v>1015</v>
      </c>
      <c r="C5">
        <v>11</v>
      </c>
      <c r="D5">
        <v>1</v>
      </c>
      <c r="E5">
        <f t="shared" ref="E5" si="2">C5*D5</f>
        <v>11</v>
      </c>
      <c r="F5" t="str">
        <f>DEC2HEX(HEX2DEC(F4) + E4)</f>
        <v>7F4</v>
      </c>
    </row>
    <row r="7" spans="1:6" x14ac:dyDescent="0.35">
      <c r="A7" t="s">
        <v>69</v>
      </c>
    </row>
    <row r="10" spans="1:6" x14ac:dyDescent="0.35">
      <c r="A10" t="s">
        <v>25</v>
      </c>
      <c r="E10">
        <f>SUM(E2:E9)</f>
        <v>1023</v>
      </c>
    </row>
    <row r="11" spans="1:6" x14ac:dyDescent="0.35">
      <c r="A11" t="s">
        <v>26</v>
      </c>
      <c r="E11">
        <v>1023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BE7AF-6CB8-422B-A8C0-1FDCC7BE361F}">
  <dimension ref="A1:H10"/>
  <sheetViews>
    <sheetView tabSelected="1" workbookViewId="0">
      <selection activeCell="K7" sqref="K7"/>
    </sheetView>
  </sheetViews>
  <sheetFormatPr defaultRowHeight="14.5" x14ac:dyDescent="0.35"/>
  <cols>
    <col min="1" max="1" width="56.81640625" customWidth="1"/>
    <col min="2" max="2" width="6.1796875" customWidth="1"/>
    <col min="3" max="4" width="11.453125" customWidth="1"/>
    <col min="6" max="6" width="12.453125" bestFit="1" customWidth="1"/>
    <col min="7" max="7" width="18.90625" customWidth="1"/>
  </cols>
  <sheetData>
    <row r="1" spans="1:8" x14ac:dyDescent="0.35">
      <c r="A1" s="1" t="s">
        <v>13</v>
      </c>
      <c r="B1" s="1" t="s">
        <v>14</v>
      </c>
      <c r="C1" s="1" t="s">
        <v>4</v>
      </c>
      <c r="D1" s="1" t="s">
        <v>1</v>
      </c>
      <c r="E1" s="1" t="s">
        <v>23</v>
      </c>
      <c r="F1" s="1" t="s">
        <v>37</v>
      </c>
      <c r="G1" s="1" t="s">
        <v>68</v>
      </c>
      <c r="H1" s="1" t="s">
        <v>70</v>
      </c>
    </row>
    <row r="2" spans="1:8" x14ac:dyDescent="0.35">
      <c r="A2" t="s">
        <v>64</v>
      </c>
      <c r="B2">
        <v>0</v>
      </c>
      <c r="C2">
        <v>7470</v>
      </c>
      <c r="D2">
        <v>1</v>
      </c>
      <c r="E2">
        <f>C2</f>
        <v>7470</v>
      </c>
      <c r="F2" t="s">
        <v>64</v>
      </c>
      <c r="G2" t="str">
        <f>DEC2HEX(HEX2DEC("A000"))</f>
        <v>A000</v>
      </c>
      <c r="H2" t="str">
        <f t="shared" ref="H2:H3" si="0">DEC2HEX(HEX2DEC(G2)+E2-1)</f>
        <v>BD2D</v>
      </c>
    </row>
    <row r="3" spans="1:8" x14ac:dyDescent="0.35">
      <c r="A3" t="s">
        <v>66</v>
      </c>
      <c r="B3">
        <f>C2</f>
        <v>7470</v>
      </c>
      <c r="C3">
        <v>167</v>
      </c>
      <c r="D3">
        <v>1</v>
      </c>
      <c r="E3">
        <f>C3</f>
        <v>167</v>
      </c>
      <c r="G3" t="str">
        <f>DEC2HEX(HEX2DEC(G2) + E2)</f>
        <v>BD2E</v>
      </c>
      <c r="H3" t="str">
        <f t="shared" si="0"/>
        <v>BDD4</v>
      </c>
    </row>
    <row r="4" spans="1:8" x14ac:dyDescent="0.35">
      <c r="A4" t="s">
        <v>67</v>
      </c>
      <c r="B4">
        <f>B3+E3</f>
        <v>7637</v>
      </c>
      <c r="C4">
        <v>334</v>
      </c>
      <c r="D4">
        <v>1</v>
      </c>
      <c r="E4">
        <v>334</v>
      </c>
      <c r="G4" t="str">
        <f>DEC2HEX(HEX2DEC(G3) + E3)</f>
        <v>BDD5</v>
      </c>
      <c r="H4" t="str">
        <f>DEC2HEX(HEX2DEC(G4)+E4-1)</f>
        <v>BF22</v>
      </c>
    </row>
    <row r="5" spans="1:8" x14ac:dyDescent="0.35">
      <c r="E5">
        <f>SUM(E2+E4)</f>
        <v>7804</v>
      </c>
    </row>
    <row r="6" spans="1:8" ht="20" customHeight="1" x14ac:dyDescent="0.35"/>
    <row r="7" spans="1:8" ht="253" customHeight="1" x14ac:dyDescent="0.35">
      <c r="A7" s="3" t="s">
        <v>65</v>
      </c>
    </row>
    <row r="10" spans="1:8" x14ac:dyDescent="0.35">
      <c r="A10" s="1" t="s">
        <v>2</v>
      </c>
      <c r="E10">
        <f>SUM(E2:E8)</f>
        <v>15775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54253-1AC6-4AC6-91AF-37AC71E22B02}">
  <dimension ref="A1:F12"/>
  <sheetViews>
    <sheetView workbookViewId="0">
      <selection activeCell="D2" sqref="D2"/>
    </sheetView>
  </sheetViews>
  <sheetFormatPr defaultRowHeight="14.5" x14ac:dyDescent="0.35"/>
  <cols>
    <col min="1" max="1" width="19.81640625" customWidth="1"/>
    <col min="2" max="2" width="6.1796875" customWidth="1"/>
    <col min="3" max="4" width="11.453125" customWidth="1"/>
    <col min="6" max="6" width="21.2695312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38</v>
      </c>
    </row>
    <row r="12" spans="1:6" x14ac:dyDescent="0.35">
      <c r="A12" s="1" t="s">
        <v>2</v>
      </c>
      <c r="E12">
        <f>SUM(E2:E10)</f>
        <v>8191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00B15-078B-4B8C-B149-C046CE8CC3B4}">
  <dimension ref="A1:F12"/>
  <sheetViews>
    <sheetView workbookViewId="0">
      <selection activeCell="E2" sqref="E2"/>
    </sheetView>
  </sheetViews>
  <sheetFormatPr defaultRowHeight="14.5" x14ac:dyDescent="0.35"/>
  <cols>
    <col min="1" max="1" width="19.81640625" customWidth="1"/>
    <col min="2" max="2" width="6.1796875" customWidth="1"/>
    <col min="3" max="4" width="11.453125" customWidth="1"/>
    <col min="6" max="6" width="21.2695312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38</v>
      </c>
    </row>
    <row r="12" spans="1:6" x14ac:dyDescent="0.35">
      <c r="A12" s="1" t="s">
        <v>2</v>
      </c>
      <c r="E12">
        <f>SUM(E2:E10)</f>
        <v>8191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A0DF3-A6E2-4E63-819F-0B238C4B218B}">
  <dimension ref="A1:F12"/>
  <sheetViews>
    <sheetView workbookViewId="0">
      <selection activeCell="D6" sqref="D6"/>
    </sheetView>
  </sheetViews>
  <sheetFormatPr defaultRowHeight="14.5" x14ac:dyDescent="0.35"/>
  <cols>
    <col min="1" max="1" width="19.81640625" customWidth="1"/>
    <col min="2" max="2" width="6.1796875" customWidth="1"/>
    <col min="3" max="4" width="11.453125" customWidth="1"/>
    <col min="6" max="6" width="21.26953125" bestFit="1" customWidth="1"/>
  </cols>
  <sheetData>
    <row r="1" spans="1:6" x14ac:dyDescent="0.35">
      <c r="A1" s="1" t="s">
        <v>13</v>
      </c>
      <c r="B1" s="1" t="s">
        <v>14</v>
      </c>
      <c r="C1" s="1" t="s">
        <v>4</v>
      </c>
      <c r="D1" s="1" t="s">
        <v>1</v>
      </c>
      <c r="E1" s="1" t="s">
        <v>23</v>
      </c>
      <c r="F1" s="1" t="s">
        <v>37</v>
      </c>
    </row>
    <row r="2" spans="1:6" x14ac:dyDescent="0.35">
      <c r="A2" t="s">
        <v>30</v>
      </c>
      <c r="B2">
        <v>0</v>
      </c>
      <c r="C2" t="s">
        <v>36</v>
      </c>
      <c r="D2">
        <v>1</v>
      </c>
      <c r="E2" t="str">
        <f>C2</f>
        <v>TBD</v>
      </c>
      <c r="F2" t="s">
        <v>38</v>
      </c>
    </row>
    <row r="3" spans="1:6" x14ac:dyDescent="0.35">
      <c r="A3" t="s">
        <v>31</v>
      </c>
      <c r="B3" t="s">
        <v>36</v>
      </c>
    </row>
    <row r="4" spans="1:6" x14ac:dyDescent="0.35">
      <c r="A4" t="s">
        <v>33</v>
      </c>
      <c r="B4" t="s">
        <v>36</v>
      </c>
    </row>
    <row r="5" spans="1:6" x14ac:dyDescent="0.35">
      <c r="A5" t="s">
        <v>32</v>
      </c>
      <c r="B5" t="s">
        <v>36</v>
      </c>
    </row>
    <row r="12" spans="1:6" x14ac:dyDescent="0.35">
      <c r="A12" s="1" t="s">
        <v>2</v>
      </c>
      <c r="E12">
        <f>SUM(E2:E10)</f>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AB9BB-644E-4DE7-A6F3-2DB946584AF9}">
  <dimension ref="A1:F12"/>
  <sheetViews>
    <sheetView workbookViewId="0">
      <selection activeCell="B3" sqref="B3:B4"/>
    </sheetView>
  </sheetViews>
  <sheetFormatPr defaultRowHeight="14.5" x14ac:dyDescent="0.35"/>
  <cols>
    <col min="1" max="1" width="19.81640625" customWidth="1"/>
    <col min="2" max="2" width="6.1796875" customWidth="1"/>
    <col min="3" max="4" width="11.453125" customWidth="1"/>
    <col min="6" max="6" width="21.2695312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38</v>
      </c>
    </row>
    <row r="12" spans="1:6" x14ac:dyDescent="0.35">
      <c r="A12" s="1" t="s">
        <v>2</v>
      </c>
      <c r="E12">
        <f>SUM(E2:E10)</f>
        <v>8191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5024D-5883-452F-AA38-8CA5B65145D7}">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21.26953125" bestFit="1" customWidth="1"/>
  </cols>
  <sheetData>
    <row r="1" spans="1:6" x14ac:dyDescent="0.35">
      <c r="A1" s="1" t="s">
        <v>13</v>
      </c>
      <c r="B1" s="1" t="s">
        <v>14</v>
      </c>
      <c r="C1" s="1" t="s">
        <v>4</v>
      </c>
      <c r="D1" s="1" t="s">
        <v>1</v>
      </c>
      <c r="E1" s="1" t="s">
        <v>23</v>
      </c>
      <c r="F1" s="1" t="s">
        <v>37</v>
      </c>
    </row>
    <row r="2" spans="1:6" x14ac:dyDescent="0.35">
      <c r="A2" t="s">
        <v>30</v>
      </c>
      <c r="B2">
        <v>0</v>
      </c>
      <c r="C2">
        <v>6696</v>
      </c>
      <c r="D2">
        <v>1</v>
      </c>
      <c r="E2">
        <f>C2</f>
        <v>6696</v>
      </c>
      <c r="F2" t="s">
        <v>38</v>
      </c>
    </row>
    <row r="12" spans="1:6" x14ac:dyDescent="0.35">
      <c r="A12" s="1" t="s">
        <v>2</v>
      </c>
      <c r="E12">
        <f>SUM(E2:E10)</f>
        <v>6696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80BDF-E657-4A2B-B23B-E05D3D83C462}">
  <dimension ref="A1:F12"/>
  <sheetViews>
    <sheetView workbookViewId="0">
      <selection activeCell="F4" sqref="F4"/>
    </sheetView>
  </sheetViews>
  <sheetFormatPr defaultRowHeight="14.5" x14ac:dyDescent="0.35"/>
  <cols>
    <col min="1" max="1" width="19.81640625" customWidth="1"/>
    <col min="2" max="2" width="6.1796875" customWidth="1"/>
    <col min="3" max="4" width="11.453125" customWidth="1"/>
    <col min="6" max="6" width="24.81640625" customWidth="1"/>
  </cols>
  <sheetData>
    <row r="1" spans="1:6" x14ac:dyDescent="0.35">
      <c r="A1" s="1" t="s">
        <v>13</v>
      </c>
      <c r="B1" s="1" t="s">
        <v>14</v>
      </c>
      <c r="C1" s="1" t="s">
        <v>4</v>
      </c>
      <c r="D1" s="1" t="s">
        <v>1</v>
      </c>
      <c r="E1" s="1" t="s">
        <v>23</v>
      </c>
      <c r="F1" s="1" t="s">
        <v>37</v>
      </c>
    </row>
    <row r="2" spans="1:6" x14ac:dyDescent="0.35">
      <c r="A2" t="s">
        <v>30</v>
      </c>
      <c r="B2">
        <v>0</v>
      </c>
      <c r="C2">
        <v>1153</v>
      </c>
      <c r="D2">
        <v>1</v>
      </c>
      <c r="E2">
        <v>8191</v>
      </c>
      <c r="F2" t="s">
        <v>56</v>
      </c>
    </row>
    <row r="12" spans="1:6" x14ac:dyDescent="0.35">
      <c r="A12" s="1" t="s">
        <v>2</v>
      </c>
      <c r="E12">
        <f>SUM(E2:E10)</f>
        <v>8191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Dynamic (Bank 0x13 - 0x26)</vt:lpstr>
      <vt:lpstr>Flood Banks (Bank 0x27 - 0x30)</vt:lpstr>
      <vt:lpstr>Div Banks (Bank 0x31 - 0x3B)</vt:lpstr>
      <vt:lpstr>Bank0x1</vt:lpstr>
      <vt:lpstr>Bank0x2</vt:lpstr>
      <vt:lpstr>Bank0x3</vt:lpstr>
      <vt:lpstr>Bank0x4</vt:lpstr>
      <vt:lpstr>Bank0x5</vt:lpstr>
      <vt:lpstr>Bank0x6</vt:lpstr>
      <vt:lpstr>Bank0x7</vt:lpstr>
      <vt:lpstr>Bank0x8</vt:lpstr>
      <vt:lpstr>Bank0x9</vt:lpstr>
      <vt:lpstr>Bank0xA</vt:lpstr>
      <vt:lpstr>Bank0xB</vt:lpstr>
      <vt:lpstr>Bank0xC</vt:lpstr>
      <vt:lpstr>Bank0xD</vt:lpstr>
      <vt:lpstr>Bank0xE</vt:lpstr>
      <vt:lpstr>Bank0xF</vt:lpstr>
      <vt:lpstr>Bank0x10</vt:lpstr>
      <vt:lpstr>Bank0x11</vt:lpstr>
      <vt:lpstr>BANK0x3C</vt:lpstr>
      <vt:lpstr>BANK0x3D</vt:lpstr>
      <vt:lpstr>BANK0x3E</vt:lpstr>
      <vt:lpstr>Golden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Lay</dc:creator>
  <cp:lastModifiedBy>Andrew Lay</cp:lastModifiedBy>
  <dcterms:created xsi:type="dcterms:W3CDTF">2022-10-26T11:28:37Z</dcterms:created>
  <dcterms:modified xsi:type="dcterms:W3CDTF">2023-08-16T08:40:33Z</dcterms:modified>
</cp:coreProperties>
</file>