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8_{621BFA6B-6E4C-4E8E-A5F5-91CC9E9EFD6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Sheet1!$A$4:$K$20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2" l="1"/>
  <c r="H10" i="2"/>
  <c r="J5" i="1"/>
  <c r="H14" i="2"/>
  <c r="H8" i="2"/>
  <c r="E13" i="2"/>
  <c r="E14" i="2"/>
  <c r="E15" i="2"/>
  <c r="D13" i="2"/>
  <c r="D14" i="2"/>
  <c r="D15" i="2"/>
  <c r="D12" i="2"/>
  <c r="D16" i="2" s="1"/>
  <c r="C13" i="2"/>
  <c r="C16" i="2" s="1"/>
  <c r="C14" i="2"/>
  <c r="C15" i="2"/>
  <c r="C12" i="2"/>
  <c r="E7" i="2"/>
  <c r="E8" i="2"/>
  <c r="D9" i="2"/>
  <c r="D7" i="2"/>
  <c r="D8" i="2"/>
  <c r="D6" i="2"/>
  <c r="C7" i="2"/>
  <c r="C8" i="2"/>
  <c r="C6" i="2"/>
  <c r="C9" i="2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5" i="1"/>
  <c r="H18" i="2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E12" i="2" l="1"/>
  <c r="E16" i="2" s="1"/>
  <c r="K20" i="1"/>
  <c r="H16" i="2"/>
  <c r="E6" i="2"/>
  <c r="E9" i="2" s="1"/>
</calcChain>
</file>

<file path=xl/sharedStrings.xml><?xml version="1.0" encoding="utf-8"?>
<sst xmlns="http://schemas.openxmlformats.org/spreadsheetml/2006/main" count="100" uniqueCount="48">
  <si>
    <t>No</t>
  </si>
  <si>
    <t>Total</t>
  </si>
  <si>
    <t>Kode Produk</t>
  </si>
  <si>
    <t>Nama Produk</t>
  </si>
  <si>
    <t>Harga Satuan</t>
  </si>
  <si>
    <t>Diskon</t>
  </si>
  <si>
    <t>Kode Pelanggan</t>
  </si>
  <si>
    <t>Nama Pelanggan</t>
  </si>
  <si>
    <t>Tanggal</t>
  </si>
  <si>
    <t>Total Penjualan</t>
  </si>
  <si>
    <t>Penjualan Bersih</t>
  </si>
  <si>
    <t>NF-01</t>
  </si>
  <si>
    <t>CT-03</t>
  </si>
  <si>
    <t>Kode</t>
  </si>
  <si>
    <t>Nama</t>
  </si>
  <si>
    <t>AN-02</t>
  </si>
  <si>
    <t>Toko Anton</t>
  </si>
  <si>
    <t>Toko Nofri</t>
  </si>
  <si>
    <t>Toko Central</t>
  </si>
  <si>
    <t>B-05</t>
  </si>
  <si>
    <t>B-10</t>
  </si>
  <si>
    <t>P-5</t>
  </si>
  <si>
    <t>P-10</t>
  </si>
  <si>
    <t>Besi 5 Meter</t>
  </si>
  <si>
    <t>Besi 10 Meter</t>
  </si>
  <si>
    <t>Pipa 5 Meter</t>
  </si>
  <si>
    <t>Pipa 10 Meter</t>
  </si>
  <si>
    <t>Qty</t>
  </si>
  <si>
    <t>Fill in column "Total Penjualan"</t>
  </si>
  <si>
    <t>Fill in column "Nama Pelanggan", "Nama Produk" and "Harga Satuan"</t>
  </si>
  <si>
    <t>Fill in column "Diskon" with 10% when qty is above 200 and 20% when qty is above 500</t>
  </si>
  <si>
    <t>Fill in column "Penjualan Bersih"</t>
  </si>
  <si>
    <t>Fill in cell K20 with total sum of "Penjualan Bersih"</t>
  </si>
  <si>
    <t>Now go to sheet "Sheet2"</t>
  </si>
  <si>
    <t>Daftar Penjualan 3 Hari Terakhir
Toko Bangunan Sukses Bersama</t>
  </si>
  <si>
    <t>Rekapitulasi Penjualan
Toko Bangunan Sukses Bersama</t>
  </si>
  <si>
    <t>Using the data from sheet "Sheet1" column A:K, fill in the yellow colored cell WITH ONLY FORMULA:</t>
  </si>
  <si>
    <t>Count the number of transaction in the data entry</t>
  </si>
  <si>
    <t>What is the average amount of "Penjualan Bersih" per transaction</t>
  </si>
  <si>
    <t>What is the average number of "Qty" sold per transaction</t>
  </si>
  <si>
    <t>What is the weighted average amount of Discount in % (percentage)</t>
  </si>
  <si>
    <t>Using the data from sheet "Sheet1" column A:K, WITH ONLY FORMULA do the following:</t>
  </si>
  <si>
    <t xml:space="preserve">Fill in column C with the total sum of "Qty" of each item/user </t>
  </si>
  <si>
    <t>Fill in column D with the total sum of "Total Penjualan" of each item/user</t>
  </si>
  <si>
    <t>Fill in column E with the total sum of "Penjualan Bersih" of each item/user</t>
  </si>
  <si>
    <t>What is the max amount of "Penjualan Bersih" in a single transaction</t>
  </si>
  <si>
    <t>What is the min amount of "Penjualan Bersih" in a single transaction</t>
  </si>
  <si>
    <t>Using the data in columns M - O, WITH ONLY FORMULA do the following: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</si>
</sst>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4" fillId="0" borderId="0" xfId="2"/>
    <xf numFmtId="0" fontId="5" fillId="0" borderId="0" xfId="0" applyFont="1"/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/>
    <xf numFmtId="8" fontId="0" fillId="0" borderId="0" xfId="0" applyNumberFormat="1"/>
    <xf numFmtId="15" fontId="0" fillId="0" borderId="0" xfId="0" applyNumberForma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Border="1"/>
    <xf numFmtId="0" fontId="0" fillId="0" borderId="0" xfId="0" applyFill="1"/>
    <xf numFmtId="0" fontId="0" fillId="0" borderId="0" xfId="0" applyFill="1" applyBorder="1"/>
    <xf numFmtId="0" fontId="0" fillId="2" borderId="14" xfId="0" applyFill="1" applyBorder="1"/>
    <xf numFmtId="0" fontId="0" fillId="0" borderId="14" xfId="0" applyBorder="1"/>
    <xf numFmtId="0" fontId="0" fillId="0" borderId="15" xfId="0" applyBorder="1"/>
    <xf numFmtId="10" fontId="0" fillId="2" borderId="14" xfId="0" applyNumberFormat="1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opLeftCell="A11" workbookViewId="0">
      <selection activeCell="J5" sqref="J5"/>
    </sheetView>
  </sheetViews>
  <sheetFormatPr defaultRowHeight="14.5" x14ac:dyDescent="0.35"/>
  <cols>
    <col min="1" max="1" width="5.453125" bestFit="1" customWidth="1"/>
    <col min="2" max="2" width="7.7265625" bestFit="1" customWidth="1"/>
    <col min="3" max="3" width="15.26953125" bestFit="1" customWidth="1"/>
    <col min="4" max="4" width="15.81640625" bestFit="1" customWidth="1"/>
    <col min="5" max="5" width="12.26953125" bestFit="1" customWidth="1"/>
    <col min="6" max="6" width="12.81640625" bestFit="1" customWidth="1"/>
    <col min="7" max="7" width="7.26953125" bestFit="1" customWidth="1"/>
    <col min="8" max="8" width="12.453125" bestFit="1" customWidth="1"/>
    <col min="9" max="9" width="14.81640625" bestFit="1" customWidth="1"/>
    <col min="10" max="10" width="9.54296875" customWidth="1"/>
    <col min="11" max="11" width="16" bestFit="1" customWidth="1"/>
    <col min="13" max="13" width="11.54296875" customWidth="1"/>
    <col min="14" max="14" width="21.81640625" customWidth="1"/>
    <col min="15" max="15" width="15.1796875" customWidth="1"/>
  </cols>
  <sheetData>
    <row r="1" spans="1:15" ht="19.5" customHeight="1" x14ac:dyDescent="0.35">
      <c r="A1" s="36" t="s">
        <v>34</v>
      </c>
      <c r="B1" s="37"/>
      <c r="C1" s="37"/>
      <c r="D1" s="37"/>
      <c r="E1" s="37"/>
      <c r="F1" s="37"/>
      <c r="G1" s="37"/>
      <c r="H1" s="37"/>
      <c r="I1" s="37"/>
      <c r="J1" s="37"/>
      <c r="K1" s="38"/>
      <c r="M1" s="8"/>
    </row>
    <row r="2" spans="1:15" ht="15.75" customHeight="1" thickBot="1" x14ac:dyDescent="0.4">
      <c r="A2" s="39"/>
      <c r="B2" s="40"/>
      <c r="C2" s="40"/>
      <c r="D2" s="40"/>
      <c r="E2" s="40"/>
      <c r="F2" s="40"/>
      <c r="G2" s="40"/>
      <c r="H2" s="40"/>
      <c r="I2" s="40"/>
      <c r="J2" s="40"/>
      <c r="K2" s="41"/>
      <c r="M2" s="7"/>
    </row>
    <row r="4" spans="1:15" s="2" customFormat="1" x14ac:dyDescent="0.35">
      <c r="A4" s="1" t="s">
        <v>0</v>
      </c>
      <c r="B4" s="1" t="s">
        <v>8</v>
      </c>
      <c r="C4" s="1" t="s">
        <v>6</v>
      </c>
      <c r="D4" s="1" t="s">
        <v>7</v>
      </c>
      <c r="E4" s="1" t="s">
        <v>2</v>
      </c>
      <c r="F4" s="1" t="s">
        <v>3</v>
      </c>
      <c r="G4" s="1" t="s">
        <v>27</v>
      </c>
      <c r="H4" s="1" t="s">
        <v>4</v>
      </c>
      <c r="I4" s="1" t="s">
        <v>9</v>
      </c>
      <c r="J4" s="1" t="s">
        <v>5</v>
      </c>
      <c r="K4" s="1" t="s">
        <v>10</v>
      </c>
      <c r="M4" s="42" t="s">
        <v>6</v>
      </c>
      <c r="N4" s="42"/>
    </row>
    <row r="5" spans="1:15" x14ac:dyDescent="0.35">
      <c r="A5" s="4">
        <v>1</v>
      </c>
      <c r="B5" s="3">
        <v>43313</v>
      </c>
      <c r="C5" s="4" t="s">
        <v>11</v>
      </c>
      <c r="D5" s="4" t="str">
        <f>VLOOKUP(C5,$M$6:$N$8, 2, FALSE)</f>
        <v>Toko Nofri</v>
      </c>
      <c r="E5" s="4" t="s">
        <v>19</v>
      </c>
      <c r="F5" s="4" t="str">
        <f>VLOOKUP(E5,$M$12:$O$15,2, FALSE)</f>
        <v>Besi 5 Meter</v>
      </c>
      <c r="G5" s="4">
        <v>340</v>
      </c>
      <c r="H5" s="6">
        <f>VLOOKUP(E5,$M$12:$O$15, 3, FALSE)</f>
        <v>200000</v>
      </c>
      <c r="I5" s="6">
        <f>H5*G5</f>
        <v>68000000</v>
      </c>
      <c r="J5" s="9">
        <f>IF(G5&lt;500, 10%, IF(G5&gt;500, 20%,0))</f>
        <v>0.1</v>
      </c>
      <c r="K5" s="6">
        <f>I5-(I5*J5)</f>
        <v>61200000</v>
      </c>
      <c r="M5" s="5" t="s">
        <v>13</v>
      </c>
      <c r="N5" s="5" t="s">
        <v>14</v>
      </c>
    </row>
    <row r="6" spans="1:15" x14ac:dyDescent="0.35">
      <c r="A6" s="4">
        <v>2</v>
      </c>
      <c r="B6" s="3">
        <v>43313</v>
      </c>
      <c r="C6" s="4" t="s">
        <v>15</v>
      </c>
      <c r="D6" s="4" t="str">
        <f t="shared" ref="D6:D19" si="0">VLOOKUP(C6,$M$6:$N$8, 2, FALSE)</f>
        <v>Toko Anton</v>
      </c>
      <c r="E6" s="4" t="s">
        <v>20</v>
      </c>
      <c r="F6" s="4" t="str">
        <f t="shared" ref="F6:F19" si="1">VLOOKUP(E6,$M$12:$O$15,2, FALSE)</f>
        <v>Besi 10 Meter</v>
      </c>
      <c r="G6" s="4">
        <v>140</v>
      </c>
      <c r="H6" s="6">
        <f t="shared" ref="H6:H19" si="2">VLOOKUP(E6,$M$12:$O$15, 3, FALSE)</f>
        <v>375000</v>
      </c>
      <c r="I6" s="6">
        <f t="shared" ref="I6:I19" si="3">H6*G6</f>
        <v>52500000</v>
      </c>
      <c r="J6" s="9">
        <f t="shared" ref="J6:J19" si="4">IF(G6&lt;500, 10%, IF(G6&gt;500, 20%,0))</f>
        <v>0.1</v>
      </c>
      <c r="K6" s="6">
        <f t="shared" ref="K6:K19" si="5">I6-(I6*J6)</f>
        <v>47250000</v>
      </c>
      <c r="M6" s="4" t="s">
        <v>11</v>
      </c>
      <c r="N6" s="4" t="s">
        <v>17</v>
      </c>
    </row>
    <row r="7" spans="1:15" x14ac:dyDescent="0.35">
      <c r="A7" s="4">
        <v>3</v>
      </c>
      <c r="B7" s="3">
        <v>43313</v>
      </c>
      <c r="C7" s="4" t="s">
        <v>12</v>
      </c>
      <c r="D7" s="4" t="str">
        <f t="shared" si="0"/>
        <v>Toko Central</v>
      </c>
      <c r="E7" s="4" t="s">
        <v>21</v>
      </c>
      <c r="F7" s="4" t="str">
        <f t="shared" si="1"/>
        <v>Pipa 5 Meter</v>
      </c>
      <c r="G7" s="4">
        <v>560</v>
      </c>
      <c r="H7" s="6">
        <f t="shared" si="2"/>
        <v>100000</v>
      </c>
      <c r="I7" s="6">
        <f t="shared" si="3"/>
        <v>56000000</v>
      </c>
      <c r="J7" s="9">
        <f t="shared" si="4"/>
        <v>0.2</v>
      </c>
      <c r="K7" s="6">
        <f t="shared" si="5"/>
        <v>44800000</v>
      </c>
      <c r="M7" s="4" t="s">
        <v>15</v>
      </c>
      <c r="N7" s="4" t="s">
        <v>16</v>
      </c>
    </row>
    <row r="8" spans="1:15" x14ac:dyDescent="0.35">
      <c r="A8" s="4">
        <v>4</v>
      </c>
      <c r="B8" s="3">
        <v>43314</v>
      </c>
      <c r="C8" s="4" t="s">
        <v>12</v>
      </c>
      <c r="D8" s="4" t="str">
        <f t="shared" si="0"/>
        <v>Toko Central</v>
      </c>
      <c r="E8" s="4" t="s">
        <v>22</v>
      </c>
      <c r="F8" s="4" t="str">
        <f t="shared" si="1"/>
        <v>Pipa 10 Meter</v>
      </c>
      <c r="G8" s="4">
        <v>230</v>
      </c>
      <c r="H8" s="6">
        <f t="shared" si="2"/>
        <v>185000</v>
      </c>
      <c r="I8" s="6">
        <f t="shared" si="3"/>
        <v>42550000</v>
      </c>
      <c r="J8" s="9">
        <f t="shared" si="4"/>
        <v>0.1</v>
      </c>
      <c r="K8" s="6">
        <f t="shared" si="5"/>
        <v>38295000</v>
      </c>
      <c r="M8" s="4" t="s">
        <v>12</v>
      </c>
      <c r="N8" s="4" t="s">
        <v>18</v>
      </c>
    </row>
    <row r="9" spans="1:15" x14ac:dyDescent="0.35">
      <c r="A9" s="4">
        <v>5</v>
      </c>
      <c r="B9" s="3">
        <v>43314</v>
      </c>
      <c r="C9" s="4" t="s">
        <v>15</v>
      </c>
      <c r="D9" s="4" t="str">
        <f t="shared" si="0"/>
        <v>Toko Anton</v>
      </c>
      <c r="E9" s="4" t="s">
        <v>19</v>
      </c>
      <c r="F9" s="4" t="str">
        <f t="shared" si="1"/>
        <v>Besi 5 Meter</v>
      </c>
      <c r="G9" s="4">
        <v>770</v>
      </c>
      <c r="H9" s="6">
        <f t="shared" si="2"/>
        <v>200000</v>
      </c>
      <c r="I9" s="6">
        <f t="shared" si="3"/>
        <v>154000000</v>
      </c>
      <c r="J9" s="9">
        <f t="shared" si="4"/>
        <v>0.2</v>
      </c>
      <c r="K9" s="6">
        <f t="shared" si="5"/>
        <v>123200000</v>
      </c>
    </row>
    <row r="10" spans="1:15" x14ac:dyDescent="0.35">
      <c r="A10" s="4">
        <v>6</v>
      </c>
      <c r="B10" s="3">
        <v>43314</v>
      </c>
      <c r="C10" s="4" t="s">
        <v>11</v>
      </c>
      <c r="D10" s="4" t="str">
        <f t="shared" si="0"/>
        <v>Toko Nofri</v>
      </c>
      <c r="E10" s="4" t="s">
        <v>20</v>
      </c>
      <c r="F10" s="4" t="str">
        <f t="shared" si="1"/>
        <v>Besi 10 Meter</v>
      </c>
      <c r="G10" s="4">
        <v>780</v>
      </c>
      <c r="H10" s="6">
        <f t="shared" si="2"/>
        <v>375000</v>
      </c>
      <c r="I10" s="6">
        <f t="shared" si="3"/>
        <v>292500000</v>
      </c>
      <c r="J10" s="9">
        <f t="shared" si="4"/>
        <v>0.2</v>
      </c>
      <c r="K10" s="6">
        <f t="shared" si="5"/>
        <v>234000000</v>
      </c>
      <c r="M10" s="42" t="s">
        <v>2</v>
      </c>
      <c r="N10" s="42"/>
      <c r="O10" s="42"/>
    </row>
    <row r="11" spans="1:15" x14ac:dyDescent="0.35">
      <c r="A11" s="4">
        <v>7</v>
      </c>
      <c r="B11" s="3">
        <v>43314</v>
      </c>
      <c r="C11" s="4" t="s">
        <v>15</v>
      </c>
      <c r="D11" s="4" t="str">
        <f t="shared" si="0"/>
        <v>Toko Anton</v>
      </c>
      <c r="E11" s="4" t="s">
        <v>21</v>
      </c>
      <c r="F11" s="4" t="str">
        <f t="shared" si="1"/>
        <v>Pipa 5 Meter</v>
      </c>
      <c r="G11" s="4">
        <v>300</v>
      </c>
      <c r="H11" s="6">
        <f t="shared" si="2"/>
        <v>100000</v>
      </c>
      <c r="I11" s="6">
        <f t="shared" si="3"/>
        <v>30000000</v>
      </c>
      <c r="J11" s="9">
        <f t="shared" si="4"/>
        <v>0.1</v>
      </c>
      <c r="K11" s="6">
        <f t="shared" si="5"/>
        <v>27000000</v>
      </c>
      <c r="M11" s="5" t="s">
        <v>13</v>
      </c>
      <c r="N11" s="5" t="s">
        <v>14</v>
      </c>
      <c r="O11" s="5" t="s">
        <v>4</v>
      </c>
    </row>
    <row r="12" spans="1:15" x14ac:dyDescent="0.35">
      <c r="A12" s="4">
        <v>8</v>
      </c>
      <c r="B12" s="3">
        <v>43314</v>
      </c>
      <c r="C12" s="4" t="s">
        <v>11</v>
      </c>
      <c r="D12" s="4" t="str">
        <f t="shared" si="0"/>
        <v>Toko Nofri</v>
      </c>
      <c r="E12" s="4" t="s">
        <v>22</v>
      </c>
      <c r="F12" s="4" t="str">
        <f t="shared" si="1"/>
        <v>Pipa 10 Meter</v>
      </c>
      <c r="G12" s="4">
        <v>790</v>
      </c>
      <c r="H12" s="6">
        <f t="shared" si="2"/>
        <v>185000</v>
      </c>
      <c r="I12" s="6">
        <f t="shared" si="3"/>
        <v>146150000</v>
      </c>
      <c r="J12" s="9">
        <f t="shared" si="4"/>
        <v>0.2</v>
      </c>
      <c r="K12" s="6">
        <f t="shared" si="5"/>
        <v>116920000</v>
      </c>
      <c r="M12" s="4" t="s">
        <v>19</v>
      </c>
      <c r="N12" s="4" t="s">
        <v>23</v>
      </c>
      <c r="O12" s="6">
        <v>200000</v>
      </c>
    </row>
    <row r="13" spans="1:15" x14ac:dyDescent="0.35">
      <c r="A13" s="4">
        <v>9</v>
      </c>
      <c r="B13" s="3">
        <v>43314</v>
      </c>
      <c r="C13" s="4" t="s">
        <v>12</v>
      </c>
      <c r="D13" s="4" t="str">
        <f t="shared" si="0"/>
        <v>Toko Central</v>
      </c>
      <c r="E13" s="4" t="s">
        <v>19</v>
      </c>
      <c r="F13" s="4" t="str">
        <f t="shared" si="1"/>
        <v>Besi 5 Meter</v>
      </c>
      <c r="G13" s="4">
        <v>440</v>
      </c>
      <c r="H13" s="6">
        <f t="shared" si="2"/>
        <v>200000</v>
      </c>
      <c r="I13" s="6">
        <f t="shared" si="3"/>
        <v>88000000</v>
      </c>
      <c r="J13" s="9">
        <f t="shared" si="4"/>
        <v>0.1</v>
      </c>
      <c r="K13" s="6">
        <f t="shared" si="5"/>
        <v>79200000</v>
      </c>
      <c r="M13" s="4" t="s">
        <v>20</v>
      </c>
      <c r="N13" s="4" t="s">
        <v>24</v>
      </c>
      <c r="O13" s="6">
        <v>375000</v>
      </c>
    </row>
    <row r="14" spans="1:15" x14ac:dyDescent="0.35">
      <c r="A14" s="4">
        <v>10</v>
      </c>
      <c r="B14" s="3">
        <v>43314</v>
      </c>
      <c r="C14" s="4" t="s">
        <v>15</v>
      </c>
      <c r="D14" s="4" t="str">
        <f t="shared" si="0"/>
        <v>Toko Anton</v>
      </c>
      <c r="E14" s="4" t="s">
        <v>20</v>
      </c>
      <c r="F14" s="4" t="str">
        <f t="shared" si="1"/>
        <v>Besi 10 Meter</v>
      </c>
      <c r="G14" s="4">
        <v>130</v>
      </c>
      <c r="H14" s="6">
        <f t="shared" si="2"/>
        <v>375000</v>
      </c>
      <c r="I14" s="6">
        <f t="shared" si="3"/>
        <v>48750000</v>
      </c>
      <c r="J14" s="9">
        <f t="shared" si="4"/>
        <v>0.1</v>
      </c>
      <c r="K14" s="6">
        <f t="shared" si="5"/>
        <v>43875000</v>
      </c>
      <c r="M14" s="4" t="s">
        <v>21</v>
      </c>
      <c r="N14" s="4" t="s">
        <v>25</v>
      </c>
      <c r="O14" s="6">
        <v>100000</v>
      </c>
    </row>
    <row r="15" spans="1:15" x14ac:dyDescent="0.35">
      <c r="A15" s="4">
        <v>11</v>
      </c>
      <c r="B15" s="3">
        <v>43315</v>
      </c>
      <c r="C15" s="4" t="s">
        <v>11</v>
      </c>
      <c r="D15" s="4" t="str">
        <f t="shared" si="0"/>
        <v>Toko Nofri</v>
      </c>
      <c r="E15" s="4" t="s">
        <v>21</v>
      </c>
      <c r="F15" s="4" t="str">
        <f t="shared" si="1"/>
        <v>Pipa 5 Meter</v>
      </c>
      <c r="G15" s="4">
        <v>360</v>
      </c>
      <c r="H15" s="6">
        <f t="shared" si="2"/>
        <v>100000</v>
      </c>
      <c r="I15" s="6">
        <f t="shared" si="3"/>
        <v>36000000</v>
      </c>
      <c r="J15" s="9">
        <f t="shared" si="4"/>
        <v>0.1</v>
      </c>
      <c r="K15" s="6">
        <f t="shared" si="5"/>
        <v>32400000</v>
      </c>
      <c r="M15" s="4" t="s">
        <v>22</v>
      </c>
      <c r="N15" s="4" t="s">
        <v>26</v>
      </c>
      <c r="O15" s="6">
        <v>185000</v>
      </c>
    </row>
    <row r="16" spans="1:15" x14ac:dyDescent="0.35">
      <c r="A16" s="4">
        <v>12</v>
      </c>
      <c r="B16" s="3">
        <v>43315</v>
      </c>
      <c r="C16" s="4" t="s">
        <v>11</v>
      </c>
      <c r="D16" s="4" t="str">
        <f t="shared" si="0"/>
        <v>Toko Nofri</v>
      </c>
      <c r="E16" s="4" t="s">
        <v>22</v>
      </c>
      <c r="F16" s="4" t="str">
        <f t="shared" si="1"/>
        <v>Pipa 10 Meter</v>
      </c>
      <c r="G16" s="4">
        <v>120</v>
      </c>
      <c r="H16" s="6">
        <f t="shared" si="2"/>
        <v>185000</v>
      </c>
      <c r="I16" s="6">
        <f t="shared" si="3"/>
        <v>22200000</v>
      </c>
      <c r="J16" s="9">
        <f t="shared" si="4"/>
        <v>0.1</v>
      </c>
      <c r="K16" s="6">
        <f t="shared" si="5"/>
        <v>19980000</v>
      </c>
    </row>
    <row r="17" spans="1:11" x14ac:dyDescent="0.35">
      <c r="A17" s="4">
        <v>13</v>
      </c>
      <c r="B17" s="3">
        <v>43315</v>
      </c>
      <c r="C17" s="4" t="s">
        <v>15</v>
      </c>
      <c r="D17" s="4" t="str">
        <f t="shared" si="0"/>
        <v>Toko Anton</v>
      </c>
      <c r="E17" s="4" t="s">
        <v>21</v>
      </c>
      <c r="F17" s="4" t="str">
        <f t="shared" si="1"/>
        <v>Pipa 5 Meter</v>
      </c>
      <c r="G17" s="4">
        <v>120</v>
      </c>
      <c r="H17" s="6">
        <f t="shared" si="2"/>
        <v>100000</v>
      </c>
      <c r="I17" s="6">
        <f t="shared" si="3"/>
        <v>12000000</v>
      </c>
      <c r="J17" s="9">
        <f t="shared" si="4"/>
        <v>0.1</v>
      </c>
      <c r="K17" s="6">
        <f t="shared" si="5"/>
        <v>10800000</v>
      </c>
    </row>
    <row r="18" spans="1:11" x14ac:dyDescent="0.35">
      <c r="A18" s="4">
        <v>14</v>
      </c>
      <c r="B18" s="3">
        <v>43315</v>
      </c>
      <c r="C18" s="4" t="s">
        <v>11</v>
      </c>
      <c r="D18" s="4" t="str">
        <f t="shared" si="0"/>
        <v>Toko Nofri</v>
      </c>
      <c r="E18" s="4" t="s">
        <v>22</v>
      </c>
      <c r="F18" s="4" t="str">
        <f t="shared" si="1"/>
        <v>Pipa 10 Meter</v>
      </c>
      <c r="G18" s="4">
        <v>720</v>
      </c>
      <c r="H18" s="6">
        <f t="shared" si="2"/>
        <v>185000</v>
      </c>
      <c r="I18" s="6">
        <f t="shared" si="3"/>
        <v>133200000</v>
      </c>
      <c r="J18" s="9">
        <f t="shared" si="4"/>
        <v>0.2</v>
      </c>
      <c r="K18" s="6">
        <f t="shared" si="5"/>
        <v>106560000</v>
      </c>
    </row>
    <row r="19" spans="1:11" x14ac:dyDescent="0.35">
      <c r="A19" s="4">
        <v>15</v>
      </c>
      <c r="B19" s="3">
        <v>43315</v>
      </c>
      <c r="C19" s="4" t="s">
        <v>12</v>
      </c>
      <c r="D19" s="4" t="str">
        <f t="shared" si="0"/>
        <v>Toko Central</v>
      </c>
      <c r="E19" s="4" t="s">
        <v>22</v>
      </c>
      <c r="F19" s="4" t="str">
        <f t="shared" si="1"/>
        <v>Pipa 10 Meter</v>
      </c>
      <c r="G19" s="4">
        <v>250</v>
      </c>
      <c r="H19" s="6">
        <f t="shared" si="2"/>
        <v>185000</v>
      </c>
      <c r="I19" s="6">
        <f t="shared" si="3"/>
        <v>46250000</v>
      </c>
      <c r="J19" s="9">
        <f t="shared" si="4"/>
        <v>0.1</v>
      </c>
      <c r="K19" s="6">
        <f t="shared" si="5"/>
        <v>41625000</v>
      </c>
    </row>
    <row r="20" spans="1:11" x14ac:dyDescent="0.35">
      <c r="A20" s="33" t="s">
        <v>1</v>
      </c>
      <c r="B20" s="34"/>
      <c r="C20" s="34"/>
      <c r="D20" s="34"/>
      <c r="E20" s="34"/>
      <c r="F20" s="35"/>
      <c r="G20" s="10"/>
      <c r="H20" s="11"/>
      <c r="I20" s="11"/>
      <c r="J20" s="11"/>
      <c r="K20" s="6">
        <f>SUM(K5:K19)</f>
        <v>1027105000</v>
      </c>
    </row>
    <row r="22" spans="1:11" x14ac:dyDescent="0.35">
      <c r="A22" s="12" t="s">
        <v>47</v>
      </c>
    </row>
    <row r="23" spans="1:11" x14ac:dyDescent="0.35">
      <c r="A23">
        <v>1</v>
      </c>
      <c r="B23" t="s">
        <v>29</v>
      </c>
    </row>
    <row r="24" spans="1:11" x14ac:dyDescent="0.35">
      <c r="A24">
        <v>2</v>
      </c>
      <c r="B24" t="s">
        <v>28</v>
      </c>
    </row>
    <row r="25" spans="1:11" x14ac:dyDescent="0.35">
      <c r="A25">
        <v>3</v>
      </c>
      <c r="B25" t="s">
        <v>30</v>
      </c>
    </row>
    <row r="26" spans="1:11" x14ac:dyDescent="0.35">
      <c r="A26">
        <v>4</v>
      </c>
      <c r="B26" t="s">
        <v>31</v>
      </c>
    </row>
    <row r="27" spans="1:11" x14ac:dyDescent="0.35">
      <c r="A27">
        <v>5</v>
      </c>
      <c r="B27" t="s">
        <v>32</v>
      </c>
    </row>
    <row r="28" spans="1:11" x14ac:dyDescent="0.35">
      <c r="A28" s="12" t="s">
        <v>33</v>
      </c>
    </row>
    <row r="33" spans="8:10" x14ac:dyDescent="0.35">
      <c r="H33" s="14"/>
      <c r="J33" s="13"/>
    </row>
  </sheetData>
  <mergeCells count="4">
    <mergeCell ref="A20:F20"/>
    <mergeCell ref="A1:K2"/>
    <mergeCell ref="M4:N4"/>
    <mergeCell ref="M10:O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7E6A-5961-45E9-B69C-95A30834DECB}">
  <dimension ref="B1:P30"/>
  <sheetViews>
    <sheetView showGridLines="0" tabSelected="1" workbookViewId="0">
      <selection activeCell="H13" sqref="H13"/>
    </sheetView>
  </sheetViews>
  <sheetFormatPr defaultRowHeight="14.5" x14ac:dyDescent="0.35"/>
  <cols>
    <col min="1" max="1" width="3.81640625" customWidth="1"/>
    <col min="2" max="2" width="20.54296875" customWidth="1"/>
    <col min="3" max="3" width="10.1796875" customWidth="1"/>
    <col min="4" max="4" width="16" customWidth="1"/>
    <col min="5" max="5" width="26.1796875" customWidth="1"/>
    <col min="7" max="7" width="4.7265625" customWidth="1"/>
    <col min="8" max="8" width="10.81640625" bestFit="1" customWidth="1"/>
  </cols>
  <sheetData>
    <row r="1" spans="2:16" ht="14.5" customHeight="1" x14ac:dyDescent="0.35">
      <c r="B1" s="36" t="s">
        <v>35</v>
      </c>
      <c r="C1" s="45"/>
      <c r="D1" s="45"/>
      <c r="E1" s="45"/>
      <c r="G1" s="12" t="s">
        <v>41</v>
      </c>
    </row>
    <row r="2" spans="2:16" ht="15" customHeight="1" thickBot="1" x14ac:dyDescent="0.4">
      <c r="B2" s="46"/>
      <c r="C2" s="47"/>
      <c r="D2" s="47"/>
      <c r="E2" s="47"/>
      <c r="G2">
        <v>1</v>
      </c>
      <c r="H2" t="s">
        <v>42</v>
      </c>
    </row>
    <row r="3" spans="2:16" ht="15" customHeight="1" x14ac:dyDescent="0.35">
      <c r="G3">
        <v>2</v>
      </c>
      <c r="H3" t="s">
        <v>43</v>
      </c>
    </row>
    <row r="4" spans="2:16" x14ac:dyDescent="0.35">
      <c r="G4">
        <v>3</v>
      </c>
      <c r="H4" t="s">
        <v>44</v>
      </c>
    </row>
    <row r="5" spans="2:16" x14ac:dyDescent="0.35">
      <c r="B5" s="15" t="s">
        <v>6</v>
      </c>
      <c r="C5" s="24" t="s">
        <v>27</v>
      </c>
      <c r="D5" s="24" t="s">
        <v>9</v>
      </c>
      <c r="E5" s="24" t="s">
        <v>10</v>
      </c>
    </row>
    <row r="6" spans="2:16" x14ac:dyDescent="0.35">
      <c r="B6" s="16" t="s">
        <v>11</v>
      </c>
      <c r="C6" s="25">
        <f>VLOOKUP(B6,Sheet1!C5:K19, 5, FALSE)</f>
        <v>340</v>
      </c>
      <c r="D6" s="25">
        <f xml:space="preserve"> VLOOKUP(B6,Sheet1!C5:K19, 7, FALSE)</f>
        <v>68000000</v>
      </c>
      <c r="E6" s="25">
        <f>VLOOKUP(B6,Sheet1!C5:K19, 9, FALSE)</f>
        <v>61200000</v>
      </c>
      <c r="G6" s="12" t="s">
        <v>36</v>
      </c>
    </row>
    <row r="7" spans="2:16" x14ac:dyDescent="0.35">
      <c r="B7" s="16" t="s">
        <v>15</v>
      </c>
      <c r="C7" s="25">
        <f>VLOOKUP(B7,Sheet1!C6:K20, 5, FALSE)</f>
        <v>140</v>
      </c>
      <c r="D7" s="25">
        <f xml:space="preserve"> VLOOKUP(B7,Sheet1!C6:K20, 7, FALSE)</f>
        <v>52500000</v>
      </c>
      <c r="E7" s="25">
        <f>VLOOKUP(B7,Sheet1!C6:K20, 9, FALSE)</f>
        <v>47250000</v>
      </c>
      <c r="G7" s="48">
        <v>1</v>
      </c>
      <c r="H7" s="19" t="s">
        <v>37</v>
      </c>
      <c r="I7" s="19"/>
      <c r="J7" s="19"/>
      <c r="K7" s="19"/>
      <c r="L7" s="19"/>
      <c r="M7" s="19"/>
      <c r="N7" s="19"/>
      <c r="O7" s="19"/>
      <c r="P7" s="20"/>
    </row>
    <row r="8" spans="2:16" x14ac:dyDescent="0.35">
      <c r="B8" s="16" t="s">
        <v>12</v>
      </c>
      <c r="C8" s="25">
        <f>VLOOKUP(B8,Sheet1!C7:K21, 5, FALSE)</f>
        <v>560</v>
      </c>
      <c r="D8" s="25">
        <f xml:space="preserve"> VLOOKUP(B8,Sheet1!C7:K21, 7, FALSE)</f>
        <v>56000000</v>
      </c>
      <c r="E8" s="25">
        <f>VLOOKUP(B8,Sheet1!C7:K21, 9, FALSE)</f>
        <v>44800000</v>
      </c>
      <c r="G8" s="44"/>
      <c r="H8" s="29">
        <f>COUNTA(Sheet1!C5:C19)</f>
        <v>15</v>
      </c>
      <c r="I8" s="30"/>
      <c r="J8" s="30"/>
      <c r="K8" s="30"/>
      <c r="L8" s="30"/>
      <c r="M8" s="30"/>
      <c r="N8" s="30"/>
      <c r="O8" s="30"/>
      <c r="P8" s="31"/>
    </row>
    <row r="9" spans="2:16" x14ac:dyDescent="0.35">
      <c r="B9" s="15" t="s">
        <v>1</v>
      </c>
      <c r="C9" s="24">
        <f>SUM(C6:C8)</f>
        <v>1040</v>
      </c>
      <c r="D9" s="24">
        <f>SUM(D6:D8)</f>
        <v>176500000</v>
      </c>
      <c r="E9" s="24">
        <f>SUM(E6:E8)</f>
        <v>153250000</v>
      </c>
      <c r="G9" s="48">
        <v>2</v>
      </c>
      <c r="H9" s="19" t="s">
        <v>39</v>
      </c>
      <c r="I9" s="19"/>
      <c r="J9" s="19"/>
      <c r="K9" s="19"/>
      <c r="L9" s="19"/>
      <c r="M9" s="19"/>
      <c r="N9" s="19"/>
      <c r="O9" s="19"/>
      <c r="P9" s="20"/>
    </row>
    <row r="10" spans="2:16" x14ac:dyDescent="0.35">
      <c r="B10" s="17"/>
      <c r="C10" s="23"/>
      <c r="D10" s="23"/>
      <c r="E10" s="23"/>
      <c r="G10" s="43"/>
      <c r="H10" s="26">
        <f>ROUND(AVERAGE(Sheet1!G5:G19),0)</f>
        <v>403</v>
      </c>
      <c r="I10" s="21"/>
      <c r="J10" s="21"/>
      <c r="K10" s="21"/>
      <c r="L10" s="21"/>
      <c r="M10" s="21"/>
      <c r="N10" s="21"/>
      <c r="O10" s="21"/>
      <c r="P10" s="22"/>
    </row>
    <row r="11" spans="2:16" x14ac:dyDescent="0.35">
      <c r="B11" s="15" t="s">
        <v>2</v>
      </c>
      <c r="C11" s="24" t="s">
        <v>27</v>
      </c>
      <c r="D11" s="24" t="s">
        <v>9</v>
      </c>
      <c r="E11" s="24" t="s">
        <v>10</v>
      </c>
      <c r="G11" s="48">
        <v>3</v>
      </c>
      <c r="H11" s="19" t="s">
        <v>38</v>
      </c>
      <c r="I11" s="19"/>
      <c r="J11" s="19"/>
      <c r="K11" s="19"/>
      <c r="L11" s="19"/>
      <c r="M11" s="19"/>
      <c r="N11" s="19"/>
      <c r="O11" s="19"/>
      <c r="P11" s="20"/>
    </row>
    <row r="12" spans="2:16" x14ac:dyDescent="0.35">
      <c r="B12" s="16" t="s">
        <v>19</v>
      </c>
      <c r="C12" s="18">
        <f>VLOOKUP(B12,Sheet1!E5:K19,3,FALSE)</f>
        <v>340</v>
      </c>
      <c r="D12" s="18">
        <f>VLOOKUP(B12,Sheet1!E5:K19,5,FALSE)</f>
        <v>68000000</v>
      </c>
      <c r="E12" s="18">
        <f>VLOOKUP(B12,Sheet1!E5:K19,7,FALSE)</f>
        <v>61200000</v>
      </c>
      <c r="G12" s="44"/>
      <c r="H12" s="29">
        <f>ROUND(AVERAGE(Sheet1!K5:K19),0)</f>
        <v>68473667</v>
      </c>
      <c r="I12" s="30"/>
      <c r="J12" s="30"/>
      <c r="K12" s="30"/>
      <c r="L12" s="30"/>
      <c r="M12" s="30"/>
      <c r="N12" s="30"/>
      <c r="O12" s="30"/>
      <c r="P12" s="31"/>
    </row>
    <row r="13" spans="2:16" x14ac:dyDescent="0.35">
      <c r="B13" s="16" t="s">
        <v>20</v>
      </c>
      <c r="C13" s="18">
        <f>VLOOKUP(B13,Sheet1!E6:K20,3,FALSE)</f>
        <v>140</v>
      </c>
      <c r="D13" s="18">
        <f>VLOOKUP(B13,Sheet1!E6:K20,5,FALSE)</f>
        <v>52500000</v>
      </c>
      <c r="E13" s="18">
        <f>VLOOKUP(B13,Sheet1!E6:K20,7,FALSE)</f>
        <v>47250000</v>
      </c>
      <c r="G13" s="43">
        <v>4</v>
      </c>
      <c r="H13" s="21" t="s">
        <v>40</v>
      </c>
      <c r="I13" s="21"/>
      <c r="J13" s="21"/>
      <c r="K13" s="21"/>
      <c r="L13" s="21"/>
      <c r="M13" s="21"/>
      <c r="N13" s="21"/>
      <c r="O13" s="21"/>
      <c r="P13" s="22"/>
    </row>
    <row r="14" spans="2:16" x14ac:dyDescent="0.35">
      <c r="B14" s="16" t="s">
        <v>21</v>
      </c>
      <c r="C14" s="18">
        <f>VLOOKUP(B14,Sheet1!E7:K21,3,FALSE)</f>
        <v>560</v>
      </c>
      <c r="D14" s="18">
        <f>VLOOKUP(B14,Sheet1!E7:K21,5,FALSE)</f>
        <v>56000000</v>
      </c>
      <c r="E14" s="18">
        <f>VLOOKUP(B14,Sheet1!E7:K21,7,FALSE)</f>
        <v>44800000</v>
      </c>
      <c r="G14" s="44"/>
      <c r="H14" s="32">
        <f>AVERAGE(Sheet1!J5:J19)</f>
        <v>0.13333333333333336</v>
      </c>
      <c r="I14" s="30"/>
      <c r="J14" s="30"/>
      <c r="K14" s="30"/>
      <c r="L14" s="30"/>
      <c r="M14" s="30"/>
      <c r="N14" s="30"/>
      <c r="O14" s="30"/>
      <c r="P14" s="31"/>
    </row>
    <row r="15" spans="2:16" x14ac:dyDescent="0.35">
      <c r="B15" s="16" t="s">
        <v>22</v>
      </c>
      <c r="C15" s="18">
        <f>VLOOKUP(B15,Sheet1!E8:K22,3,FALSE)</f>
        <v>230</v>
      </c>
      <c r="D15" s="18">
        <f>VLOOKUP(B15,Sheet1!E8:K22,5,FALSE)</f>
        <v>42550000</v>
      </c>
      <c r="E15" s="18">
        <f>VLOOKUP(B15,Sheet1!E8:K22,7,FALSE)</f>
        <v>38295000</v>
      </c>
      <c r="G15" s="43">
        <v>5</v>
      </c>
      <c r="H15" s="21" t="s">
        <v>46</v>
      </c>
      <c r="I15" s="21"/>
      <c r="J15" s="21"/>
      <c r="K15" s="21"/>
      <c r="L15" s="21"/>
      <c r="M15" s="21"/>
      <c r="N15" s="21"/>
      <c r="O15" s="21"/>
      <c r="P15" s="22"/>
    </row>
    <row r="16" spans="2:16" x14ac:dyDescent="0.35">
      <c r="B16" s="15" t="s">
        <v>1</v>
      </c>
      <c r="C16" s="18">
        <f>SUM(C12:C15)</f>
        <v>1270</v>
      </c>
      <c r="D16" s="18">
        <f>SUM(D12:D15)</f>
        <v>219050000</v>
      </c>
      <c r="E16" s="18">
        <f>SUM(E12:E15)</f>
        <v>191545000</v>
      </c>
      <c r="G16" s="44"/>
      <c r="H16" s="29">
        <f>MIN(Sheet1!K5:K19)</f>
        <v>10800000</v>
      </c>
      <c r="I16" s="30"/>
      <c r="J16" s="30"/>
      <c r="K16" s="30"/>
      <c r="L16" s="30"/>
      <c r="M16" s="30"/>
      <c r="N16" s="30"/>
      <c r="O16" s="30"/>
      <c r="P16" s="31"/>
    </row>
    <row r="17" spans="7:16" x14ac:dyDescent="0.35">
      <c r="G17" s="43">
        <v>6</v>
      </c>
      <c r="H17" s="21" t="s">
        <v>45</v>
      </c>
      <c r="I17" s="21"/>
      <c r="J17" s="21"/>
      <c r="K17" s="21"/>
      <c r="L17" s="21"/>
      <c r="M17" s="21"/>
      <c r="N17" s="21"/>
      <c r="O17" s="21"/>
      <c r="P17" s="22"/>
    </row>
    <row r="18" spans="7:16" x14ac:dyDescent="0.35">
      <c r="G18" s="44"/>
      <c r="H18" s="29">
        <f>MAX(Sheet1!K5:K19)</f>
        <v>234000000</v>
      </c>
      <c r="I18" s="30"/>
      <c r="J18" s="30"/>
      <c r="K18" s="30"/>
      <c r="L18" s="30"/>
      <c r="M18" s="30"/>
      <c r="N18" s="30"/>
      <c r="O18" s="30"/>
      <c r="P18" s="31"/>
    </row>
    <row r="21" spans="7:16" x14ac:dyDescent="0.35">
      <c r="I21" s="27"/>
    </row>
    <row r="22" spans="7:16" x14ac:dyDescent="0.35">
      <c r="I22" s="27"/>
    </row>
    <row r="23" spans="7:16" x14ac:dyDescent="0.35">
      <c r="I23" s="28"/>
    </row>
    <row r="24" spans="7:16" x14ac:dyDescent="0.35">
      <c r="I24" s="28"/>
    </row>
    <row r="25" spans="7:16" x14ac:dyDescent="0.35">
      <c r="I25" s="28"/>
    </row>
    <row r="26" spans="7:16" x14ac:dyDescent="0.35">
      <c r="I26" s="28"/>
    </row>
    <row r="27" spans="7:16" x14ac:dyDescent="0.35">
      <c r="I27" s="28"/>
    </row>
    <row r="28" spans="7:16" x14ac:dyDescent="0.35">
      <c r="I28" s="28"/>
    </row>
    <row r="29" spans="7:16" x14ac:dyDescent="0.35">
      <c r="I29" s="28"/>
    </row>
    <row r="30" spans="7:16" x14ac:dyDescent="0.35">
      <c r="I30" s="28"/>
    </row>
  </sheetData>
  <mergeCells count="7">
    <mergeCell ref="G15:G16"/>
    <mergeCell ref="G17:G18"/>
    <mergeCell ref="B1:E2"/>
    <mergeCell ref="G7:G8"/>
    <mergeCell ref="G9:G10"/>
    <mergeCell ref="G11:G12"/>
    <mergeCell ref="G13:G1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2022-04-30T04:45:52Z</dcterms:modified>
</cp:coreProperties>
</file>