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  <sheet name="Sheet3" sheetId="3" state="visible" r:id="rId4"/>
    <sheet name="Sheet4" sheetId="4" state="visible" r:id="rId5"/>
  </sheets>
  <definedNames>
    <definedName function="false" hidden="false" localSheetId="0" name="ExternalData_1" vbProcedure="false">Sheet2!$A$1:$I$73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<sst xmlns="http://schemas.openxmlformats.org/spreadsheetml/2006/main" count="1457" uniqueCount="803">
  <si>
    <t xml:space="preserve">Element</t>
  </si>
  <si>
    <t xml:space="preserve">fraction unit</t>
  </si>
  <si>
    <t xml:space="preserve">Common name</t>
  </si>
  <si>
    <t xml:space="preserve">N</t>
  </si>
  <si>
    <t xml:space="preserve">Mean</t>
  </si>
  <si>
    <t xml:space="preserve">Median</t>
  </si>
  <si>
    <t xml:space="preserve">StDev</t>
  </si>
  <si>
    <t xml:space="preserve">Conc. Min</t>
  </si>
  <si>
    <t xml:space="preserve">Conc. Max</t>
  </si>
  <si>
    <t xml:space="preserve">Conc. multi</t>
  </si>
  <si>
    <t xml:space="preserve">Thickness_low_m</t>
  </si>
  <si>
    <t xml:space="preserve">Thickness_med_m</t>
  </si>
  <si>
    <t xml:space="preserve">Thickness_high_m</t>
  </si>
  <si>
    <t xml:space="preserve">Rho_crust_dry_low_kg/m3</t>
  </si>
  <si>
    <t xml:space="preserve">Rho_crust_dry_med_kg/m3</t>
  </si>
  <si>
    <t xml:space="preserve">Rho_crust_dry_high_kg/m3</t>
  </si>
  <si>
    <t xml:space="preserve">General notes</t>
  </si>
  <si>
    <t xml:space="preserve">price ref</t>
  </si>
  <si>
    <t xml:space="preserve">USD_market/Kg_low</t>
  </si>
  <si>
    <t xml:space="preserve">USD_market/kg_med</t>
  </si>
  <si>
    <t xml:space="preserve">USD_market/kg_high</t>
  </si>
  <si>
    <t xml:space="preserve">RefinementFrac_high</t>
  </si>
  <si>
    <t xml:space="preserve">RefinementF_med</t>
  </si>
  <si>
    <t xml:space="preserve">RefinementF_low</t>
  </si>
  <si>
    <t xml:space="preserve">USD/m2_sales_high</t>
  </si>
  <si>
    <t xml:space="preserve">USD/m2_Sales_med</t>
  </si>
  <si>
    <t xml:space="preserve">USD/m2_sales_low</t>
  </si>
  <si>
    <t xml:space="preserve">USGS price 2020</t>
  </si>
  <si>
    <t xml:space="preserve">Fe</t>
  </si>
  <si>
    <t xml:space="preserve">wt%</t>
  </si>
  <si>
    <t xml:space="preserve">Iron</t>
  </si>
  <si>
    <t xml:space="preserve">19.9</t>
  </si>
  <si>
    <t xml:space="preserve">20.0</t>
  </si>
  <si>
    <t xml:space="preserve">2.11</t>
  </si>
  <si>
    <t xml:space="preserve">12.5</t>
  </si>
  <si>
    <t xml:space="preserve">24.0</t>
  </si>
  <si>
    <t xml:space="preserve">Mn</t>
  </si>
  <si>
    <t xml:space="preserve">Manganese</t>
  </si>
  <si>
    <t xml:space="preserve">7.01</t>
  </si>
  <si>
    <t xml:space="preserve">2.72</t>
  </si>
  <si>
    <t xml:space="preserve">3.78</t>
  </si>
  <si>
    <t xml:space="preserve">16.7</t>
  </si>
  <si>
    <t xml:space="preserve">Fe/Mn</t>
  </si>
  <si>
    <t xml:space="preserve">2.60</t>
  </si>
  <si>
    <t xml:space="preserve">2.74</t>
  </si>
  <si>
    <t xml:space="preserve">1.03</t>
  </si>
  <si>
    <t xml:space="preserve">1.17</t>
  </si>
  <si>
    <t xml:space="preserve">5.69</t>
  </si>
  <si>
    <t xml:space="preserve">Si</t>
  </si>
  <si>
    <t xml:space="preserve">Silicon</t>
  </si>
  <si>
    <t xml:space="preserve">11.1</t>
  </si>
  <si>
    <t xml:space="preserve">11.5</t>
  </si>
  <si>
    <t xml:space="preserve">2.67</t>
  </si>
  <si>
    <t xml:space="preserve">2.40</t>
  </si>
  <si>
    <t xml:space="preserve">18.3</t>
  </si>
  <si>
    <t xml:space="preserve">Al</t>
  </si>
  <si>
    <t xml:space="preserve">Aluminum</t>
  </si>
  <si>
    <t xml:space="preserve">6.32</t>
  </si>
  <si>
    <t xml:space="preserve">6.44</t>
  </si>
  <si>
    <t xml:space="preserve">1.11</t>
  </si>
  <si>
    <t xml:space="preserve">3.56</t>
  </si>
  <si>
    <t xml:space="preserve">8.74</t>
  </si>
  <si>
    <t xml:space="preserve">Si/Al</t>
  </si>
  <si>
    <t xml:space="preserve">1.75</t>
  </si>
  <si>
    <t xml:space="preserve">1.73</t>
  </si>
  <si>
    <t xml:space="preserve">0.52</t>
  </si>
  <si>
    <t xml:space="preserve">0.67</t>
  </si>
  <si>
    <t xml:space="preserve">4.79</t>
  </si>
  <si>
    <t xml:space="preserve">Ca</t>
  </si>
  <si>
    <t xml:space="preserve">Calcium</t>
  </si>
  <si>
    <t xml:space="preserve">1.18</t>
  </si>
  <si>
    <t xml:space="preserve">0.34</t>
  </si>
  <si>
    <t xml:space="preserve">0.70</t>
  </si>
  <si>
    <t xml:space="preserve">2.07</t>
  </si>
  <si>
    <t xml:space="preserve">Mg</t>
  </si>
  <si>
    <t xml:space="preserve">Magnesium</t>
  </si>
  <si>
    <t xml:space="preserve">1.66</t>
  </si>
  <si>
    <t xml:space="preserve">1.64</t>
  </si>
  <si>
    <t xml:space="preserve">0.15</t>
  </si>
  <si>
    <t xml:space="preserve">1.34</t>
  </si>
  <si>
    <t xml:space="preserve">2.15</t>
  </si>
  <si>
    <t xml:space="preserve">Na</t>
  </si>
  <si>
    <t xml:space="preserve">Sodium</t>
  </si>
  <si>
    <t xml:space="preserve">1.61</t>
  </si>
  <si>
    <t xml:space="preserve">1.58</t>
  </si>
  <si>
    <t xml:space="preserve">0.22</t>
  </si>
  <si>
    <t xml:space="preserve">1.16</t>
  </si>
  <si>
    <t xml:space="preserve">2.28</t>
  </si>
  <si>
    <t xml:space="preserve">K</t>
  </si>
  <si>
    <t xml:space="preserve">Potassium</t>
  </si>
  <si>
    <t xml:space="preserve">1.14</t>
  </si>
  <si>
    <t xml:space="preserve">0.23</t>
  </si>
  <si>
    <t xml:space="preserve">0.51</t>
  </si>
  <si>
    <t xml:space="preserve">Ti</t>
  </si>
  <si>
    <t xml:space="preserve">Titanium</t>
  </si>
  <si>
    <t xml:space="preserve">0.36</t>
  </si>
  <si>
    <t xml:space="preserve">0.03</t>
  </si>
  <si>
    <t xml:space="preserve">0.29</t>
  </si>
  <si>
    <t xml:space="preserve">P</t>
  </si>
  <si>
    <t xml:space="preserve">Phosphorus</t>
  </si>
  <si>
    <t xml:space="preserve">0.54</t>
  </si>
  <si>
    <t xml:space="preserve">0.07</t>
  </si>
  <si>
    <t xml:space="preserve">0.33</t>
  </si>
  <si>
    <t xml:space="preserve">0.72</t>
  </si>
  <si>
    <t xml:space="preserve">H_{2} O^{-}</t>
  </si>
  <si>
    <t xml:space="preserve">moisture water</t>
  </si>
  <si>
    <t xml:space="preserve">10.0</t>
  </si>
  <si>
    <t xml:space="preserve">9.50</t>
  </si>
  <si>
    <t xml:space="preserve">3.10</t>
  </si>
  <si>
    <t xml:space="preserve">6.00</t>
  </si>
  <si>
    <t xml:space="preserve">20.5</t>
  </si>
  <si>
    <t xml:space="preserve">H_{2} O^{+}</t>
  </si>
  <si>
    <t xml:space="preserve">bound water</t>
  </si>
  <si>
    <t xml:space="preserve">8.05</t>
  </si>
  <si>
    <t xml:space="preserve">8.80</t>
  </si>
  <si>
    <t xml:space="preserve">2.93</t>
  </si>
  <si>
    <t xml:space="preserve">0.60</t>
  </si>
  <si>
    <t xml:space="preserve">12.1</t>
  </si>
  <si>
    <t xml:space="preserve">LOI</t>
  </si>
  <si>
    <t xml:space="preserve">loss of ignition at 1000C</t>
  </si>
  <si>
    <t xml:space="preserve">23.3</t>
  </si>
  <si>
    <t xml:space="preserve">22.7</t>
  </si>
  <si>
    <t xml:space="preserve">3.14</t>
  </si>
  <si>
    <t xml:space="preserve">33.6</t>
  </si>
  <si>
    <t xml:space="preserve">Ag</t>
  </si>
  <si>
    <t xml:space="preserve">ppm</t>
  </si>
  <si>
    <t xml:space="preserve">Silver</t>
  </si>
  <si>
    <t xml:space="preserve">2.3</t>
  </si>
  <si>
    <t xml:space="preserve">As</t>
  </si>
  <si>
    <t xml:space="preserve">Arsenic</t>
  </si>
  <si>
    <t xml:space="preserve">559</t>
  </si>
  <si>
    <t xml:space="preserve">547</t>
  </si>
  <si>
    <t xml:space="preserve">101</t>
  </si>
  <si>
    <t xml:space="preserve">360</t>
  </si>
  <si>
    <t xml:space="preserve">809</t>
  </si>
  <si>
    <t xml:space="preserve">Ba</t>
  </si>
  <si>
    <t xml:space="preserve">Barium</t>
  </si>
  <si>
    <t xml:space="preserve">451</t>
  </si>
  <si>
    <t xml:space="preserve">434</t>
  </si>
  <si>
    <t xml:space="preserve">71</t>
  </si>
  <si>
    <t xml:space="preserve">325</t>
  </si>
  <si>
    <t xml:space="preserve">672</t>
  </si>
  <si>
    <t xml:space="preserve">Be</t>
  </si>
  <si>
    <t xml:space="preserve">Beryllium</t>
  </si>
  <si>
    <t xml:space="preserve">5.8</t>
  </si>
  <si>
    <t xml:space="preserve">1.2</t>
  </si>
  <si>
    <t xml:space="preserve">3.1</t>
  </si>
  <si>
    <t xml:space="preserve">9.1</t>
  </si>
  <si>
    <t xml:space="preserve">Bi</t>
  </si>
  <si>
    <t xml:space="preserve">Bismuth</t>
  </si>
  <si>
    <t xml:space="preserve">3.9</t>
  </si>
  <si>
    <t xml:space="preserve">3.2</t>
  </si>
  <si>
    <t xml:space="preserve">1.3</t>
  </si>
  <si>
    <t xml:space="preserve">15</t>
  </si>
  <si>
    <t xml:space="preserve">Cd</t>
  </si>
  <si>
    <t xml:space="preserve">Cadmium</t>
  </si>
  <si>
    <t xml:space="preserve">3.5</t>
  </si>
  <si>
    <t xml:space="preserve">3.3</t>
  </si>
  <si>
    <t xml:space="preserve">1.0</t>
  </si>
  <si>
    <t xml:space="preserve">1.8</t>
  </si>
  <si>
    <t xml:space="preserve">7.2</t>
  </si>
  <si>
    <t xml:space="preserve">Cl</t>
  </si>
  <si>
    <t xml:space="preserve">Chlorine</t>
  </si>
  <si>
    <t xml:space="preserve">3,183</t>
  </si>
  <si>
    <t xml:space="preserve">6942</t>
  </si>
  <si>
    <t xml:space="preserve">Co</t>
  </si>
  <si>
    <t xml:space="preserve">Cobalt</t>
  </si>
  <si>
    <t xml:space="preserve">1452</t>
  </si>
  <si>
    <t xml:space="preserve">1246</t>
  </si>
  <si>
    <t xml:space="preserve">875</t>
  </si>
  <si>
    <t xml:space="preserve">441</t>
  </si>
  <si>
    <t xml:space="preserve">5372</t>
  </si>
  <si>
    <t xml:space="preserve">https://knoema.com/infographics/prujshc/copper-price-forecast-2021-2022-and-long-term-to-2035</t>
  </si>
  <si>
    <t xml:space="preserve">Cr</t>
  </si>
  <si>
    <t xml:space="preserve">Chromium</t>
  </si>
  <si>
    <t xml:space="preserve">43</t>
  </si>
  <si>
    <t xml:space="preserve">11</t>
  </si>
  <si>
    <t xml:space="preserve">19</t>
  </si>
  <si>
    <t xml:space="preserve">80</t>
  </si>
  <si>
    <t xml:space="preserve">Cs</t>
  </si>
  <si>
    <t xml:space="preserve">Cesium</t>
  </si>
  <si>
    <t xml:space="preserve">3.0</t>
  </si>
  <si>
    <t xml:space="preserve">0.86</t>
  </si>
  <si>
    <t xml:space="preserve">1.1</t>
  </si>
  <si>
    <t xml:space="preserve">5.1</t>
  </si>
  <si>
    <t xml:space="preserve">Cu</t>
  </si>
  <si>
    <t xml:space="preserve">Copper</t>
  </si>
  <si>
    <t xml:space="preserve">643</t>
  </si>
  <si>
    <t xml:space="preserve">638</t>
  </si>
  <si>
    <t xml:space="preserve">97</t>
  </si>
  <si>
    <t xml:space="preserve">424</t>
  </si>
  <si>
    <t xml:space="preserve">957</t>
  </si>
  <si>
    <t xml:space="preserve">https://voxeu.org/article/metals-may-become-new-oil-net-zero-emissions-scenario</t>
  </si>
  <si>
    <t xml:space="preserve">Ga</t>
  </si>
  <si>
    <t xml:space="preserve">Gallium</t>
  </si>
  <si>
    <t xml:space="preserve">13</t>
  </si>
  <si>
    <t xml:space="preserve">14</t>
  </si>
  <si>
    <t xml:space="preserve">4.2</t>
  </si>
  <si>
    <t xml:space="preserve">23</t>
  </si>
  <si>
    <t xml:space="preserve">Ge</t>
  </si>
  <si>
    <t xml:space="preserve">Germanium</t>
  </si>
  <si>
    <t xml:space="preserve">0.69</t>
  </si>
  <si>
    <t xml:space="preserve">0.14</t>
  </si>
  <si>
    <t xml:space="preserve">0.81</t>
  </si>
  <si>
    <t xml:space="preserve">Hf</t>
  </si>
  <si>
    <t xml:space="preserve">Hafnium</t>
  </si>
  <si>
    <t xml:space="preserve">10</t>
  </si>
  <si>
    <t xml:space="preserve">2.0</t>
  </si>
  <si>
    <t xml:space="preserve">6.7</t>
  </si>
  <si>
    <t xml:space="preserve">Hg</t>
  </si>
  <si>
    <t xml:space="preserve">ppb</t>
  </si>
  <si>
    <t xml:space="preserve">Mercury</t>
  </si>
  <si>
    <t xml:space="preserve">52</t>
  </si>
  <si>
    <t xml:space="preserve">219</t>
  </si>
  <si>
    <t xml:space="preserve">In</t>
  </si>
  <si>
    <t xml:space="preserve">Indium</t>
  </si>
  <si>
    <t xml:space="preserve">0.06</t>
  </si>
  <si>
    <t xml:space="preserve">0.49</t>
  </si>
  <si>
    <t xml:space="preserve">Li</t>
  </si>
  <si>
    <t xml:space="preserve">Lithium</t>
  </si>
  <si>
    <t xml:space="preserve">89</t>
  </si>
  <si>
    <t xml:space="preserve">83</t>
  </si>
  <si>
    <t xml:space="preserve">38</t>
  </si>
  <si>
    <t xml:space="preserve">30</t>
  </si>
  <si>
    <t xml:space="preserve">292</t>
  </si>
  <si>
    <t xml:space="preserve">Mo</t>
  </si>
  <si>
    <t xml:space="preserve">Molybdenum</t>
  </si>
  <si>
    <t xml:space="preserve">209</t>
  </si>
  <si>
    <t xml:space="preserve">190</t>
  </si>
  <si>
    <t xml:space="preserve">73</t>
  </si>
  <si>
    <t xml:space="preserve">124</t>
  </si>
  <si>
    <t xml:space="preserve">495</t>
  </si>
  <si>
    <t xml:space="preserve">Nb</t>
  </si>
  <si>
    <t xml:space="preserve">Niobium</t>
  </si>
  <si>
    <t xml:space="preserve">39</t>
  </si>
  <si>
    <t xml:space="preserve">34</t>
  </si>
  <si>
    <t xml:space="preserve">140</t>
  </si>
  <si>
    <t xml:space="preserve">Ni</t>
  </si>
  <si>
    <t xml:space="preserve">Nickel</t>
  </si>
  <si>
    <t xml:space="preserve">2289</t>
  </si>
  <si>
    <t xml:space="preserve">2039</t>
  </si>
  <si>
    <t xml:space="preserve">1240</t>
  </si>
  <si>
    <t xml:space="preserve">864</t>
  </si>
  <si>
    <t xml:space="preserve">6116</t>
  </si>
  <si>
    <t xml:space="preserve">Pb</t>
  </si>
  <si>
    <t xml:space="preserve">Lead</t>
  </si>
  <si>
    <t xml:space="preserve">233</t>
  </si>
  <si>
    <t xml:space="preserve">196</t>
  </si>
  <si>
    <t xml:space="preserve">131</t>
  </si>
  <si>
    <t xml:space="preserve">93</t>
  </si>
  <si>
    <t xml:space="preserve">882</t>
  </si>
  <si>
    <t xml:space="preserve">Rb</t>
  </si>
  <si>
    <t xml:space="preserve">Rubidium</t>
  </si>
  <si>
    <t xml:space="preserve">47</t>
  </si>
  <si>
    <t xml:space="preserve">49</t>
  </si>
  <si>
    <t xml:space="preserve">12</t>
  </si>
  <si>
    <t xml:space="preserve">16.6</t>
  </si>
  <si>
    <t xml:space="preserve">72</t>
  </si>
  <si>
    <t xml:space="preserve">S</t>
  </si>
  <si>
    <t xml:space="preserve">Sulfur</t>
  </si>
  <si>
    <t xml:space="preserve">2,693</t>
  </si>
  <si>
    <t xml:space="preserve">2,602</t>
  </si>
  <si>
    <t xml:space="preserve">623</t>
  </si>
  <si>
    <t xml:space="preserve">1,708</t>
  </si>
  <si>
    <t xml:space="preserve">4,870</t>
  </si>
  <si>
    <t xml:space="preserve">Sb</t>
  </si>
  <si>
    <t xml:space="preserve">Antimony</t>
  </si>
  <si>
    <t xml:space="preserve">48</t>
  </si>
  <si>
    <t xml:space="preserve">41</t>
  </si>
  <si>
    <t xml:space="preserve">27</t>
  </si>
  <si>
    <t xml:space="preserve">108</t>
  </si>
  <si>
    <t xml:space="preserve">Sc</t>
  </si>
  <si>
    <t xml:space="preserve">Scandium</t>
  </si>
  <si>
    <t xml:space="preserve">7.4</t>
  </si>
  <si>
    <t xml:space="preserve">62</t>
  </si>
  <si>
    <t xml:space="preserve">Se</t>
  </si>
  <si>
    <t xml:space="preserve">Selenium</t>
  </si>
  <si>
    <t xml:space="preserve">&lt;0.64</t>
  </si>
  <si>
    <t xml:space="preserve">Sn</t>
  </si>
  <si>
    <t xml:space="preserve">Tin</t>
  </si>
  <si>
    <t xml:space="preserve">8.4</t>
  </si>
  <si>
    <t xml:space="preserve">7.1</t>
  </si>
  <si>
    <t xml:space="preserve">8.1</t>
  </si>
  <si>
    <t xml:space="preserve">2.5</t>
  </si>
  <si>
    <t xml:space="preserve">79</t>
  </si>
  <si>
    <t xml:space="preserve">Sr</t>
  </si>
  <si>
    <t xml:space="preserve">Strontium</t>
  </si>
  <si>
    <t xml:space="preserve">476</t>
  </si>
  <si>
    <t xml:space="preserve">422</t>
  </si>
  <si>
    <t xml:space="preserve">169</t>
  </si>
  <si>
    <t xml:space="preserve">280</t>
  </si>
  <si>
    <t xml:space="preserve">1059</t>
  </si>
  <si>
    <t xml:space="preserve">Ta</t>
  </si>
  <si>
    <t xml:space="preserve">Tantalum</t>
  </si>
  <si>
    <t xml:space="preserve">0.85</t>
  </si>
  <si>
    <t xml:space="preserve">0.92</t>
  </si>
  <si>
    <t xml:space="preserve">0.10</t>
  </si>
  <si>
    <t xml:space="preserve">1.5</t>
  </si>
  <si>
    <t xml:space="preserve">Te</t>
  </si>
  <si>
    <t xml:space="preserve">Tellurium</t>
  </si>
  <si>
    <t xml:space="preserve">16</t>
  </si>
  <si>
    <t xml:space="preserve">9.6</t>
  </si>
  <si>
    <t xml:space="preserve">6.6</t>
  </si>
  <si>
    <t xml:space="preserve">55</t>
  </si>
  <si>
    <t xml:space="preserve">Th</t>
  </si>
  <si>
    <t xml:space="preserve">Thorium</t>
  </si>
  <si>
    <t xml:space="preserve">58</t>
  </si>
  <si>
    <t xml:space="preserve">161</t>
  </si>
  <si>
    <t xml:space="preserve">Tl</t>
  </si>
  <si>
    <t xml:space="preserve">Thallium</t>
  </si>
  <si>
    <t xml:space="preserve">78</t>
  </si>
  <si>
    <t xml:space="preserve">37</t>
  </si>
  <si>
    <t xml:space="preserve">U</t>
  </si>
  <si>
    <t xml:space="preserve">Uranium</t>
  </si>
  <si>
    <t xml:space="preserve">1.9</t>
  </si>
  <si>
    <t xml:space="preserve">6.1</t>
  </si>
  <si>
    <t xml:space="preserve">17</t>
  </si>
  <si>
    <t xml:space="preserve">V</t>
  </si>
  <si>
    <t xml:space="preserve">Vanadium</t>
  </si>
  <si>
    <t xml:space="preserve">936</t>
  </si>
  <si>
    <t xml:space="preserve">921</t>
  </si>
  <si>
    <t xml:space="preserve">130</t>
  </si>
  <si>
    <t xml:space="preserve">657</t>
  </si>
  <si>
    <t xml:space="preserve">1247</t>
  </si>
  <si>
    <t xml:space="preserve">W</t>
  </si>
  <si>
    <t xml:space="preserve">Tungsten</t>
  </si>
  <si>
    <t xml:space="preserve">20</t>
  </si>
  <si>
    <t xml:space="preserve">26</t>
  </si>
  <si>
    <t xml:space="preserve">134</t>
  </si>
  <si>
    <t xml:space="preserve">Zn</t>
  </si>
  <si>
    <t xml:space="preserve">Zinc</t>
  </si>
  <si>
    <t xml:space="preserve">341</t>
  </si>
  <si>
    <t xml:space="preserve">339</t>
  </si>
  <si>
    <t xml:space="preserve">54</t>
  </si>
  <si>
    <t xml:space="preserve">213</t>
  </si>
  <si>
    <t xml:space="preserve">468</t>
  </si>
  <si>
    <t xml:space="preserve">Zr</t>
  </si>
  <si>
    <t xml:space="preserve">Zirconium</t>
  </si>
  <si>
    <t xml:space="preserve">428</t>
  </si>
  <si>
    <t xml:space="preserve">51</t>
  </si>
  <si>
    <t xml:space="preserve">316</t>
  </si>
  <si>
    <t xml:space="preserve">765</t>
  </si>
  <si>
    <t xml:space="preserve">La</t>
  </si>
  <si>
    <t xml:space="preserve">Lanthanum</t>
  </si>
  <si>
    <t xml:space="preserve">150</t>
  </si>
  <si>
    <t xml:space="preserve">123</t>
  </si>
  <si>
    <t xml:space="preserve">77.1</t>
  </si>
  <si>
    <t xml:space="preserve">85.5</t>
  </si>
  <si>
    <t xml:space="preserve">448</t>
  </si>
  <si>
    <t xml:space="preserve">Ce</t>
  </si>
  <si>
    <t xml:space="preserve">Cerium</t>
  </si>
  <si>
    <t xml:space="preserve">849</t>
  </si>
  <si>
    <t xml:space="preserve">771</t>
  </si>
  <si>
    <t xml:space="preserve">328</t>
  </si>
  <si>
    <t xml:space="preserve">2018</t>
  </si>
  <si>
    <t xml:space="preserve">Pr</t>
  </si>
  <si>
    <t xml:space="preserve">Praseodymium</t>
  </si>
  <si>
    <t xml:space="preserve">42.2</t>
  </si>
  <si>
    <t xml:space="preserve">34.8</t>
  </si>
  <si>
    <t xml:space="preserve">21.9</t>
  </si>
  <si>
    <t xml:space="preserve">22.6</t>
  </si>
  <si>
    <t xml:space="preserve">Nd</t>
  </si>
  <si>
    <t xml:space="preserve">Neodymium</t>
  </si>
  <si>
    <t xml:space="preserve">170</t>
  </si>
  <si>
    <t xml:space="preserve">142</t>
  </si>
  <si>
    <t xml:space="preserve">86.1</t>
  </si>
  <si>
    <t xml:space="preserve">91.0</t>
  </si>
  <si>
    <t xml:space="preserve">479</t>
  </si>
  <si>
    <t xml:space="preserve">Sm</t>
  </si>
  <si>
    <t xml:space="preserve">Samarium</t>
  </si>
  <si>
    <t xml:space="preserve">42.6</t>
  </si>
  <si>
    <t xml:space="preserve">36.0</t>
  </si>
  <si>
    <t xml:space="preserve">20.8</t>
  </si>
  <si>
    <t xml:space="preserve">23.9</t>
  </si>
  <si>
    <t xml:space="preserve">120</t>
  </si>
  <si>
    <t xml:space="preserve">Eu</t>
  </si>
  <si>
    <t xml:space="preserve">Europium</t>
  </si>
  <si>
    <t xml:space="preserve">10.8</t>
  </si>
  <si>
    <t xml:space="preserve">9.28</t>
  </si>
  <si>
    <t xml:space="preserve">4.57</t>
  </si>
  <si>
    <t xml:space="preserve">6.40</t>
  </si>
  <si>
    <t xml:space="preserve">28.9</t>
  </si>
  <si>
    <t xml:space="preserve">Gd</t>
  </si>
  <si>
    <t xml:space="preserve">Gadolinium</t>
  </si>
  <si>
    <t xml:space="preserve">47.0</t>
  </si>
  <si>
    <t xml:space="preserve">41.7</t>
  </si>
  <si>
    <t xml:space="preserve">18.1</t>
  </si>
  <si>
    <t xml:space="preserve">28.6</t>
  </si>
  <si>
    <t xml:space="preserve">117</t>
  </si>
  <si>
    <t xml:space="preserve">Tb</t>
  </si>
  <si>
    <t xml:space="preserve">Terbium</t>
  </si>
  <si>
    <t xml:space="preserve">7.81</t>
  </si>
  <si>
    <t xml:space="preserve">7.07</t>
  </si>
  <si>
    <t xml:space="preserve">2.94</t>
  </si>
  <si>
    <t xml:space="preserve">4.61</t>
  </si>
  <si>
    <t xml:space="preserve">18.7</t>
  </si>
  <si>
    <t xml:space="preserve">Dy</t>
  </si>
  <si>
    <t xml:space="preserve">Dysprosium</t>
  </si>
  <si>
    <t xml:space="preserve">44.6</t>
  </si>
  <si>
    <t xml:space="preserve">40.4</t>
  </si>
  <si>
    <t xml:space="preserve">15.2</t>
  </si>
  <si>
    <t xml:space="preserve">27.9</t>
  </si>
  <si>
    <t xml:space="preserve">102</t>
  </si>
  <si>
    <t xml:space="preserve">Y</t>
  </si>
  <si>
    <t xml:space="preserve">Yttrium</t>
  </si>
  <si>
    <t xml:space="preserve">192</t>
  </si>
  <si>
    <t xml:space="preserve">176</t>
  </si>
  <si>
    <t xml:space="preserve">55.0</t>
  </si>
  <si>
    <t xml:space="preserve">132</t>
  </si>
  <si>
    <t xml:space="preserve">375</t>
  </si>
  <si>
    <t xml:space="preserve">Ho</t>
  </si>
  <si>
    <t xml:space="preserve">Holmium</t>
  </si>
  <si>
    <t xml:space="preserve">9.00</t>
  </si>
  <si>
    <t xml:space="preserve">8.24</t>
  </si>
  <si>
    <t xml:space="preserve">5.80</t>
  </si>
  <si>
    <t xml:space="preserve">19.7</t>
  </si>
  <si>
    <t xml:space="preserve">Er</t>
  </si>
  <si>
    <t xml:space="preserve">Erbium</t>
  </si>
  <si>
    <t xml:space="preserve">24.2</t>
  </si>
  <si>
    <t xml:space="preserve">22.1</t>
  </si>
  <si>
    <t xml:space="preserve">7.40</t>
  </si>
  <si>
    <t xml:space="preserve">16.1</t>
  </si>
  <si>
    <t xml:space="preserve">50.3</t>
  </si>
  <si>
    <t xml:space="preserve">Tm</t>
  </si>
  <si>
    <t xml:space="preserve">Thulium</t>
  </si>
  <si>
    <t xml:space="preserve">3.74</t>
  </si>
  <si>
    <t xml:space="preserve">3.44</t>
  </si>
  <si>
    <t xml:space="preserve">1.13</t>
  </si>
  <si>
    <t xml:space="preserve">2.13</t>
  </si>
  <si>
    <t xml:space="preserve">7.66</t>
  </si>
  <si>
    <t xml:space="preserve">Yb</t>
  </si>
  <si>
    <t xml:space="preserve">Ytterbium</t>
  </si>
  <si>
    <t xml:space="preserve">20.9</t>
  </si>
  <si>
    <t xml:space="preserve">6.65</t>
  </si>
  <si>
    <t xml:space="preserve">13.3</t>
  </si>
  <si>
    <t xml:space="preserve">46.0</t>
  </si>
  <si>
    <t xml:space="preserve">Lu</t>
  </si>
  <si>
    <t xml:space="preserve">Lutetium</t>
  </si>
  <si>
    <t xml:space="preserve">3.57</t>
  </si>
  <si>
    <t xml:space="preserve">3.30</t>
  </si>
  <si>
    <t xml:space="preserve">1.04</t>
  </si>
  <si>
    <t xml:space="preserve">2.26</t>
  </si>
  <si>
    <t xml:space="preserve">6.99</t>
  </si>
  <si>
    <t xml:space="preserve">RREY</t>
  </si>
  <si>
    <t xml:space="preserve">1,619</t>
  </si>
  <si>
    <t xml:space="preserve">1,437</t>
  </si>
  <si>
    <t xml:space="preserve">929</t>
  </si>
  <si>
    <t xml:space="preserve">3,927</t>
  </si>
  <si>
    <t xml:space="preserve">%HREY</t>
  </si>
  <si>
    <t xml:space="preserve">23%</t>
  </si>
  <si>
    <t xml:space="preserve">2%</t>
  </si>
  <si>
    <t xml:space="preserve">17%</t>
  </si>
  <si>
    <t xml:space="preserve">27%</t>
  </si>
  <si>
    <t xml:space="preserve">elements = ( ['Fe','Mn','Ni','Cu','Co','Zn','Mo','Ag','Ti','V','W','Nb','Zr','Pb'] )</t>
  </si>
  <si>
    <t xml:space="preserve">USGS price 2020 USD/ton</t>
  </si>
  <si>
    <t xml:space="preserve">USGS price low(2016-2020) USD/ton</t>
  </si>
  <si>
    <t xml:space="preserve">USGS price high(2016-2020) USD/ton</t>
  </si>
  <si>
    <t xml:space="preserve">Convertion cents/pound to dollars/ton</t>
  </si>
  <si>
    <t xml:space="preserve">Comment</t>
  </si>
  <si>
    <t xml:space="preserve">Convertio troy ounce to ton</t>
  </si>
  <si>
    <t xml:space="preserve">Aluminium</t>
  </si>
  <si>
    <t xml:space="preserve">Convertion pound to ton</t>
  </si>
  <si>
    <t xml:space="preserve">Price for K2O (Potash)</t>
  </si>
  <si>
    <t xml:space="preserve">Titanium dioxide</t>
  </si>
  <si>
    <t xml:space="preserve">Titanium mineral concentrates</t>
  </si>
  <si>
    <t xml:space="preserve">Rutile price</t>
  </si>
  <si>
    <t xml:space="preserve">Barite price</t>
  </si>
  <si>
    <t xml:space="preserve">London Metal Exchange (LME)</t>
  </si>
  <si>
    <t xml:space="preserve">Chromium ore</t>
  </si>
  <si>
    <t xml:space="preserve">Chromium metal</t>
  </si>
  <si>
    <t xml:space="preserve">Gallium refined</t>
  </si>
  <si>
    <t xml:space="preserve">Gallium primary</t>
  </si>
  <si>
    <t xml:space="preserve">Germanium metal</t>
  </si>
  <si>
    <t xml:space="preserve">Germanium dioxide</t>
  </si>
  <si>
    <t xml:space="preserve">price of elemental sulfur</t>
  </si>
  <si>
    <t xml:space="preserve">Scandium oxide</t>
  </si>
  <si>
    <t xml:space="preserve">Scandium (distilled dendritic)</t>
  </si>
  <si>
    <t xml:space="preserve">oxide</t>
  </si>
  <si>
    <t xml:space="preserve">Yttrium oxide</t>
  </si>
  <si>
    <t xml:space="preserve">Yttrium metal</t>
  </si>
  <si>
    <t xml:space="preserve">Price source</t>
  </si>
  <si>
    <t xml:space="preserve">USGS 2021 report</t>
  </si>
  <si>
    <t xml:space="preserve">USGS 2021 report (Potash)</t>
  </si>
  <si>
    <t xml:space="preserve">USGS 2021 report (Rutile)</t>
  </si>
  <si>
    <t xml:space="preserve">USGS 2021 report (Barite)</t>
  </si>
  <si>
    <t xml:space="preserve">USGS 2021 report (sulfur)</t>
  </si>
  <si>
    <t xml:space="preserve">ise-metal-quotes.com</t>
  </si>
  <si>
    <t xml:space="preserve">USD/m2</t>
  </si>
  <si>
    <t xml:space="preserve">Growth rate</t>
  </si>
  <si>
    <t xml:space="preserve">–0.707</t>
  </si>
  <si>
    <t xml:space="preserve">–0.681</t>
  </si>
  <si>
    <t xml:space="preserve">–0.902</t>
  </si>
  <si>
    <t xml:space="preserve">–0.748</t>
  </si>
  <si>
    <t xml:space="preserve">–0.449</t>
  </si>
  <si>
    <t xml:space="preserve">–0.952</t>
  </si>
  <si>
    <t xml:space="preserve">–0.484</t>
  </si>
  <si>
    <t xml:space="preserve">–0.511</t>
  </si>
  <si>
    <t xml:space="preserve">–0.765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</si>
  <si>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0.033</t>
    </r>
  </si>
  <si>
    <t xml:space="preserve">–0.324</t>
  </si>
  <si>
    <t xml:space="preserve">–0.321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</si>
  <si>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0.229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</si>
  <si>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0.212</t>
    </r>
  </si>
  <si>
    <t xml:space="preserve">–0.894</t>
  </si>
  <si>
    <t xml:space="preserve">–0.866</t>
  </si>
  <si>
    <t xml:space="preserve">–0.760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</si>
  <si>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0.025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</si>
  <si>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0.185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</si>
  <si>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0.095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</si>
  <si>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0.235</t>
    </r>
  </si>
  <si>
    <t xml:space="preserve">–0.476</t>
  </si>
  <si>
    <t xml:space="preserve">–0.417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</si>
  <si>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0.115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</si>
  <si>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0.101</t>
    </r>
  </si>
  <si>
    <t xml:space="preserve">–0.779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</si>
  <si>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0.206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</si>
  <si>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0.040</t>
    </r>
  </si>
  <si>
    <t xml:space="preserve">–0.433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</si>
  <si>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0.142</t>
    </r>
  </si>
  <si>
    <t xml:space="preserve">–0.409</t>
  </si>
  <si>
    <t xml:space="preserve">–0.682</t>
  </si>
  <si>
    <t xml:space="preserve">–0.630</t>
  </si>
  <si>
    <t xml:space="preserve">–0.314</t>
  </si>
  <si>
    <t xml:space="preserve">–0.606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</si>
  <si>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0.060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</si>
  <si>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0.008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</si>
  <si>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0.031</t>
    </r>
  </si>
  <si>
    <t xml:space="preserve">–0.634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</si>
  <si>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0.068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</si>
  <si>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0.015</t>
    </r>
  </si>
  <si>
    <t xml:space="preserve">–0.277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</si>
  <si>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0.118</t>
    </r>
  </si>
  <si>
    <t xml:space="preserve">–0.664</t>
  </si>
  <si>
    <t xml:space="preserve">–0.542</t>
  </si>
  <si>
    <t xml:space="preserve">–0.886</t>
  </si>
  <si>
    <t xml:space="preserve">–0.322</t>
  </si>
  <si>
    <t xml:space="preserve">–0.817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</si>
  <si>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0.014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</si>
  <si>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0.261</t>
    </r>
  </si>
  <si>
    <t xml:space="preserve">–0.485</t>
  </si>
  <si>
    <t xml:space="preserve">–0.776</t>
  </si>
  <si>
    <t xml:space="preserve">–0.686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</si>
  <si>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0.179</t>
    </r>
  </si>
  <si>
    <t xml:space="preserve">–0.824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</si>
  <si>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0.133</t>
    </r>
  </si>
  <si>
    <t xml:space="preserve">–0.734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</si>
  <si>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0.067</t>
    </r>
  </si>
  <si>
    <t xml:space="preserve">–0.529</t>
  </si>
  <si>
    <t xml:space="preserve">–0.935</t>
  </si>
  <si>
    <t xml:space="preserve">–0.306</t>
  </si>
  <si>
    <t xml:space="preserve">–0.869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</si>
  <si>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0.074</t>
    </r>
  </si>
  <si>
    <t xml:space="preserve">–0.388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</si>
  <si>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0.260</t>
    </r>
  </si>
  <si>
    <t xml:space="preserve">–0.558</t>
  </si>
  <si>
    <t xml:space="preserve">–0.517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</si>
  <si>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0.077</t>
    </r>
  </si>
  <si>
    <t xml:space="preserve">–0.292</t>
  </si>
  <si>
    <t xml:space="preserve">–0.667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</si>
  <si>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0.232</t>
    </r>
  </si>
  <si>
    <t xml:space="preserve">–0.584</t>
  </si>
  <si>
    <t xml:space="preserve">–0.717</t>
  </si>
  <si>
    <t xml:space="preserve">–0.559</t>
  </si>
  <si>
    <t xml:space="preserve">–0.541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</si>
  <si>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0.047</t>
    </r>
  </si>
  <si>
    <t xml:space="preserve">–0.300</t>
  </si>
  <si>
    <t xml:space="preserve">–0.515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</si>
  <si>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0.105</t>
    </r>
  </si>
  <si>
    <t xml:space="preserve">–0.502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</si>
  <si>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0.029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</si>
  <si>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0.159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</si>
  <si>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0.063</t>
    </r>
  </si>
  <si>
    <t xml:space="preserve">–0.462</t>
  </si>
  <si>
    <t xml:space="preserve">–0.507</t>
  </si>
  <si>
    <t xml:space="preserve">–0.711</t>
  </si>
  <si>
    <t xml:space="preserve">–0.334</t>
  </si>
  <si>
    <t xml:space="preserve">–0.684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</si>
  <si>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0.174</t>
    </r>
  </si>
  <si>
    <t xml:space="preserve">–0.402</t>
  </si>
  <si>
    <t xml:space="preserve">–0.834</t>
  </si>
  <si>
    <t xml:space="preserve">–0.616</t>
  </si>
  <si>
    <t xml:space="preserve">–0.756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</si>
  <si>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0.202</t>
    </r>
  </si>
  <si>
    <t xml:space="preserve">–0.619</t>
  </si>
  <si>
    <t xml:space="preserve">–0.291</t>
  </si>
  <si>
    <t xml:space="preserve">–0.640</t>
  </si>
  <si>
    <t xml:space="preserve">–0.771</t>
  </si>
  <si>
    <t xml:space="preserve">–0.349</t>
  </si>
  <si>
    <t xml:space="preserve">–0.766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</si>
  <si>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0.059</t>
    </r>
  </si>
  <si>
    <t xml:space="preserve">–0.561</t>
  </si>
  <si>
    <t xml:space="preserve">–0.556</t>
  </si>
  <si>
    <t xml:space="preserve">–0.687</t>
  </si>
  <si>
    <t xml:space="preserve">–0.601</t>
  </si>
  <si>
    <t xml:space="preserve">–0.900</t>
  </si>
  <si>
    <t xml:space="preserve">–0.342</t>
  </si>
  <si>
    <t xml:space="preserve">–0.840</t>
  </si>
  <si>
    <t xml:space="preserve">–0.323</t>
  </si>
  <si>
    <t xml:space="preserve">–0.617</t>
  </si>
  <si>
    <t xml:space="preserve">–0.651</t>
  </si>
  <si>
    <t xml:space="preserve">–0.644</t>
  </si>
  <si>
    <t xml:space="preserve">–0.632</t>
  </si>
  <si>
    <t xml:space="preserve">–0.912</t>
  </si>
  <si>
    <t xml:space="preserve">–0.296</t>
  </si>
  <si>
    <t xml:space="preserve">–0.877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</si>
  <si>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0.035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</si>
  <si>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0.224</t>
    </r>
  </si>
  <si>
    <t xml:space="preserve">–0.654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</si>
  <si>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0.211</t>
    </r>
  </si>
  <si>
    <t xml:space="preserve">–0.831</t>
  </si>
  <si>
    <t xml:space="preserve">–0.820</t>
  </si>
  <si>
    <t xml:space="preserve">–0.742</t>
  </si>
  <si>
    <t xml:space="preserve">–0.373</t>
  </si>
  <si>
    <t xml:space="preserve">–0.549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</si>
  <si>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0.204</t>
    </r>
  </si>
  <si>
    <t xml:space="preserve">–0.750</t>
  </si>
  <si>
    <t xml:space="preserve">–0.808</t>
  </si>
  <si>
    <t xml:space="preserve">–0.460</t>
  </si>
  <si>
    <t xml:space="preserve">–0.674</t>
  </si>
  <si>
    <t xml:space="preserve">–0.723</t>
  </si>
  <si>
    <t xml:space="preserve">–0.772</t>
  </si>
  <si>
    <t xml:space="preserve">–0.815</t>
  </si>
  <si>
    <t xml:space="preserve">–0.385</t>
  </si>
  <si>
    <t xml:space="preserve">–0.753</t>
  </si>
  <si>
    <t xml:space="preserve">–0.618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</si>
  <si>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0.075</t>
    </r>
  </si>
  <si>
    <t xml:space="preserve">–0.319</t>
  </si>
  <si>
    <t xml:space="preserve">–0.741</t>
  </si>
  <si>
    <t xml:space="preserve">–0.395</t>
  </si>
  <si>
    <t xml:space="preserve">–0.396</t>
  </si>
  <si>
    <t xml:space="preserve">–0.492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</si>
  <si>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0.166</t>
    </r>
  </si>
  <si>
    <t xml:space="preserve">–0.510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</si>
  <si>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0.053</t>
    </r>
  </si>
  <si>
    <t xml:space="preserve">–0.379</t>
  </si>
  <si>
    <t xml:space="preserve">–0.428</t>
  </si>
  <si>
    <t xml:space="preserve">–0.500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</si>
  <si>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0.253</t>
    </r>
  </si>
  <si>
    <t xml:space="preserve">–0.304</t>
  </si>
  <si>
    <t xml:space="preserve">–0.419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</si>
  <si>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0.003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</si>
  <si>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0.017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</si>
  <si>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0.249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</si>
  <si>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0.027</t>
    </r>
  </si>
  <si>
    <t xml:space="preserve">–0.343</t>
  </si>
  <si>
    <t xml:space="preserve">–0.421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</si>
  <si>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0.170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</si>
  <si>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0.269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</si>
  <si>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0.069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</si>
  <si>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0.050</t>
    </r>
  </si>
  <si>
    <t xml:space="preserve">–0.803</t>
  </si>
  <si>
    <t xml:space="preserve">–0.307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</si>
  <si>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0.156</t>
    </r>
  </si>
  <si>
    <t xml:space="preserve">–0.564</t>
  </si>
  <si>
    <t xml:space="preserve">–0.816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</si>
  <si>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0.054</t>
    </r>
  </si>
  <si>
    <t xml:space="preserve">–0.582</t>
  </si>
  <si>
    <t xml:space="preserve">–0.662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</si>
  <si>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0.197</t>
    </r>
  </si>
  <si>
    <t xml:space="preserve">–0.844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</si>
  <si>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0.094</t>
    </r>
  </si>
  <si>
    <t xml:space="preserve">–0.514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</si>
  <si>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0.175</t>
    </r>
  </si>
  <si>
    <t xml:space="preserve">–0.692</t>
  </si>
  <si>
    <t xml:space="preserve">–0.538</t>
  </si>
  <si>
    <t xml:space="preserve">–0.755</t>
  </si>
  <si>
    <t xml:space="preserve">–0.733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</si>
  <si>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0.183</t>
    </r>
  </si>
  <si>
    <t xml:space="preserve">–0.290</t>
  </si>
  <si>
    <t xml:space="preserve">–0.466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</si>
  <si>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0.246</t>
    </r>
  </si>
  <si>
    <t xml:space="preserve">–0.572</t>
  </si>
  <si>
    <t xml:space="preserve">–0.666</t>
  </si>
  <si>
    <t xml:space="preserve">–0.658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</si>
  <si>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0.264</t>
    </r>
  </si>
  <si>
    <t xml:space="preserve">–0.737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</si>
  <si>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0.154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</si>
  <si>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0.099</t>
    </r>
  </si>
  <si>
    <t xml:space="preserve">–0.736</t>
  </si>
  <si>
    <t xml:space="preserve">–0.337</t>
  </si>
  <si>
    <t xml:space="preserve">–0.520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</si>
  <si>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0.259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</si>
  <si>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0.230</t>
    </r>
  </si>
  <si>
    <t xml:space="preserve">–0.359</t>
  </si>
  <si>
    <t xml:space="preserve">–0.846</t>
  </si>
  <si>
    <t xml:space="preserve">–0.586</t>
  </si>
  <si>
    <t xml:space="preserve">–0.718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</si>
  <si>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0.184</t>
    </r>
  </si>
  <si>
    <t xml:space="preserve">–0.560</t>
  </si>
  <si>
    <t xml:space="preserve">–0.299</t>
  </si>
  <si>
    <t xml:space="preserve">–0.326</t>
  </si>
  <si>
    <t xml:space="preserve">–0.548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</si>
  <si>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0.215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</si>
  <si>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0.130</t>
    </r>
  </si>
  <si>
    <t xml:space="preserve">–0.574</t>
  </si>
  <si>
    <t xml:space="preserve">–0.702</t>
  </si>
  <si>
    <t xml:space="preserve">–0.329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</si>
  <si>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0.023</t>
    </r>
  </si>
  <si>
    <t xml:space="preserve">–0.483</t>
  </si>
  <si>
    <t xml:space="preserve">–0.412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</si>
  <si>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0.167</t>
    </r>
  </si>
  <si>
    <t xml:space="preserve">–0.327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</si>
  <si>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0.030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</si>
  <si>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0.147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</si>
  <si>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0.103</t>
    </r>
  </si>
  <si>
    <t xml:space="preserve">–0.442</t>
  </si>
  <si>
    <t xml:space="preserve">–0.375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</si>
  <si>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0.026</t>
    </r>
  </si>
  <si>
    <t xml:space="preserve">–0.797</t>
  </si>
  <si>
    <t xml:space="preserve">–0.786</t>
  </si>
  <si>
    <t xml:space="preserve">–0.282</t>
  </si>
  <si>
    <t xml:space="preserve">–0.826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</si>
  <si>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0.129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</si>
  <si>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0.006</t>
    </r>
  </si>
  <si>
    <t xml:space="preserve">–0.580</t>
  </si>
  <si>
    <t xml:space="preserve">–0.848</t>
  </si>
  <si>
    <t xml:space="preserve">–0.740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</si>
  <si>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0.219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</si>
  <si>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0.091</t>
    </r>
  </si>
  <si>
    <t xml:space="preserve">–0.663</t>
  </si>
  <si>
    <t xml:space="preserve">–0.524</t>
  </si>
  <si>
    <t xml:space="preserve">–0.749</t>
  </si>
  <si>
    <t xml:space="preserve">–0.454</t>
  </si>
  <si>
    <t xml:space="preserve">–0.805</t>
  </si>
  <si>
    <t xml:space="preserve">–0.774</t>
  </si>
  <si>
    <t xml:space="preserve">–0.283</t>
  </si>
  <si>
    <t xml:space="preserve">–0.822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</si>
  <si>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0.136</t>
    </r>
  </si>
  <si>
    <t xml:space="preserve">–0.660</t>
  </si>
  <si>
    <t xml:space="preserve">–0.573</t>
  </si>
  <si>
    <t xml:space="preserve">–0.810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</si>
  <si>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0.140</t>
    </r>
  </si>
  <si>
    <t xml:space="preserve">–0.570</t>
  </si>
  <si>
    <t xml:space="preserve">–0.769</t>
  </si>
  <si>
    <t xml:space="preserve">–0.456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</si>
  <si>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0.128</t>
    </r>
  </si>
  <si>
    <t xml:space="preserve">–0.656</t>
  </si>
  <si>
    <t xml:space="preserve">–0.448</t>
  </si>
  <si>
    <t xml:space="preserve">–0.832</t>
  </si>
  <si>
    <t xml:space="preserve">–0.276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</si>
  <si>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0.137</t>
    </r>
  </si>
  <si>
    <t xml:space="preserve">–0.670</t>
  </si>
  <si>
    <t xml:space="preserve">–0.536</t>
  </si>
  <si>
    <t xml:space="preserve">–0.473</t>
  </si>
  <si>
    <t xml:space="preserve">–0.770</t>
  </si>
  <si>
    <t xml:space="preserve">–0.274</t>
  </si>
  <si>
    <t xml:space="preserve">–0.551</t>
  </si>
  <si>
    <t xml:space="preserve">–0.791</t>
  </si>
  <si>
    <t xml:space="preserve">–0.506</t>
  </si>
  <si>
    <t xml:space="preserve">–0.782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</si>
  <si>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0.268</t>
    </r>
  </si>
  <si>
    <t xml:space="preserve">–0.856</t>
  </si>
  <si>
    <t xml:space="preserve">–0.669</t>
  </si>
  <si>
    <t xml:space="preserve">–0.516</t>
  </si>
  <si>
    <t xml:space="preserve">–0.838</t>
  </si>
  <si>
    <t xml:space="preserve">–0.792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</si>
  <si>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0.270</t>
    </r>
  </si>
  <si>
    <t xml:space="preserve">–0.872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</si>
  <si>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0.124</t>
    </r>
  </si>
  <si>
    <t xml:space="preserve">–0.680</t>
  </si>
  <si>
    <t xml:space="preserve">–0.554</t>
  </si>
  <si>
    <t xml:space="preserve">–0.813</t>
  </si>
  <si>
    <t xml:space="preserve">–0.519</t>
  </si>
  <si>
    <t xml:space="preserve">–0.835</t>
  </si>
  <si>
    <t xml:space="preserve">–0.778</t>
  </si>
  <si>
    <t xml:space="preserve">–0.552</t>
  </si>
  <si>
    <t xml:space="preserve">–0.804</t>
  </si>
  <si>
    <t xml:space="preserve">–0.512</t>
  </si>
  <si>
    <t xml:space="preserve">–0.787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</si>
  <si>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0.265</t>
    </r>
  </si>
  <si>
    <t xml:space="preserve">–0.874</t>
  </si>
  <si>
    <t xml:space="preserve">–0.695</t>
  </si>
  <si>
    <t xml:space="preserve">–0.539</t>
  </si>
  <si>
    <t xml:space="preserve">–0.823</t>
  </si>
  <si>
    <t xml:space="preserve">–0.878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</si>
  <si>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0.116</t>
    </r>
  </si>
  <si>
    <t xml:space="preserve">–0.677</t>
  </si>
  <si>
    <t xml:space="preserve">–0.550</t>
  </si>
  <si>
    <t xml:space="preserve">–0.825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</si>
  <si>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0.028</t>
    </r>
  </si>
  <si>
    <t xml:space="preserve">–0.789</t>
  </si>
  <si>
    <t xml:space="preserve">–0.305</t>
  </si>
  <si>
    <t xml:space="preserve">–0.897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</si>
  <si>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0.038</t>
    </r>
  </si>
  <si>
    <t xml:space="preserve">–0.627</t>
  </si>
  <si>
    <t xml:space="preserve">–0.603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</si>
  <si>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0.016</t>
    </r>
  </si>
  <si>
    <t xml:space="preserve">–0.531</t>
  </si>
  <si>
    <t xml:space="preserve">–0.819</t>
  </si>
  <si>
    <t xml:space="preserve">–0.796</t>
  </si>
  <si>
    <t xml:space="preserve">–0.880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</si>
  <si>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0.134</t>
    </r>
  </si>
  <si>
    <t xml:space="preserve">–0.688</t>
  </si>
  <si>
    <t xml:space="preserve">–0.557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</si>
  <si>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0.011</t>
    </r>
  </si>
  <si>
    <t xml:space="preserve">–0.830</t>
  </si>
  <si>
    <t xml:space="preserve">–0.802</t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</si>
  <si>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0.256</t>
    </r>
  </si>
  <si>
    <r>
      <rPr>
        <sz val="8"/>
        <color rgb="FF231F20"/>
        <rFont val="Calibri"/>
        <family val="2"/>
        <charset val="1"/>
      </rPr>
      <t xml:space="preserve">–</t>
    </r>
    <r>
      <rPr>
        <sz val="8"/>
        <color rgb="FF231F20"/>
        <rFont val="Arial"/>
        <family val="2"/>
        <charset val="1"/>
      </rPr>
      <t xml:space="preserve">0.145</t>
    </r>
  </si>
  <si>
    <t xml:space="preserve">–0.673</t>
  </si>
  <si>
    <t xml:space="preserve">–0.527</t>
  </si>
  <si>
    <t xml:space="preserve">–0.850</t>
  </si>
  <si>
    <t xml:space="preserve">20.033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</si>
</sst>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 ?/?"/>
    <numFmt numFmtId="167" formatCode="###0.000;###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202124"/>
      <name val="Arial"/>
      <family val="2"/>
      <charset val="1"/>
    </font>
    <font>
      <sz val="8"/>
      <color rgb="FF231F20"/>
      <name val="Arial"/>
      <family val="2"/>
      <charset val="1"/>
    </font>
    <font>
      <sz val="8"/>
      <color rgb="FF231F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8EAF2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231F20"/>
      </top>
      <bottom style="thin">
        <color rgb="FF231F20"/>
      </bottom>
      <diagonal/>
    </border>
    <border diagonalUp="false" diagonalDown="false">
      <left/>
      <right/>
      <top/>
      <bottom style="thin">
        <color rgb="FF231F20"/>
      </bottom>
      <diagonal/>
    </border>
    <border diagonalUp="false" diagonalDown="false">
      <left/>
      <right/>
      <top style="thin">
        <color rgb="FF231F2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8EA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31F2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006__Page_7_8" displayName="Table006__Page_7_8" ref="A1:AA73" headerRowCount="1" totalsRowCount="0" totalsRowShown="0">
  <autoFilter ref="A1:AA73"/>
  <tableColumns count="27">
    <tableColumn id="1" name="Element"/>
    <tableColumn id="2" name="fraction unit"/>
    <tableColumn id="3" name="Common name"/>
    <tableColumn id="4" name="N"/>
    <tableColumn id="5" name="Mean"/>
    <tableColumn id="6" name="Median"/>
    <tableColumn id="7" name="StDev"/>
    <tableColumn id="8" name="Conc. Min"/>
    <tableColumn id="9" name="Conc. Max"/>
    <tableColumn id="10" name="Conc. multi"/>
    <tableColumn id="11" name="Thickness_low_m"/>
    <tableColumn id="12" name="Thickness_med_m"/>
    <tableColumn id="13" name="Thickness_high_m"/>
    <tableColumn id="14" name="Rho_crust_dry_low_kg/m3"/>
    <tableColumn id="15" name="Rho_crust_dry_med_kg/m3"/>
    <tableColumn id="16" name="Rho_crust_dry_high_kg/m3"/>
    <tableColumn id="17" name="General notes"/>
    <tableColumn id="18" name="price ref"/>
    <tableColumn id="19" name="USD_market/Kg_low"/>
    <tableColumn id="20" name="USD_market/kg_med"/>
    <tableColumn id="21" name="USD_market/kg_high"/>
    <tableColumn id="22" name="RefinementFrac_high"/>
    <tableColumn id="23" name="RefinementF_med"/>
    <tableColumn id="24" name="RefinementF_low"/>
    <tableColumn id="25" name="USD/m2_sales_high"/>
    <tableColumn id="26" name="USD/m2_Sales_med"/>
    <tableColumn id="27" name="USD/m2_sales_low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5" activeCellId="0" sqref="M15"/>
    </sheetView>
  </sheetViews>
  <sheetFormatPr defaultColWidth="8.7578125" defaultRowHeight="13.8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4.56"/>
    <col collapsed="false" customWidth="true" hidden="false" outlineLevel="0" max="5" min="5" style="1" width="10.93"/>
    <col collapsed="false" customWidth="true" hidden="false" outlineLevel="0" max="6" min="6" style="0" width="9.66"/>
    <col collapsed="false" customWidth="true" hidden="false" outlineLevel="0" max="7" min="7" style="0" width="15.97"/>
    <col collapsed="false" customWidth="true" hidden="false" outlineLevel="0" max="8" min="8" style="0" width="14.76"/>
    <col collapsed="false" customWidth="true" hidden="false" outlineLevel="0" max="9" min="9" style="0" width="21.71"/>
    <col collapsed="false" customWidth="true" hidden="false" outlineLevel="0" max="10" min="10" style="0" width="7.44"/>
    <col collapsed="false" customWidth="true" hidden="false" outlineLevel="0" max="11" min="11" style="0" width="16.33"/>
    <col collapsed="false" customWidth="true" hidden="false" outlineLevel="0" max="16" min="12" style="0" width="19.22"/>
    <col collapsed="false" customWidth="true" hidden="false" outlineLevel="0" max="17" min="17" style="0" width="15"/>
    <col collapsed="false" customWidth="true" hidden="false" outlineLevel="0" max="18" min="18" style="0" width="12.78"/>
    <col collapsed="false" customWidth="true" hidden="false" outlineLevel="0" max="19" min="19" style="0" width="27.09"/>
    <col collapsed="false" customWidth="true" hidden="false" outlineLevel="0" max="20" min="20" style="0" width="21.56"/>
    <col collapsed="false" customWidth="true" hidden="false" outlineLevel="0" max="21" min="21" style="0" width="21.26"/>
    <col collapsed="false" customWidth="true" hidden="false" outlineLevel="0" max="22" min="22" style="0" width="26.39"/>
    <col collapsed="false" customWidth="true" hidden="false" outlineLevel="0" max="23" min="23" style="0" width="24.73"/>
    <col collapsed="false" customWidth="true" hidden="false" outlineLevel="0" max="24" min="24" style="0" width="22.51"/>
    <col collapsed="false" customWidth="true" hidden="false" outlineLevel="0" max="25" min="25" style="0" width="23.48"/>
    <col collapsed="false" customWidth="true" hidden="false" outlineLevel="0" max="26" min="26" style="0" width="30.7"/>
    <col collapsed="false" customWidth="true" hidden="false" outlineLevel="0" max="27" min="27" style="0" width="24.45"/>
    <col collapsed="false" customWidth="true" hidden="false" outlineLevel="0" max="28" min="28" style="0" width="31.8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0" t="s">
        <v>27</v>
      </c>
    </row>
    <row r="2" customFormat="false" ht="13.8" hidden="false" customHeight="false" outlineLevel="0" collapsed="false">
      <c r="A2" s="2" t="s">
        <v>28</v>
      </c>
      <c r="B2" s="2" t="s">
        <v>29</v>
      </c>
      <c r="C2" s="2" t="s">
        <v>30</v>
      </c>
      <c r="D2" s="0" t="n">
        <v>99</v>
      </c>
      <c r="E2" s="1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n">
        <f aca="false">1/100</f>
        <v>0.01</v>
      </c>
      <c r="K2" s="2" t="n">
        <v>5</v>
      </c>
      <c r="L2" s="2" t="n">
        <v>20</v>
      </c>
      <c r="M2" s="2" t="n">
        <v>40</v>
      </c>
      <c r="N2" s="2" t="n">
        <v>1300</v>
      </c>
      <c r="O2" s="2" t="n">
        <v>1600</v>
      </c>
      <c r="P2" s="2" t="n">
        <v>1800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13.8" hidden="false" customHeight="false" outlineLevel="0" collapsed="false">
      <c r="A3" s="2" t="s">
        <v>36</v>
      </c>
      <c r="B3" s="2" t="s">
        <v>29</v>
      </c>
      <c r="C3" s="2" t="s">
        <v>37</v>
      </c>
      <c r="D3" s="0" t="n">
        <v>99</v>
      </c>
      <c r="E3" s="1" t="n">
        <v>7.67</v>
      </c>
      <c r="F3" s="2" t="s">
        <v>38</v>
      </c>
      <c r="G3" s="2" t="s">
        <v>39</v>
      </c>
      <c r="H3" s="2" t="s">
        <v>40</v>
      </c>
      <c r="I3" s="2" t="s">
        <v>41</v>
      </c>
      <c r="J3" s="2" t="n">
        <f aca="false">1/100</f>
        <v>0.01</v>
      </c>
      <c r="K3" s="2" t="n">
        <v>5</v>
      </c>
      <c r="L3" s="2" t="n">
        <v>20</v>
      </c>
      <c r="M3" s="2" t="n">
        <v>40</v>
      </c>
      <c r="N3" s="2" t="n">
        <v>1300</v>
      </c>
      <c r="O3" s="2" t="n">
        <v>1600</v>
      </c>
      <c r="P3" s="2" t="n">
        <v>1800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3.8" hidden="false" customHeight="false" outlineLevel="0" collapsed="false">
      <c r="A4" s="2" t="s">
        <v>42</v>
      </c>
      <c r="B4" s="2" t="s">
        <v>29</v>
      </c>
      <c r="C4" s="2"/>
      <c r="D4" s="0" t="n">
        <v>99</v>
      </c>
      <c r="E4" s="1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n">
        <f aca="false">1/100</f>
        <v>0.01</v>
      </c>
      <c r="K4" s="2" t="n">
        <v>5</v>
      </c>
      <c r="L4" s="2" t="n">
        <v>20</v>
      </c>
      <c r="M4" s="2" t="n">
        <v>40</v>
      </c>
      <c r="N4" s="2" t="n">
        <v>1300</v>
      </c>
      <c r="O4" s="2" t="n">
        <v>1600</v>
      </c>
      <c r="P4" s="2" t="n">
        <v>1800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3.8" hidden="false" customHeight="false" outlineLevel="0" collapsed="false">
      <c r="A5" s="2" t="s">
        <v>48</v>
      </c>
      <c r="B5" s="2" t="s">
        <v>29</v>
      </c>
      <c r="C5" s="2" t="s">
        <v>49</v>
      </c>
      <c r="D5" s="0" t="n">
        <v>99</v>
      </c>
      <c r="E5" s="1" t="s">
        <v>50</v>
      </c>
      <c r="F5" s="2" t="s">
        <v>51</v>
      </c>
      <c r="G5" s="2" t="s">
        <v>52</v>
      </c>
      <c r="H5" s="2" t="s">
        <v>53</v>
      </c>
      <c r="I5" s="2" t="s">
        <v>54</v>
      </c>
      <c r="J5" s="2" t="n">
        <f aca="false">1/100</f>
        <v>0.01</v>
      </c>
      <c r="K5" s="2" t="n">
        <v>5</v>
      </c>
      <c r="L5" s="2" t="n">
        <v>20</v>
      </c>
      <c r="M5" s="2" t="n">
        <v>40</v>
      </c>
      <c r="N5" s="2" t="n">
        <v>1300</v>
      </c>
      <c r="O5" s="2" t="n">
        <v>1600</v>
      </c>
      <c r="P5" s="2" t="n">
        <v>1800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13.8" hidden="false" customHeight="false" outlineLevel="0" collapsed="false">
      <c r="A6" s="2" t="s">
        <v>55</v>
      </c>
      <c r="B6" s="2" t="s">
        <v>29</v>
      </c>
      <c r="C6" s="2" t="s">
        <v>56</v>
      </c>
      <c r="D6" s="0" t="n">
        <v>99</v>
      </c>
      <c r="E6" s="1" t="s">
        <v>57</v>
      </c>
      <c r="F6" s="2" t="s">
        <v>58</v>
      </c>
      <c r="G6" s="2" t="s">
        <v>59</v>
      </c>
      <c r="H6" s="2" t="s">
        <v>60</v>
      </c>
      <c r="I6" s="2" t="s">
        <v>61</v>
      </c>
      <c r="J6" s="2" t="n">
        <f aca="false">1/100</f>
        <v>0.01</v>
      </c>
      <c r="K6" s="2" t="n">
        <v>5</v>
      </c>
      <c r="L6" s="2" t="n">
        <v>20</v>
      </c>
      <c r="M6" s="2" t="n">
        <v>40</v>
      </c>
      <c r="N6" s="2" t="n">
        <v>1300</v>
      </c>
      <c r="O6" s="2" t="n">
        <v>1600</v>
      </c>
      <c r="P6" s="2" t="n">
        <v>1800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13.8" hidden="false" customHeight="false" outlineLevel="0" collapsed="false">
      <c r="A7" s="2" t="s">
        <v>62</v>
      </c>
      <c r="B7" s="2" t="s">
        <v>29</v>
      </c>
      <c r="C7" s="2"/>
      <c r="D7" s="0" t="n">
        <v>99</v>
      </c>
      <c r="E7" s="1" t="s">
        <v>63</v>
      </c>
      <c r="F7" s="2" t="s">
        <v>64</v>
      </c>
      <c r="G7" s="2" t="s">
        <v>65</v>
      </c>
      <c r="H7" s="2" t="s">
        <v>66</v>
      </c>
      <c r="I7" s="2" t="s">
        <v>67</v>
      </c>
      <c r="J7" s="2" t="n">
        <f aca="false">1/100</f>
        <v>0.01</v>
      </c>
      <c r="K7" s="2" t="n">
        <v>5</v>
      </c>
      <c r="L7" s="2" t="n">
        <v>20</v>
      </c>
      <c r="M7" s="2" t="n">
        <v>40</v>
      </c>
      <c r="N7" s="2" t="n">
        <v>1300</v>
      </c>
      <c r="O7" s="2" t="n">
        <v>1600</v>
      </c>
      <c r="P7" s="2" t="n">
        <v>1800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13.8" hidden="false" customHeight="false" outlineLevel="0" collapsed="false">
      <c r="A8" s="2" t="s">
        <v>68</v>
      </c>
      <c r="B8" s="2" t="s">
        <v>29</v>
      </c>
      <c r="C8" s="2" t="s">
        <v>69</v>
      </c>
      <c r="D8" s="0" t="n">
        <v>99</v>
      </c>
      <c r="E8" s="1" t="s">
        <v>70</v>
      </c>
      <c r="F8" s="2" t="s">
        <v>59</v>
      </c>
      <c r="G8" s="2" t="s">
        <v>71</v>
      </c>
      <c r="H8" s="2" t="s">
        <v>72</v>
      </c>
      <c r="I8" s="2" t="s">
        <v>73</v>
      </c>
      <c r="J8" s="2" t="n">
        <f aca="false">1/100</f>
        <v>0.01</v>
      </c>
      <c r="K8" s="2" t="n">
        <v>5</v>
      </c>
      <c r="L8" s="2" t="n">
        <v>20</v>
      </c>
      <c r="M8" s="2" t="n">
        <v>40</v>
      </c>
      <c r="N8" s="2" t="n">
        <v>1300</v>
      </c>
      <c r="O8" s="2" t="n">
        <v>1600</v>
      </c>
      <c r="P8" s="2" t="n">
        <v>1800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13.8" hidden="false" customHeight="false" outlineLevel="0" collapsed="false">
      <c r="A9" s="2" t="s">
        <v>74</v>
      </c>
      <c r="B9" s="2" t="s">
        <v>29</v>
      </c>
      <c r="C9" s="2" t="s">
        <v>75</v>
      </c>
      <c r="D9" s="0" t="n">
        <v>99</v>
      </c>
      <c r="E9" s="1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n">
        <f aca="false">1/100</f>
        <v>0.01</v>
      </c>
      <c r="K9" s="2" t="n">
        <v>5</v>
      </c>
      <c r="L9" s="2" t="n">
        <v>20</v>
      </c>
      <c r="M9" s="2" t="n">
        <v>40</v>
      </c>
      <c r="N9" s="2" t="n">
        <v>1300</v>
      </c>
      <c r="O9" s="2" t="n">
        <v>1600</v>
      </c>
      <c r="P9" s="2" t="n">
        <v>1800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13.8" hidden="false" customHeight="false" outlineLevel="0" collapsed="false">
      <c r="A10" s="2" t="s">
        <v>81</v>
      </c>
      <c r="B10" s="2" t="s">
        <v>29</v>
      </c>
      <c r="C10" s="2" t="s">
        <v>82</v>
      </c>
      <c r="D10" s="0" t="n">
        <v>99</v>
      </c>
      <c r="E10" s="1" t="s">
        <v>83</v>
      </c>
      <c r="F10" s="2" t="s">
        <v>84</v>
      </c>
      <c r="G10" s="2" t="s">
        <v>85</v>
      </c>
      <c r="H10" s="2" t="s">
        <v>86</v>
      </c>
      <c r="I10" s="2" t="s">
        <v>87</v>
      </c>
      <c r="J10" s="2" t="n">
        <f aca="false">1/100</f>
        <v>0.01</v>
      </c>
      <c r="K10" s="2" t="n">
        <v>5</v>
      </c>
      <c r="L10" s="2" t="n">
        <v>20</v>
      </c>
      <c r="M10" s="2" t="n">
        <v>40</v>
      </c>
      <c r="N10" s="2" t="n">
        <v>1300</v>
      </c>
      <c r="O10" s="2" t="n">
        <v>1600</v>
      </c>
      <c r="P10" s="2" t="n">
        <v>1800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13.8" hidden="false" customHeight="false" outlineLevel="0" collapsed="false">
      <c r="A11" s="2" t="s">
        <v>88</v>
      </c>
      <c r="B11" s="2" t="s">
        <v>29</v>
      </c>
      <c r="C11" s="2" t="s">
        <v>89</v>
      </c>
      <c r="D11" s="0" t="n">
        <v>99</v>
      </c>
      <c r="E11" s="1" t="s">
        <v>90</v>
      </c>
      <c r="F11" s="2" t="s">
        <v>46</v>
      </c>
      <c r="G11" s="2" t="s">
        <v>91</v>
      </c>
      <c r="H11" s="2" t="s">
        <v>92</v>
      </c>
      <c r="I11" s="2" t="s">
        <v>83</v>
      </c>
      <c r="J11" s="2" t="n">
        <f aca="false">1/100</f>
        <v>0.01</v>
      </c>
      <c r="K11" s="2" t="n">
        <v>5</v>
      </c>
      <c r="L11" s="2" t="n">
        <v>20</v>
      </c>
      <c r="M11" s="2" t="n">
        <v>40</v>
      </c>
      <c r="N11" s="2" t="n">
        <v>1300</v>
      </c>
      <c r="O11" s="2" t="n">
        <v>1600</v>
      </c>
      <c r="P11" s="2" t="n">
        <v>1800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13.8" hidden="false" customHeight="false" outlineLevel="0" collapsed="false">
      <c r="A12" s="2" t="s">
        <v>93</v>
      </c>
      <c r="B12" s="2" t="s">
        <v>29</v>
      </c>
      <c r="C12" s="2" t="s">
        <v>94</v>
      </c>
      <c r="D12" s="0" t="n">
        <v>99</v>
      </c>
      <c r="E12" s="1" t="s">
        <v>95</v>
      </c>
      <c r="F12" s="2" t="s">
        <v>95</v>
      </c>
      <c r="G12" s="2" t="s">
        <v>96</v>
      </c>
      <c r="H12" s="2" t="s">
        <v>97</v>
      </c>
      <c r="I12" s="2" t="s">
        <v>65</v>
      </c>
      <c r="J12" s="2" t="n">
        <f aca="false">1/100</f>
        <v>0.01</v>
      </c>
      <c r="K12" s="2" t="n">
        <v>5</v>
      </c>
      <c r="L12" s="2" t="n">
        <v>20</v>
      </c>
      <c r="M12" s="2" t="n">
        <v>40</v>
      </c>
      <c r="N12" s="2" t="n">
        <v>1300</v>
      </c>
      <c r="O12" s="2" t="n">
        <v>1600</v>
      </c>
      <c r="P12" s="2" t="n">
        <v>1800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13.8" hidden="false" customHeight="false" outlineLevel="0" collapsed="false">
      <c r="A13" s="2" t="s">
        <v>98</v>
      </c>
      <c r="B13" s="2" t="s">
        <v>29</v>
      </c>
      <c r="C13" s="2" t="s">
        <v>99</v>
      </c>
      <c r="D13" s="0" t="n">
        <v>99</v>
      </c>
      <c r="E13" s="1" t="s">
        <v>100</v>
      </c>
      <c r="F13" s="2" t="s">
        <v>100</v>
      </c>
      <c r="G13" s="2" t="s">
        <v>101</v>
      </c>
      <c r="H13" s="2" t="s">
        <v>102</v>
      </c>
      <c r="I13" s="2" t="s">
        <v>103</v>
      </c>
      <c r="J13" s="2" t="n">
        <f aca="false">1/100</f>
        <v>0.01</v>
      </c>
      <c r="K13" s="2" t="n">
        <v>5</v>
      </c>
      <c r="L13" s="2" t="n">
        <v>20</v>
      </c>
      <c r="M13" s="2" t="n">
        <v>40</v>
      </c>
      <c r="N13" s="2" t="n">
        <v>1300</v>
      </c>
      <c r="O13" s="2" t="n">
        <v>1600</v>
      </c>
      <c r="P13" s="2" t="n">
        <v>1800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13.8" hidden="false" customHeight="false" outlineLevel="0" collapsed="false">
      <c r="A14" s="2" t="s">
        <v>104</v>
      </c>
      <c r="B14" s="2" t="s">
        <v>29</v>
      </c>
      <c r="C14" s="2" t="s">
        <v>105</v>
      </c>
      <c r="D14" s="0" t="n">
        <v>101</v>
      </c>
      <c r="E14" s="1" t="s">
        <v>106</v>
      </c>
      <c r="F14" s="2" t="s">
        <v>107</v>
      </c>
      <c r="G14" s="2" t="s">
        <v>108</v>
      </c>
      <c r="H14" s="2" t="s">
        <v>109</v>
      </c>
      <c r="I14" s="2" t="s">
        <v>110</v>
      </c>
      <c r="J14" s="2" t="n">
        <f aca="false">1/100</f>
        <v>0.01</v>
      </c>
      <c r="K14" s="2" t="n">
        <v>5</v>
      </c>
      <c r="L14" s="2" t="n">
        <v>20</v>
      </c>
      <c r="M14" s="2" t="n">
        <v>40</v>
      </c>
      <c r="N14" s="2" t="n">
        <v>1300</v>
      </c>
      <c r="O14" s="2" t="n">
        <v>1600</v>
      </c>
      <c r="P14" s="2" t="n">
        <v>1800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3.8" hidden="false" customHeight="false" outlineLevel="0" collapsed="false">
      <c r="A15" s="2" t="s">
        <v>111</v>
      </c>
      <c r="B15" s="2" t="s">
        <v>29</v>
      </c>
      <c r="C15" s="2" t="s">
        <v>112</v>
      </c>
      <c r="D15" s="0" t="n">
        <v>57</v>
      </c>
      <c r="E15" s="1" t="s">
        <v>113</v>
      </c>
      <c r="F15" s="2" t="s">
        <v>114</v>
      </c>
      <c r="G15" s="2" t="s">
        <v>115</v>
      </c>
      <c r="H15" s="2" t="s">
        <v>116</v>
      </c>
      <c r="I15" s="2" t="s">
        <v>117</v>
      </c>
      <c r="J15" s="2" t="n">
        <f aca="false">1/100</f>
        <v>0.01</v>
      </c>
      <c r="K15" s="2" t="n">
        <v>5</v>
      </c>
      <c r="L15" s="2" t="n">
        <v>20</v>
      </c>
      <c r="M15" s="2" t="n">
        <v>40</v>
      </c>
      <c r="N15" s="2" t="n">
        <v>1300</v>
      </c>
      <c r="O15" s="2" t="n">
        <v>1600</v>
      </c>
      <c r="P15" s="2" t="n">
        <v>1800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13.8" hidden="false" customHeight="false" outlineLevel="0" collapsed="false">
      <c r="A16" s="2"/>
      <c r="B16" s="2"/>
      <c r="C16" s="2"/>
      <c r="E16" s="1" t="n">
        <f aca="false">SUBTOTAL(109,E2:E15)</f>
        <v>7.67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13.8" hidden="false" customHeight="false" outlineLevel="0" collapsed="false">
      <c r="A17" s="2" t="s">
        <v>118</v>
      </c>
      <c r="B17" s="2"/>
      <c r="C17" s="2" t="s">
        <v>119</v>
      </c>
      <c r="D17" s="0" t="n">
        <v>99</v>
      </c>
      <c r="E17" s="1" t="s">
        <v>120</v>
      </c>
      <c r="F17" s="2" t="s">
        <v>121</v>
      </c>
      <c r="G17" s="2" t="s">
        <v>122</v>
      </c>
      <c r="H17" s="2" t="s">
        <v>54</v>
      </c>
      <c r="I17" s="2" t="s">
        <v>123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13.8" hidden="false" customHeight="false" outlineLevel="0" collapsed="false">
      <c r="A18" s="2" t="s">
        <v>124</v>
      </c>
      <c r="B18" s="2" t="s">
        <v>125</v>
      </c>
      <c r="C18" s="2" t="s">
        <v>126</v>
      </c>
      <c r="D18" s="0" t="n">
        <v>100</v>
      </c>
      <c r="E18" s="1" t="n">
        <v>0.27</v>
      </c>
      <c r="F18" s="2" t="n">
        <v>0.22</v>
      </c>
      <c r="G18" s="2" t="s">
        <v>102</v>
      </c>
      <c r="H18" s="2" t="s">
        <v>96</v>
      </c>
      <c r="I18" s="2" t="s">
        <v>127</v>
      </c>
      <c r="J18" s="2" t="n">
        <f aca="false">1/1000000</f>
        <v>1E-006</v>
      </c>
      <c r="K18" s="2" t="n">
        <v>5</v>
      </c>
      <c r="L18" s="2" t="n">
        <v>20</v>
      </c>
      <c r="M18" s="2" t="n">
        <v>40</v>
      </c>
      <c r="N18" s="2" t="n">
        <v>1300</v>
      </c>
      <c r="O18" s="2" t="n">
        <v>1600</v>
      </c>
      <c r="P18" s="2" t="n">
        <v>1800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13.8" hidden="false" customHeight="false" outlineLevel="0" collapsed="false">
      <c r="A19" s="2" t="s">
        <v>128</v>
      </c>
      <c r="B19" s="2" t="s">
        <v>125</v>
      </c>
      <c r="C19" s="2" t="s">
        <v>129</v>
      </c>
      <c r="D19" s="0" t="n">
        <v>101</v>
      </c>
      <c r="E19" s="1" t="s">
        <v>130</v>
      </c>
      <c r="F19" s="2" t="s">
        <v>131</v>
      </c>
      <c r="G19" s="2" t="s">
        <v>132</v>
      </c>
      <c r="H19" s="2" t="s">
        <v>133</v>
      </c>
      <c r="I19" s="2" t="s">
        <v>134</v>
      </c>
      <c r="J19" s="2" t="n">
        <f aca="false">1/1000000</f>
        <v>1E-006</v>
      </c>
      <c r="K19" s="2" t="n">
        <v>5</v>
      </c>
      <c r="L19" s="2" t="n">
        <v>20</v>
      </c>
      <c r="M19" s="2" t="n">
        <v>40</v>
      </c>
      <c r="N19" s="2" t="n">
        <v>1300</v>
      </c>
      <c r="O19" s="2" t="n">
        <v>1600</v>
      </c>
      <c r="P19" s="2" t="n">
        <v>1800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13.8" hidden="false" customHeight="false" outlineLevel="0" collapsed="false">
      <c r="A20" s="2" t="s">
        <v>135</v>
      </c>
      <c r="B20" s="2" t="s">
        <v>125</v>
      </c>
      <c r="C20" s="2" t="s">
        <v>136</v>
      </c>
      <c r="D20" s="0" t="n">
        <v>101</v>
      </c>
      <c r="E20" s="1" t="s">
        <v>137</v>
      </c>
      <c r="F20" s="2" t="s">
        <v>138</v>
      </c>
      <c r="G20" s="2" t="s">
        <v>139</v>
      </c>
      <c r="H20" s="2" t="s">
        <v>140</v>
      </c>
      <c r="I20" s="2" t="s">
        <v>141</v>
      </c>
      <c r="J20" s="2" t="n">
        <f aca="false">1/1000000</f>
        <v>1E-006</v>
      </c>
      <c r="K20" s="2" t="n">
        <v>5</v>
      </c>
      <c r="L20" s="2" t="n">
        <v>20</v>
      </c>
      <c r="M20" s="2" t="n">
        <v>40</v>
      </c>
      <c r="N20" s="2" t="n">
        <v>1300</v>
      </c>
      <c r="O20" s="2" t="n">
        <v>1600</v>
      </c>
      <c r="P20" s="2" t="n">
        <v>1800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13.8" hidden="false" customHeight="false" outlineLevel="0" collapsed="false">
      <c r="A21" s="2" t="s">
        <v>142</v>
      </c>
      <c r="B21" s="2" t="s">
        <v>125</v>
      </c>
      <c r="C21" s="2" t="s">
        <v>143</v>
      </c>
      <c r="D21" s="0" t="n">
        <v>101</v>
      </c>
      <c r="E21" s="1" t="s">
        <v>144</v>
      </c>
      <c r="F21" s="2" t="s">
        <v>144</v>
      </c>
      <c r="G21" s="2" t="s">
        <v>145</v>
      </c>
      <c r="H21" s="2" t="s">
        <v>146</v>
      </c>
      <c r="I21" s="2" t="s">
        <v>147</v>
      </c>
      <c r="J21" s="2" t="n">
        <f aca="false">1/1000000</f>
        <v>1E-006</v>
      </c>
      <c r="K21" s="2" t="n">
        <v>5</v>
      </c>
      <c r="L21" s="2" t="n">
        <v>20</v>
      </c>
      <c r="M21" s="2" t="n">
        <v>40</v>
      </c>
      <c r="N21" s="2" t="n">
        <v>1300</v>
      </c>
      <c r="O21" s="2" t="n">
        <v>1600</v>
      </c>
      <c r="P21" s="2" t="n">
        <v>1800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13.8" hidden="false" customHeight="false" outlineLevel="0" collapsed="false">
      <c r="A22" s="2" t="s">
        <v>148</v>
      </c>
      <c r="B22" s="2" t="s">
        <v>125</v>
      </c>
      <c r="C22" s="2" t="s">
        <v>149</v>
      </c>
      <c r="D22" s="0" t="n">
        <v>101</v>
      </c>
      <c r="E22" s="1" t="s">
        <v>150</v>
      </c>
      <c r="F22" s="2" t="s">
        <v>151</v>
      </c>
      <c r="G22" s="2" t="s">
        <v>127</v>
      </c>
      <c r="H22" s="2" t="s">
        <v>152</v>
      </c>
      <c r="I22" s="2" t="s">
        <v>153</v>
      </c>
      <c r="J22" s="2" t="n">
        <f aca="false">1/1000000</f>
        <v>1E-006</v>
      </c>
      <c r="K22" s="2" t="n">
        <v>5</v>
      </c>
      <c r="L22" s="2" t="n">
        <v>20</v>
      </c>
      <c r="M22" s="2" t="n">
        <v>40</v>
      </c>
      <c r="N22" s="2" t="n">
        <v>1300</v>
      </c>
      <c r="O22" s="2" t="n">
        <v>1600</v>
      </c>
      <c r="P22" s="2" t="n">
        <v>1800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13.8" hidden="false" customHeight="false" outlineLevel="0" collapsed="false">
      <c r="A23" s="2" t="s">
        <v>154</v>
      </c>
      <c r="B23" s="2" t="s">
        <v>125</v>
      </c>
      <c r="C23" s="2" t="s">
        <v>155</v>
      </c>
      <c r="D23" s="0" t="n">
        <v>101</v>
      </c>
      <c r="E23" s="1" t="s">
        <v>156</v>
      </c>
      <c r="F23" s="2" t="s">
        <v>157</v>
      </c>
      <c r="G23" s="2" t="s">
        <v>158</v>
      </c>
      <c r="H23" s="2" t="s">
        <v>159</v>
      </c>
      <c r="I23" s="2" t="s">
        <v>160</v>
      </c>
      <c r="J23" s="2" t="n">
        <f aca="false">1/1000000</f>
        <v>1E-006</v>
      </c>
      <c r="K23" s="2" t="n">
        <v>5</v>
      </c>
      <c r="L23" s="2" t="n">
        <v>20</v>
      </c>
      <c r="M23" s="2" t="n">
        <v>40</v>
      </c>
      <c r="N23" s="2" t="n">
        <v>1300</v>
      </c>
      <c r="O23" s="2" t="n">
        <v>1600</v>
      </c>
      <c r="P23" s="2" t="n">
        <v>1800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13.8" hidden="false" customHeight="false" outlineLevel="0" collapsed="false">
      <c r="A24" s="2" t="s">
        <v>161</v>
      </c>
      <c r="B24" s="2" t="s">
        <v>125</v>
      </c>
      <c r="C24" s="2" t="s">
        <v>162</v>
      </c>
      <c r="D24" s="0" t="n">
        <v>74</v>
      </c>
      <c r="E24" s="1" t="n">
        <v>12694</v>
      </c>
      <c r="F24" s="2" t="n">
        <v>12580</v>
      </c>
      <c r="G24" s="2" t="s">
        <v>163</v>
      </c>
      <c r="H24" s="2" t="s">
        <v>164</v>
      </c>
      <c r="I24" s="2" t="n">
        <v>19784</v>
      </c>
      <c r="J24" s="2" t="n">
        <f aca="false">1/1000000</f>
        <v>1E-006</v>
      </c>
      <c r="K24" s="2" t="n">
        <v>5</v>
      </c>
      <c r="L24" s="2" t="n">
        <v>20</v>
      </c>
      <c r="M24" s="2" t="n">
        <v>40</v>
      </c>
      <c r="N24" s="2" t="n">
        <v>1300</v>
      </c>
      <c r="O24" s="2" t="n">
        <v>1600</v>
      </c>
      <c r="P24" s="2" t="n">
        <v>1800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13.8" hidden="false" customHeight="false" outlineLevel="0" collapsed="false">
      <c r="A25" s="2" t="s">
        <v>165</v>
      </c>
      <c r="B25" s="2" t="s">
        <v>125</v>
      </c>
      <c r="C25" s="2" t="s">
        <v>166</v>
      </c>
      <c r="D25" s="0" t="n">
        <v>101</v>
      </c>
      <c r="E25" s="1" t="s">
        <v>167</v>
      </c>
      <c r="F25" s="2" t="s">
        <v>168</v>
      </c>
      <c r="G25" s="2" t="s">
        <v>169</v>
      </c>
      <c r="H25" s="2" t="s">
        <v>170</v>
      </c>
      <c r="I25" s="2" t="s">
        <v>171</v>
      </c>
      <c r="J25" s="2" t="n">
        <f aca="false">1/1000000</f>
        <v>1E-006</v>
      </c>
      <c r="K25" s="2" t="n">
        <v>5</v>
      </c>
      <c r="L25" s="2" t="n">
        <v>20</v>
      </c>
      <c r="M25" s="2" t="n">
        <v>40</v>
      </c>
      <c r="N25" s="2" t="n">
        <v>1300</v>
      </c>
      <c r="O25" s="2" t="n">
        <v>1600</v>
      </c>
      <c r="P25" s="2" t="n">
        <v>1800</v>
      </c>
      <c r="Q25" s="2" t="s">
        <v>172</v>
      </c>
      <c r="R25" s="2"/>
      <c r="S25" s="2" t="n">
        <v>10</v>
      </c>
      <c r="T25" s="4" t="n">
        <v>79.489</v>
      </c>
      <c r="U25" s="2" t="n">
        <v>600</v>
      </c>
      <c r="V25" s="2"/>
      <c r="W25" s="2" t="n">
        <v>0.3</v>
      </c>
      <c r="X25" s="2"/>
      <c r="Y25" s="2"/>
      <c r="Z25" s="2"/>
      <c r="AA25" s="2"/>
    </row>
    <row r="26" customFormat="false" ht="13.8" hidden="false" customHeight="false" outlineLevel="0" collapsed="false">
      <c r="A26" s="2" t="s">
        <v>173</v>
      </c>
      <c r="B26" s="2" t="s">
        <v>125</v>
      </c>
      <c r="C26" s="2" t="s">
        <v>174</v>
      </c>
      <c r="D26" s="0" t="n">
        <v>101</v>
      </c>
      <c r="E26" s="1" t="s">
        <v>175</v>
      </c>
      <c r="F26" s="2" t="s">
        <v>175</v>
      </c>
      <c r="G26" s="2" t="s">
        <v>176</v>
      </c>
      <c r="H26" s="2" t="s">
        <v>177</v>
      </c>
      <c r="I26" s="2" t="s">
        <v>178</v>
      </c>
      <c r="J26" s="2" t="n">
        <f aca="false">1/1000000</f>
        <v>1E-006</v>
      </c>
      <c r="K26" s="2" t="n">
        <v>5</v>
      </c>
      <c r="L26" s="2" t="n">
        <v>20</v>
      </c>
      <c r="M26" s="2" t="n">
        <v>40</v>
      </c>
      <c r="N26" s="2" t="n">
        <v>1300</v>
      </c>
      <c r="O26" s="2" t="n">
        <v>1600</v>
      </c>
      <c r="P26" s="2" t="n">
        <v>1800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13.8" hidden="false" customHeight="false" outlineLevel="0" collapsed="false">
      <c r="A27" s="2" t="s">
        <v>179</v>
      </c>
      <c r="B27" s="2" t="s">
        <v>125</v>
      </c>
      <c r="C27" s="2" t="s">
        <v>180</v>
      </c>
      <c r="D27" s="0" t="n">
        <v>92</v>
      </c>
      <c r="E27" s="1" t="s">
        <v>181</v>
      </c>
      <c r="F27" s="2" t="s">
        <v>146</v>
      </c>
      <c r="G27" s="2" t="s">
        <v>182</v>
      </c>
      <c r="H27" s="2" t="s">
        <v>183</v>
      </c>
      <c r="I27" s="2" t="s">
        <v>184</v>
      </c>
      <c r="J27" s="2" t="n">
        <f aca="false">1/1000000</f>
        <v>1E-006</v>
      </c>
      <c r="K27" s="2" t="n">
        <v>5</v>
      </c>
      <c r="L27" s="2" t="n">
        <v>20</v>
      </c>
      <c r="M27" s="2" t="n">
        <v>40</v>
      </c>
      <c r="N27" s="2" t="n">
        <v>1300</v>
      </c>
      <c r="O27" s="2" t="n">
        <v>1600</v>
      </c>
      <c r="P27" s="2" t="n">
        <v>1800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3.8" hidden="false" customHeight="false" outlineLevel="0" collapsed="false">
      <c r="A28" s="2" t="s">
        <v>185</v>
      </c>
      <c r="B28" s="2" t="s">
        <v>125</v>
      </c>
      <c r="C28" s="2" t="s">
        <v>186</v>
      </c>
      <c r="D28" s="0" t="n">
        <v>92</v>
      </c>
      <c r="E28" s="1" t="s">
        <v>187</v>
      </c>
      <c r="F28" s="2" t="s">
        <v>188</v>
      </c>
      <c r="G28" s="2" t="s">
        <v>189</v>
      </c>
      <c r="H28" s="2" t="s">
        <v>190</v>
      </c>
      <c r="I28" s="2" t="s">
        <v>191</v>
      </c>
      <c r="J28" s="2" t="n">
        <f aca="false">1/1000000</f>
        <v>1E-006</v>
      </c>
      <c r="K28" s="2" t="n">
        <v>5</v>
      </c>
      <c r="L28" s="2" t="n">
        <v>20</v>
      </c>
      <c r="M28" s="2" t="n">
        <v>40</v>
      </c>
      <c r="N28" s="2" t="n">
        <v>1300</v>
      </c>
      <c r="O28" s="2" t="n">
        <v>1600</v>
      </c>
      <c r="P28" s="2" t="n">
        <v>1800</v>
      </c>
      <c r="Q28" s="2" t="s">
        <v>172</v>
      </c>
      <c r="R28" s="2" t="s">
        <v>192</v>
      </c>
      <c r="S28" s="2" t="n">
        <v>4</v>
      </c>
      <c r="T28" s="2" t="n">
        <v>8.5</v>
      </c>
      <c r="U28" s="2" t="n">
        <v>15</v>
      </c>
      <c r="V28" s="2" t="n">
        <v>0.8</v>
      </c>
      <c r="W28" s="2" t="n">
        <v>0.85</v>
      </c>
      <c r="X28" s="2" t="n">
        <v>0.9</v>
      </c>
      <c r="Y28" s="2"/>
      <c r="Z28" s="2"/>
      <c r="AA28" s="2"/>
    </row>
    <row r="29" customFormat="false" ht="13.8" hidden="false" customHeight="false" outlineLevel="0" collapsed="false">
      <c r="A29" s="2" t="s">
        <v>193</v>
      </c>
      <c r="B29" s="2" t="s">
        <v>125</v>
      </c>
      <c r="C29" s="2" t="s">
        <v>194</v>
      </c>
      <c r="D29" s="0" t="n">
        <v>101</v>
      </c>
      <c r="E29" s="1" t="s">
        <v>195</v>
      </c>
      <c r="F29" s="2" t="s">
        <v>196</v>
      </c>
      <c r="G29" s="2" t="s">
        <v>197</v>
      </c>
      <c r="H29" s="2" t="s">
        <v>158</v>
      </c>
      <c r="I29" s="2" t="s">
        <v>198</v>
      </c>
      <c r="J29" s="2" t="n">
        <f aca="false">1/1000000</f>
        <v>1E-006</v>
      </c>
      <c r="K29" s="2" t="n">
        <v>5</v>
      </c>
      <c r="L29" s="2" t="n">
        <v>20</v>
      </c>
      <c r="M29" s="2" t="n">
        <v>40</v>
      </c>
      <c r="N29" s="2" t="n">
        <v>1300</v>
      </c>
      <c r="O29" s="2" t="n">
        <v>1600</v>
      </c>
      <c r="P29" s="2" t="n">
        <v>1800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13.8" hidden="false" customHeight="false" outlineLevel="0" collapsed="false">
      <c r="A30" s="2" t="s">
        <v>199</v>
      </c>
      <c r="B30" s="2" t="s">
        <v>125</v>
      </c>
      <c r="C30" s="2" t="s">
        <v>200</v>
      </c>
      <c r="D30" s="0" t="n">
        <v>9</v>
      </c>
      <c r="E30" s="1" t="s">
        <v>201</v>
      </c>
      <c r="F30" s="2" t="s">
        <v>201</v>
      </c>
      <c r="G30" s="2" t="s">
        <v>202</v>
      </c>
      <c r="H30" s="2" t="s">
        <v>71</v>
      </c>
      <c r="I30" s="2" t="s">
        <v>203</v>
      </c>
      <c r="J30" s="2" t="n">
        <f aca="false">1/1000000</f>
        <v>1E-006</v>
      </c>
      <c r="K30" s="2" t="n">
        <v>5</v>
      </c>
      <c r="L30" s="2" t="n">
        <v>20</v>
      </c>
      <c r="M30" s="2" t="n">
        <v>40</v>
      </c>
      <c r="N30" s="2" t="n">
        <v>1300</v>
      </c>
      <c r="O30" s="2" t="n">
        <v>1600</v>
      </c>
      <c r="P30" s="2" t="n">
        <v>1800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13.8" hidden="false" customHeight="false" outlineLevel="0" collapsed="false">
      <c r="A31" s="2" t="s">
        <v>204</v>
      </c>
      <c r="B31" s="2" t="s">
        <v>125</v>
      </c>
      <c r="C31" s="2" t="s">
        <v>205</v>
      </c>
      <c r="D31" s="0" t="n">
        <v>74</v>
      </c>
      <c r="E31" s="1" t="s">
        <v>206</v>
      </c>
      <c r="F31" s="2" t="s">
        <v>206</v>
      </c>
      <c r="G31" s="2" t="s">
        <v>207</v>
      </c>
      <c r="H31" s="2" t="s">
        <v>208</v>
      </c>
      <c r="I31" s="2" t="s">
        <v>153</v>
      </c>
      <c r="J31" s="2" t="n">
        <f aca="false">1/1000000</f>
        <v>1E-006</v>
      </c>
      <c r="K31" s="2" t="n">
        <v>5</v>
      </c>
      <c r="L31" s="2" t="n">
        <v>20</v>
      </c>
      <c r="M31" s="2" t="n">
        <v>40</v>
      </c>
      <c r="N31" s="2" t="n">
        <v>1300</v>
      </c>
      <c r="O31" s="2" t="n">
        <v>1600</v>
      </c>
      <c r="P31" s="2" t="n">
        <v>1800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13.8" hidden="false" customHeight="false" outlineLevel="0" collapsed="false">
      <c r="A32" s="2" t="s">
        <v>209</v>
      </c>
      <c r="B32" s="2" t="s">
        <v>210</v>
      </c>
      <c r="C32" s="2" t="s">
        <v>211</v>
      </c>
      <c r="D32" s="0" t="n">
        <v>99</v>
      </c>
      <c r="E32" s="1" t="n">
        <v>54</v>
      </c>
      <c r="F32" s="2" t="n">
        <v>37</v>
      </c>
      <c r="G32" s="2" t="s">
        <v>212</v>
      </c>
      <c r="H32" s="2" t="n">
        <v>6.8</v>
      </c>
      <c r="I32" s="2" t="s">
        <v>213</v>
      </c>
      <c r="J32" s="2" t="n">
        <f aca="false">1/1000000000</f>
        <v>1E-009</v>
      </c>
      <c r="K32" s="2" t="n">
        <v>5</v>
      </c>
      <c r="L32" s="2" t="n">
        <v>20</v>
      </c>
      <c r="M32" s="2" t="n">
        <v>40</v>
      </c>
      <c r="N32" s="2" t="n">
        <v>1300</v>
      </c>
      <c r="O32" s="2" t="n">
        <v>1600</v>
      </c>
      <c r="P32" s="2" t="n">
        <v>1800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13.8" hidden="false" customHeight="false" outlineLevel="0" collapsed="false">
      <c r="A33" s="2" t="s">
        <v>214</v>
      </c>
      <c r="B33" s="2" t="s">
        <v>125</v>
      </c>
      <c r="C33" s="2" t="s">
        <v>215</v>
      </c>
      <c r="D33" s="0" t="n">
        <v>101</v>
      </c>
      <c r="E33" s="1" t="s">
        <v>102</v>
      </c>
      <c r="F33" s="2" t="s">
        <v>71</v>
      </c>
      <c r="G33" s="2" t="s">
        <v>216</v>
      </c>
      <c r="H33" s="2" t="s">
        <v>85</v>
      </c>
      <c r="I33" s="2" t="s">
        <v>217</v>
      </c>
      <c r="J33" s="2" t="n">
        <f aca="false">1/1000000</f>
        <v>1E-006</v>
      </c>
      <c r="K33" s="2" t="n">
        <v>5</v>
      </c>
      <c r="L33" s="2" t="n">
        <v>20</v>
      </c>
      <c r="M33" s="2" t="n">
        <v>40</v>
      </c>
      <c r="N33" s="2" t="n">
        <v>1300</v>
      </c>
      <c r="O33" s="2" t="n">
        <v>1600</v>
      </c>
      <c r="P33" s="2" t="n">
        <v>1800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13.8" hidden="false" customHeight="false" outlineLevel="0" collapsed="false">
      <c r="A34" s="2" t="s">
        <v>218</v>
      </c>
      <c r="B34" s="2" t="s">
        <v>125</v>
      </c>
      <c r="C34" s="2" t="s">
        <v>219</v>
      </c>
      <c r="D34" s="0" t="n">
        <v>101</v>
      </c>
      <c r="E34" s="1" t="s">
        <v>220</v>
      </c>
      <c r="F34" s="2" t="s">
        <v>221</v>
      </c>
      <c r="G34" s="2" t="s">
        <v>222</v>
      </c>
      <c r="H34" s="2" t="s">
        <v>223</v>
      </c>
      <c r="I34" s="2" t="s">
        <v>224</v>
      </c>
      <c r="J34" s="2" t="n">
        <f aca="false">1/1000000</f>
        <v>1E-006</v>
      </c>
      <c r="K34" s="2" t="n">
        <v>5</v>
      </c>
      <c r="L34" s="2" t="n">
        <v>20</v>
      </c>
      <c r="M34" s="2" t="n">
        <v>40</v>
      </c>
      <c r="N34" s="2" t="n">
        <v>1300</v>
      </c>
      <c r="O34" s="2" t="n">
        <v>1600</v>
      </c>
      <c r="P34" s="2" t="n">
        <v>1800</v>
      </c>
      <c r="Q34" s="2"/>
      <c r="R34" s="2" t="s">
        <v>172</v>
      </c>
      <c r="S34" s="2" t="n">
        <v>4</v>
      </c>
      <c r="T34" s="2" t="n">
        <v>9.4</v>
      </c>
      <c r="U34" s="2" t="n">
        <v>24</v>
      </c>
      <c r="V34" s="2"/>
      <c r="W34" s="2"/>
      <c r="X34" s="2"/>
      <c r="Y34" s="2"/>
      <c r="Z34" s="2"/>
      <c r="AA34" s="2"/>
    </row>
    <row r="35" customFormat="false" ht="13.8" hidden="false" customHeight="false" outlineLevel="0" collapsed="false">
      <c r="A35" s="2" t="s">
        <v>225</v>
      </c>
      <c r="B35" s="2" t="s">
        <v>125</v>
      </c>
      <c r="C35" s="2" t="s">
        <v>226</v>
      </c>
      <c r="D35" s="0" t="n">
        <v>92</v>
      </c>
      <c r="E35" s="1" t="s">
        <v>227</v>
      </c>
      <c r="F35" s="2" t="s">
        <v>228</v>
      </c>
      <c r="G35" s="2" t="s">
        <v>229</v>
      </c>
      <c r="H35" s="2" t="s">
        <v>230</v>
      </c>
      <c r="I35" s="2" t="s">
        <v>231</v>
      </c>
      <c r="J35" s="2" t="n">
        <f aca="false">1/1000000</f>
        <v>1E-006</v>
      </c>
      <c r="K35" s="2" t="n">
        <v>5</v>
      </c>
      <c r="L35" s="2" t="n">
        <v>20</v>
      </c>
      <c r="M35" s="2" t="n">
        <v>40</v>
      </c>
      <c r="N35" s="2" t="n">
        <v>1300</v>
      </c>
      <c r="O35" s="2" t="n">
        <v>1600</v>
      </c>
      <c r="P35" s="2" t="n">
        <v>1800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13.8" hidden="false" customHeight="false" outlineLevel="0" collapsed="false">
      <c r="A36" s="2" t="s">
        <v>232</v>
      </c>
      <c r="B36" s="2" t="s">
        <v>125</v>
      </c>
      <c r="C36" s="2" t="s">
        <v>233</v>
      </c>
      <c r="D36" s="0" t="n">
        <v>101</v>
      </c>
      <c r="E36" s="1" t="s">
        <v>234</v>
      </c>
      <c r="F36" s="2" t="s">
        <v>235</v>
      </c>
      <c r="G36" s="2" t="s">
        <v>177</v>
      </c>
      <c r="H36" s="2" t="s">
        <v>177</v>
      </c>
      <c r="I36" s="2" t="s">
        <v>236</v>
      </c>
      <c r="J36" s="2" t="n">
        <f aca="false">1/1000000</f>
        <v>1E-006</v>
      </c>
      <c r="K36" s="2" t="n">
        <v>5</v>
      </c>
      <c r="L36" s="2" t="n">
        <v>20</v>
      </c>
      <c r="M36" s="2" t="n">
        <v>40</v>
      </c>
      <c r="N36" s="2" t="n">
        <v>1300</v>
      </c>
      <c r="O36" s="2" t="n">
        <v>1600</v>
      </c>
      <c r="P36" s="2" t="n">
        <v>1800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13.8" hidden="false" customHeight="false" outlineLevel="0" collapsed="false">
      <c r="A37" s="2" t="s">
        <v>237</v>
      </c>
      <c r="B37" s="2" t="s">
        <v>125</v>
      </c>
      <c r="C37" s="2" t="s">
        <v>238</v>
      </c>
      <c r="D37" s="0" t="n">
        <v>92</v>
      </c>
      <c r="E37" s="1" t="s">
        <v>239</v>
      </c>
      <c r="F37" s="2" t="s">
        <v>240</v>
      </c>
      <c r="G37" s="2" t="s">
        <v>241</v>
      </c>
      <c r="H37" s="2" t="s">
        <v>242</v>
      </c>
      <c r="I37" s="2" t="s">
        <v>243</v>
      </c>
      <c r="J37" s="2" t="n">
        <f aca="false">1/1000000</f>
        <v>1E-006</v>
      </c>
      <c r="K37" s="2" t="n">
        <v>5</v>
      </c>
      <c r="L37" s="2" t="n">
        <v>20</v>
      </c>
      <c r="M37" s="2" t="n">
        <v>40</v>
      </c>
      <c r="N37" s="2" t="n">
        <v>1300</v>
      </c>
      <c r="O37" s="2" t="n">
        <v>1600</v>
      </c>
      <c r="P37" s="2" t="n">
        <v>1800</v>
      </c>
      <c r="Q37" s="2"/>
      <c r="R37" s="2" t="s">
        <v>192</v>
      </c>
      <c r="S37" s="2" t="n">
        <v>10</v>
      </c>
      <c r="T37" s="2" t="n">
        <f aca="false">19.72</f>
        <v>19.72</v>
      </c>
      <c r="U37" s="2" t="n">
        <v>100</v>
      </c>
      <c r="V37" s="2"/>
      <c r="W37" s="2"/>
      <c r="X37" s="2"/>
      <c r="Y37" s="2"/>
      <c r="Z37" s="2"/>
      <c r="AA37" s="2"/>
    </row>
    <row r="38" customFormat="false" ht="13.8" hidden="false" customHeight="false" outlineLevel="0" collapsed="false">
      <c r="A38" s="2" t="s">
        <v>244</v>
      </c>
      <c r="B38" s="2" t="s">
        <v>125</v>
      </c>
      <c r="C38" s="2" t="s">
        <v>245</v>
      </c>
      <c r="D38" s="0" t="n">
        <v>101</v>
      </c>
      <c r="E38" s="1" t="s">
        <v>246</v>
      </c>
      <c r="F38" s="2" t="s">
        <v>247</v>
      </c>
      <c r="G38" s="2" t="s">
        <v>248</v>
      </c>
      <c r="H38" s="2" t="s">
        <v>249</v>
      </c>
      <c r="I38" s="2" t="s">
        <v>250</v>
      </c>
      <c r="J38" s="2" t="n">
        <f aca="false">1/1000000</f>
        <v>1E-006</v>
      </c>
      <c r="K38" s="2" t="n">
        <v>5</v>
      </c>
      <c r="L38" s="2" t="n">
        <v>20</v>
      </c>
      <c r="M38" s="2" t="n">
        <v>40</v>
      </c>
      <c r="N38" s="2" t="n">
        <v>1300</v>
      </c>
      <c r="O38" s="2" t="n">
        <v>1600</v>
      </c>
      <c r="P38" s="2" t="n">
        <v>1800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13.8" hidden="false" customHeight="false" outlineLevel="0" collapsed="false">
      <c r="A39" s="2" t="s">
        <v>251</v>
      </c>
      <c r="B39" s="2" t="s">
        <v>125</v>
      </c>
      <c r="C39" s="2" t="s">
        <v>252</v>
      </c>
      <c r="D39" s="0" t="n">
        <v>101</v>
      </c>
      <c r="E39" s="1" t="s">
        <v>253</v>
      </c>
      <c r="F39" s="2" t="s">
        <v>254</v>
      </c>
      <c r="G39" s="2" t="s">
        <v>255</v>
      </c>
      <c r="H39" s="2" t="s">
        <v>256</v>
      </c>
      <c r="I39" s="2" t="s">
        <v>257</v>
      </c>
      <c r="J39" s="2" t="n">
        <f aca="false">1/1000000</f>
        <v>1E-006</v>
      </c>
      <c r="K39" s="2" t="n">
        <v>5</v>
      </c>
      <c r="L39" s="2" t="n">
        <v>20</v>
      </c>
      <c r="M39" s="2" t="n">
        <v>40</v>
      </c>
      <c r="N39" s="2" t="n">
        <v>1300</v>
      </c>
      <c r="O39" s="2" t="n">
        <v>1600</v>
      </c>
      <c r="P39" s="2" t="n">
        <v>1800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13.8" hidden="false" customHeight="false" outlineLevel="0" collapsed="false">
      <c r="A40" s="2" t="s">
        <v>258</v>
      </c>
      <c r="B40" s="2" t="s">
        <v>125</v>
      </c>
      <c r="C40" s="2" t="s">
        <v>259</v>
      </c>
      <c r="D40" s="0" t="n">
        <v>101</v>
      </c>
      <c r="E40" s="1" t="s">
        <v>260</v>
      </c>
      <c r="F40" s="2" t="s">
        <v>261</v>
      </c>
      <c r="G40" s="2" t="s">
        <v>262</v>
      </c>
      <c r="H40" s="2" t="s">
        <v>263</v>
      </c>
      <c r="I40" s="2" t="s">
        <v>264</v>
      </c>
      <c r="J40" s="2" t="n">
        <f aca="false">1/1000000</f>
        <v>1E-006</v>
      </c>
      <c r="K40" s="2" t="n">
        <v>5</v>
      </c>
      <c r="L40" s="2" t="n">
        <v>20</v>
      </c>
      <c r="M40" s="2" t="n">
        <v>40</v>
      </c>
      <c r="N40" s="2" t="n">
        <v>1300</v>
      </c>
      <c r="O40" s="2" t="n">
        <v>1600</v>
      </c>
      <c r="P40" s="2" t="n">
        <v>1800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3.8" hidden="false" customHeight="false" outlineLevel="0" collapsed="false">
      <c r="A41" s="2" t="s">
        <v>265</v>
      </c>
      <c r="B41" s="2" t="s">
        <v>125</v>
      </c>
      <c r="C41" s="2" t="s">
        <v>266</v>
      </c>
      <c r="D41" s="0" t="n">
        <v>101</v>
      </c>
      <c r="E41" s="1" t="s">
        <v>267</v>
      </c>
      <c r="F41" s="2" t="s">
        <v>268</v>
      </c>
      <c r="G41" s="2" t="s">
        <v>177</v>
      </c>
      <c r="H41" s="2" t="s">
        <v>269</v>
      </c>
      <c r="I41" s="2" t="s">
        <v>270</v>
      </c>
      <c r="J41" s="2" t="n">
        <f aca="false">1/1000000</f>
        <v>1E-006</v>
      </c>
      <c r="K41" s="2" t="n">
        <v>5</v>
      </c>
      <c r="L41" s="2" t="n">
        <v>20</v>
      </c>
      <c r="M41" s="2" t="n">
        <v>40</v>
      </c>
      <c r="N41" s="2" t="n">
        <v>1300</v>
      </c>
      <c r="O41" s="2" t="n">
        <v>1600</v>
      </c>
      <c r="P41" s="2" t="n">
        <v>1800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13.8" hidden="false" customHeight="false" outlineLevel="0" collapsed="false">
      <c r="A42" s="2" t="s">
        <v>271</v>
      </c>
      <c r="B42" s="2" t="s">
        <v>125</v>
      </c>
      <c r="C42" s="2" t="s">
        <v>272</v>
      </c>
      <c r="D42" s="0" t="n">
        <v>101</v>
      </c>
      <c r="E42" s="1" t="s">
        <v>253</v>
      </c>
      <c r="F42" s="2" t="s">
        <v>267</v>
      </c>
      <c r="G42" s="2" t="s">
        <v>273</v>
      </c>
      <c r="H42" s="2" t="s">
        <v>198</v>
      </c>
      <c r="I42" s="2" t="s">
        <v>274</v>
      </c>
      <c r="J42" s="2" t="n">
        <f aca="false">1/1000000</f>
        <v>1E-006</v>
      </c>
      <c r="K42" s="2" t="n">
        <v>5</v>
      </c>
      <c r="L42" s="2" t="n">
        <v>20</v>
      </c>
      <c r="M42" s="2" t="n">
        <v>40</v>
      </c>
      <c r="N42" s="2" t="n">
        <v>1300</v>
      </c>
      <c r="O42" s="2" t="n">
        <v>1600</v>
      </c>
      <c r="P42" s="2" t="n">
        <v>1800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13.8" hidden="false" customHeight="false" outlineLevel="0" collapsed="false">
      <c r="A43" s="2" t="s">
        <v>275</v>
      </c>
      <c r="B43" s="2" t="s">
        <v>125</v>
      </c>
      <c r="C43" s="2" t="s">
        <v>276</v>
      </c>
      <c r="D43" s="0" t="n">
        <v>99</v>
      </c>
      <c r="E43" s="1" t="s">
        <v>277</v>
      </c>
      <c r="F43" s="2" t="n">
        <v>0.65</v>
      </c>
      <c r="G43" s="2" t="s">
        <v>91</v>
      </c>
      <c r="H43" s="2" t="n">
        <v>0.21</v>
      </c>
      <c r="I43" s="2" t="s">
        <v>145</v>
      </c>
      <c r="J43" s="2" t="n">
        <f aca="false">1/1000000</f>
        <v>1E-006</v>
      </c>
      <c r="K43" s="2" t="n">
        <v>5</v>
      </c>
      <c r="L43" s="2" t="n">
        <v>20</v>
      </c>
      <c r="M43" s="2" t="n">
        <v>40</v>
      </c>
      <c r="N43" s="2" t="n">
        <v>1300</v>
      </c>
      <c r="O43" s="2" t="n">
        <v>1600</v>
      </c>
      <c r="P43" s="2" t="n">
        <v>1800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13.8" hidden="false" customHeight="false" outlineLevel="0" collapsed="false">
      <c r="A44" s="2" t="s">
        <v>278</v>
      </c>
      <c r="B44" s="2" t="s">
        <v>125</v>
      </c>
      <c r="C44" s="2" t="s">
        <v>279</v>
      </c>
      <c r="D44" s="0" t="n">
        <v>101</v>
      </c>
      <c r="E44" s="1" t="s">
        <v>280</v>
      </c>
      <c r="F44" s="2" t="s">
        <v>281</v>
      </c>
      <c r="G44" s="2" t="s">
        <v>282</v>
      </c>
      <c r="H44" s="2" t="s">
        <v>283</v>
      </c>
      <c r="I44" s="2" t="s">
        <v>284</v>
      </c>
      <c r="J44" s="2" t="n">
        <f aca="false">1/1000000</f>
        <v>1E-006</v>
      </c>
      <c r="K44" s="2" t="n">
        <v>5</v>
      </c>
      <c r="L44" s="2" t="n">
        <v>20</v>
      </c>
      <c r="M44" s="2" t="n">
        <v>40</v>
      </c>
      <c r="N44" s="2" t="n">
        <v>1300</v>
      </c>
      <c r="O44" s="2" t="n">
        <v>1600</v>
      </c>
      <c r="P44" s="2" t="n">
        <v>1800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13.8" hidden="false" customHeight="false" outlineLevel="0" collapsed="false">
      <c r="A45" s="2" t="s">
        <v>285</v>
      </c>
      <c r="B45" s="2" t="s">
        <v>125</v>
      </c>
      <c r="C45" s="2" t="s">
        <v>286</v>
      </c>
      <c r="D45" s="0" t="n">
        <v>101</v>
      </c>
      <c r="E45" s="1" t="s">
        <v>287</v>
      </c>
      <c r="F45" s="2" t="s">
        <v>288</v>
      </c>
      <c r="G45" s="2" t="s">
        <v>289</v>
      </c>
      <c r="H45" s="2" t="s">
        <v>290</v>
      </c>
      <c r="I45" s="2" t="s">
        <v>291</v>
      </c>
      <c r="J45" s="2" t="n">
        <f aca="false">1/1000000</f>
        <v>1E-006</v>
      </c>
      <c r="K45" s="2" t="n">
        <v>5</v>
      </c>
      <c r="L45" s="2" t="n">
        <v>20</v>
      </c>
      <c r="M45" s="2" t="n">
        <v>40</v>
      </c>
      <c r="N45" s="2" t="n">
        <v>1300</v>
      </c>
      <c r="O45" s="2" t="n">
        <v>1600</v>
      </c>
      <c r="P45" s="2" t="n">
        <v>1800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13.8" hidden="false" customHeight="false" outlineLevel="0" collapsed="false">
      <c r="A46" s="2" t="s">
        <v>292</v>
      </c>
      <c r="B46" s="2" t="s">
        <v>125</v>
      </c>
      <c r="C46" s="2" t="s">
        <v>293</v>
      </c>
      <c r="D46" s="0" t="n">
        <v>74</v>
      </c>
      <c r="E46" s="1" t="s">
        <v>294</v>
      </c>
      <c r="F46" s="2" t="s">
        <v>295</v>
      </c>
      <c r="G46" s="2" t="s">
        <v>97</v>
      </c>
      <c r="H46" s="2" t="s">
        <v>296</v>
      </c>
      <c r="I46" s="2" t="s">
        <v>297</v>
      </c>
      <c r="J46" s="2" t="n">
        <f aca="false">1/1000000</f>
        <v>1E-006</v>
      </c>
      <c r="K46" s="2" t="n">
        <v>5</v>
      </c>
      <c r="L46" s="2" t="n">
        <v>20</v>
      </c>
      <c r="M46" s="2" t="n">
        <v>40</v>
      </c>
      <c r="N46" s="2" t="n">
        <v>1300</v>
      </c>
      <c r="O46" s="2" t="n">
        <v>1600</v>
      </c>
      <c r="P46" s="2" t="n">
        <v>1800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13.8" hidden="false" customHeight="false" outlineLevel="0" collapsed="false">
      <c r="A47" s="2" t="s">
        <v>298</v>
      </c>
      <c r="B47" s="2" t="s">
        <v>125</v>
      </c>
      <c r="C47" s="2" t="s">
        <v>299</v>
      </c>
      <c r="D47" s="0" t="n">
        <v>98</v>
      </c>
      <c r="E47" s="1" t="s">
        <v>300</v>
      </c>
      <c r="F47" s="2" t="s">
        <v>196</v>
      </c>
      <c r="G47" s="2" t="s">
        <v>301</v>
      </c>
      <c r="H47" s="2" t="s">
        <v>302</v>
      </c>
      <c r="I47" s="2" t="s">
        <v>303</v>
      </c>
      <c r="J47" s="2" t="n">
        <f aca="false">1/1000000</f>
        <v>1E-006</v>
      </c>
      <c r="K47" s="2" t="n">
        <v>5</v>
      </c>
      <c r="L47" s="2" t="n">
        <v>20</v>
      </c>
      <c r="M47" s="2" t="n">
        <v>40</v>
      </c>
      <c r="N47" s="2" t="n">
        <v>1300</v>
      </c>
      <c r="O47" s="2" t="n">
        <v>1600</v>
      </c>
      <c r="P47" s="2" t="n">
        <v>1800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13.8" hidden="false" customHeight="false" outlineLevel="0" collapsed="false">
      <c r="A48" s="2" t="s">
        <v>304</v>
      </c>
      <c r="B48" s="2" t="s">
        <v>125</v>
      </c>
      <c r="C48" s="2" t="s">
        <v>305</v>
      </c>
      <c r="D48" s="0" t="n">
        <v>101</v>
      </c>
      <c r="E48" s="1" t="s">
        <v>274</v>
      </c>
      <c r="F48" s="2" t="s">
        <v>306</v>
      </c>
      <c r="G48" s="2" t="s">
        <v>177</v>
      </c>
      <c r="H48" s="2" t="s">
        <v>268</v>
      </c>
      <c r="I48" s="2" t="s">
        <v>307</v>
      </c>
      <c r="J48" s="2" t="n">
        <f aca="false">1/1000000</f>
        <v>1E-006</v>
      </c>
      <c r="K48" s="2" t="n">
        <v>5</v>
      </c>
      <c r="L48" s="2" t="n">
        <v>20</v>
      </c>
      <c r="M48" s="2" t="n">
        <v>40</v>
      </c>
      <c r="N48" s="2" t="n">
        <v>1300</v>
      </c>
      <c r="O48" s="2" t="n">
        <v>1600</v>
      </c>
      <c r="P48" s="2" t="n">
        <v>1800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13.8" hidden="false" customHeight="false" outlineLevel="0" collapsed="false">
      <c r="A49" s="2" t="s">
        <v>308</v>
      </c>
      <c r="B49" s="2" t="s">
        <v>125</v>
      </c>
      <c r="C49" s="2" t="s">
        <v>309</v>
      </c>
      <c r="D49" s="0" t="n">
        <v>101</v>
      </c>
      <c r="E49" s="1" t="s">
        <v>221</v>
      </c>
      <c r="F49" s="2" t="s">
        <v>310</v>
      </c>
      <c r="G49" s="2" t="s">
        <v>311</v>
      </c>
      <c r="H49" s="2" t="s">
        <v>255</v>
      </c>
      <c r="I49" s="2" t="s">
        <v>246</v>
      </c>
      <c r="J49" s="2" t="n">
        <f aca="false">1/1000000</f>
        <v>1E-006</v>
      </c>
      <c r="K49" s="2" t="n">
        <v>5</v>
      </c>
      <c r="L49" s="2" t="n">
        <v>20</v>
      </c>
      <c r="M49" s="2" t="n">
        <v>40</v>
      </c>
      <c r="N49" s="2" t="n">
        <v>1300</v>
      </c>
      <c r="O49" s="2" t="n">
        <v>1600</v>
      </c>
      <c r="P49" s="2" t="n">
        <v>1800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13.8" hidden="false" customHeight="false" outlineLevel="0" collapsed="false">
      <c r="A50" s="2" t="s">
        <v>312</v>
      </c>
      <c r="B50" s="2" t="s">
        <v>125</v>
      </c>
      <c r="C50" s="2" t="s">
        <v>313</v>
      </c>
      <c r="D50" s="0" t="n">
        <v>101</v>
      </c>
      <c r="E50" s="1" t="s">
        <v>176</v>
      </c>
      <c r="F50" s="2" t="s">
        <v>176</v>
      </c>
      <c r="G50" s="2" t="s">
        <v>314</v>
      </c>
      <c r="H50" s="2" t="s">
        <v>315</v>
      </c>
      <c r="I50" s="2" t="s">
        <v>316</v>
      </c>
      <c r="J50" s="2" t="n">
        <f aca="false">1/1000000</f>
        <v>1E-006</v>
      </c>
      <c r="K50" s="2" t="n">
        <v>5</v>
      </c>
      <c r="L50" s="2" t="n">
        <v>20</v>
      </c>
      <c r="M50" s="2" t="n">
        <v>40</v>
      </c>
      <c r="N50" s="2" t="n">
        <v>1300</v>
      </c>
      <c r="O50" s="2" t="n">
        <v>1600</v>
      </c>
      <c r="P50" s="2" t="n">
        <v>1800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13.8" hidden="false" customHeight="false" outlineLevel="0" collapsed="false">
      <c r="A51" s="2" t="s">
        <v>317</v>
      </c>
      <c r="B51" s="2" t="s">
        <v>125</v>
      </c>
      <c r="C51" s="2" t="s">
        <v>318</v>
      </c>
      <c r="D51" s="0" t="n">
        <v>92</v>
      </c>
      <c r="E51" s="1" t="s">
        <v>319</v>
      </c>
      <c r="F51" s="2" t="s">
        <v>320</v>
      </c>
      <c r="G51" s="2" t="s">
        <v>321</v>
      </c>
      <c r="H51" s="2" t="s">
        <v>322</v>
      </c>
      <c r="I51" s="2" t="s">
        <v>323</v>
      </c>
      <c r="J51" s="2" t="n">
        <f aca="false">1/1000000</f>
        <v>1E-006</v>
      </c>
      <c r="K51" s="2" t="n">
        <v>5</v>
      </c>
      <c r="L51" s="2" t="n">
        <v>20</v>
      </c>
      <c r="M51" s="2" t="n">
        <v>40</v>
      </c>
      <c r="N51" s="2" t="n">
        <v>1300</v>
      </c>
      <c r="O51" s="2" t="n">
        <v>1600</v>
      </c>
      <c r="P51" s="2" t="n">
        <v>1800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13.8" hidden="false" customHeight="false" outlineLevel="0" collapsed="false">
      <c r="A52" s="2" t="s">
        <v>324</v>
      </c>
      <c r="B52" s="2" t="s">
        <v>125</v>
      </c>
      <c r="C52" s="2" t="s">
        <v>325</v>
      </c>
      <c r="D52" s="0" t="n">
        <v>101</v>
      </c>
      <c r="E52" s="1" t="s">
        <v>254</v>
      </c>
      <c r="F52" s="2" t="s">
        <v>175</v>
      </c>
      <c r="G52" s="2" t="s">
        <v>326</v>
      </c>
      <c r="H52" s="2" t="s">
        <v>327</v>
      </c>
      <c r="I52" s="2" t="s">
        <v>328</v>
      </c>
      <c r="J52" s="2" t="n">
        <f aca="false">1/1000000</f>
        <v>1E-006</v>
      </c>
      <c r="K52" s="2" t="n">
        <v>5</v>
      </c>
      <c r="L52" s="2" t="n">
        <v>20</v>
      </c>
      <c r="M52" s="2" t="n">
        <v>40</v>
      </c>
      <c r="N52" s="2" t="n">
        <v>1300</v>
      </c>
      <c r="O52" s="2" t="n">
        <v>1600</v>
      </c>
      <c r="P52" s="2" t="n">
        <v>1800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13.8" hidden="false" customHeight="false" outlineLevel="0" collapsed="false">
      <c r="A53" s="2" t="s">
        <v>329</v>
      </c>
      <c r="B53" s="2" t="s">
        <v>125</v>
      </c>
      <c r="C53" s="2" t="s">
        <v>330</v>
      </c>
      <c r="D53" s="0" t="n">
        <v>101</v>
      </c>
      <c r="E53" s="1" t="s">
        <v>331</v>
      </c>
      <c r="F53" s="2" t="s">
        <v>332</v>
      </c>
      <c r="G53" s="2" t="s">
        <v>333</v>
      </c>
      <c r="H53" s="2" t="s">
        <v>334</v>
      </c>
      <c r="I53" s="2" t="s">
        <v>335</v>
      </c>
      <c r="J53" s="2" t="n">
        <f aca="false">1/1000000</f>
        <v>1E-006</v>
      </c>
      <c r="K53" s="2" t="n">
        <v>5</v>
      </c>
      <c r="L53" s="2" t="n">
        <v>20</v>
      </c>
      <c r="M53" s="2" t="n">
        <v>40</v>
      </c>
      <c r="N53" s="2" t="n">
        <v>1300</v>
      </c>
      <c r="O53" s="2" t="n">
        <v>1600</v>
      </c>
      <c r="P53" s="2" t="n">
        <v>1800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3.8" hidden="false" customHeight="false" outlineLevel="0" collapsed="false">
      <c r="A54" s="2" t="s">
        <v>336</v>
      </c>
      <c r="B54" s="2" t="s">
        <v>125</v>
      </c>
      <c r="C54" s="2" t="s">
        <v>337</v>
      </c>
      <c r="D54" s="0" t="n">
        <v>92</v>
      </c>
      <c r="E54" s="1" t="s">
        <v>338</v>
      </c>
      <c r="F54" s="2" t="s">
        <v>288</v>
      </c>
      <c r="G54" s="2" t="s">
        <v>339</v>
      </c>
      <c r="H54" s="2" t="s">
        <v>340</v>
      </c>
      <c r="I54" s="2" t="s">
        <v>341</v>
      </c>
      <c r="J54" s="2" t="n">
        <f aca="false">1/1000000</f>
        <v>1E-006</v>
      </c>
      <c r="K54" s="2" t="n">
        <v>5</v>
      </c>
      <c r="L54" s="2" t="n">
        <v>20</v>
      </c>
      <c r="M54" s="2" t="n">
        <v>40</v>
      </c>
      <c r="N54" s="2" t="n">
        <v>1300</v>
      </c>
      <c r="O54" s="2" t="n">
        <v>1600</v>
      </c>
      <c r="P54" s="2" t="n">
        <v>1800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13.8" hidden="false" customHeight="false" outlineLevel="0" collapsed="false">
      <c r="A55" s="2" t="s">
        <v>342</v>
      </c>
      <c r="B55" s="2" t="s">
        <v>125</v>
      </c>
      <c r="C55" s="2" t="s">
        <v>343</v>
      </c>
      <c r="D55" s="0" t="n">
        <v>101</v>
      </c>
      <c r="E55" s="1" t="s">
        <v>344</v>
      </c>
      <c r="F55" s="2" t="s">
        <v>345</v>
      </c>
      <c r="G55" s="2" t="s">
        <v>346</v>
      </c>
      <c r="H55" s="2" t="s">
        <v>347</v>
      </c>
      <c r="I55" s="2" t="s">
        <v>348</v>
      </c>
      <c r="J55" s="2" t="n">
        <f aca="false">1/1000000</f>
        <v>1E-006</v>
      </c>
      <c r="K55" s="2" t="n">
        <v>5</v>
      </c>
      <c r="L55" s="2" t="n">
        <v>20</v>
      </c>
      <c r="M55" s="2" t="n">
        <v>40</v>
      </c>
      <c r="N55" s="2" t="n">
        <v>1300</v>
      </c>
      <c r="O55" s="2" t="n">
        <v>1600</v>
      </c>
      <c r="P55" s="2" t="n">
        <v>1800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13.8" hidden="false" customHeight="false" outlineLevel="0" collapsed="false">
      <c r="A56" s="2" t="s">
        <v>349</v>
      </c>
      <c r="B56" s="2" t="s">
        <v>125</v>
      </c>
      <c r="C56" s="2" t="s">
        <v>350</v>
      </c>
      <c r="D56" s="0" t="n">
        <v>101</v>
      </c>
      <c r="E56" s="1" t="s">
        <v>351</v>
      </c>
      <c r="F56" s="2" t="s">
        <v>352</v>
      </c>
      <c r="G56" s="2" t="s">
        <v>353</v>
      </c>
      <c r="H56" s="2" t="s">
        <v>137</v>
      </c>
      <c r="I56" s="2" t="s">
        <v>354</v>
      </c>
      <c r="J56" s="2" t="n">
        <f aca="false">1/1000000</f>
        <v>1E-006</v>
      </c>
      <c r="K56" s="2" t="n">
        <v>5</v>
      </c>
      <c r="L56" s="2" t="n">
        <v>20</v>
      </c>
      <c r="M56" s="2" t="n">
        <v>40</v>
      </c>
      <c r="N56" s="2" t="n">
        <v>1300</v>
      </c>
      <c r="O56" s="2" t="n">
        <v>1600</v>
      </c>
      <c r="P56" s="2" t="n">
        <v>1800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13.8" hidden="false" customHeight="false" outlineLevel="0" collapsed="false">
      <c r="A57" s="2" t="s">
        <v>355</v>
      </c>
      <c r="B57" s="2" t="s">
        <v>125</v>
      </c>
      <c r="C57" s="2" t="s">
        <v>356</v>
      </c>
      <c r="D57" s="0" t="n">
        <v>101</v>
      </c>
      <c r="E57" s="1" t="s">
        <v>357</v>
      </c>
      <c r="F57" s="2" t="s">
        <v>358</v>
      </c>
      <c r="G57" s="2" t="s">
        <v>359</v>
      </c>
      <c r="H57" s="2" t="s">
        <v>360</v>
      </c>
      <c r="I57" s="2" t="s">
        <v>230</v>
      </c>
      <c r="J57" s="2" t="n">
        <f aca="false">1/1000000</f>
        <v>1E-006</v>
      </c>
      <c r="K57" s="2" t="n">
        <v>5</v>
      </c>
      <c r="L57" s="2" t="n">
        <v>20</v>
      </c>
      <c r="M57" s="2" t="n">
        <v>40</v>
      </c>
      <c r="N57" s="2" t="n">
        <v>1300</v>
      </c>
      <c r="O57" s="2" t="n">
        <v>1600</v>
      </c>
      <c r="P57" s="2" t="n">
        <v>1800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Format="false" ht="13.8" hidden="false" customHeight="false" outlineLevel="0" collapsed="false">
      <c r="A58" s="2" t="s">
        <v>361</v>
      </c>
      <c r="B58" s="2" t="s">
        <v>125</v>
      </c>
      <c r="C58" s="2" t="s">
        <v>362</v>
      </c>
      <c r="D58" s="0" t="n">
        <v>101</v>
      </c>
      <c r="E58" s="1" t="s">
        <v>363</v>
      </c>
      <c r="F58" s="2" t="s">
        <v>364</v>
      </c>
      <c r="G58" s="2" t="s">
        <v>365</v>
      </c>
      <c r="H58" s="2" t="s">
        <v>366</v>
      </c>
      <c r="I58" s="2" t="s">
        <v>367</v>
      </c>
      <c r="J58" s="2" t="n">
        <f aca="false">1/1000000</f>
        <v>1E-006</v>
      </c>
      <c r="K58" s="2" t="n">
        <v>5</v>
      </c>
      <c r="L58" s="2" t="n">
        <v>20</v>
      </c>
      <c r="M58" s="2" t="n">
        <v>40</v>
      </c>
      <c r="N58" s="2" t="n">
        <v>1300</v>
      </c>
      <c r="O58" s="2" t="n">
        <v>1600</v>
      </c>
      <c r="P58" s="2" t="n">
        <v>1800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Format="false" ht="13.8" hidden="false" customHeight="false" outlineLevel="0" collapsed="false">
      <c r="A59" s="2" t="s">
        <v>368</v>
      </c>
      <c r="B59" s="2" t="s">
        <v>125</v>
      </c>
      <c r="C59" s="2" t="s">
        <v>369</v>
      </c>
      <c r="D59" s="0" t="n">
        <v>101</v>
      </c>
      <c r="E59" s="1" t="s">
        <v>370</v>
      </c>
      <c r="F59" s="2" t="s">
        <v>371</v>
      </c>
      <c r="G59" s="2" t="s">
        <v>372</v>
      </c>
      <c r="H59" s="2" t="s">
        <v>373</v>
      </c>
      <c r="I59" s="2" t="s">
        <v>374</v>
      </c>
      <c r="J59" s="2" t="n">
        <f aca="false">1/1000000</f>
        <v>1E-006</v>
      </c>
      <c r="K59" s="2" t="n">
        <v>5</v>
      </c>
      <c r="L59" s="2" t="n">
        <v>20</v>
      </c>
      <c r="M59" s="2" t="n">
        <v>40</v>
      </c>
      <c r="N59" s="2" t="n">
        <v>1300</v>
      </c>
      <c r="O59" s="2" t="n">
        <v>1600</v>
      </c>
      <c r="P59" s="2" t="n">
        <v>1800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Format="false" ht="13.8" hidden="false" customHeight="false" outlineLevel="0" collapsed="false">
      <c r="A60" s="2" t="s">
        <v>375</v>
      </c>
      <c r="B60" s="2" t="s">
        <v>125</v>
      </c>
      <c r="C60" s="2" t="s">
        <v>376</v>
      </c>
      <c r="D60" s="0" t="n">
        <v>101</v>
      </c>
      <c r="E60" s="1" t="s">
        <v>377</v>
      </c>
      <c r="F60" s="2" t="s">
        <v>378</v>
      </c>
      <c r="G60" s="2" t="s">
        <v>379</v>
      </c>
      <c r="H60" s="2" t="s">
        <v>380</v>
      </c>
      <c r="I60" s="2" t="s">
        <v>381</v>
      </c>
      <c r="J60" s="2" t="n">
        <f aca="false">1/1000000</f>
        <v>1E-006</v>
      </c>
      <c r="K60" s="2" t="n">
        <v>5</v>
      </c>
      <c r="L60" s="2" t="n">
        <v>20</v>
      </c>
      <c r="M60" s="2" t="n">
        <v>40</v>
      </c>
      <c r="N60" s="2" t="n">
        <v>1300</v>
      </c>
      <c r="O60" s="2" t="n">
        <v>1600</v>
      </c>
      <c r="P60" s="2" t="n">
        <v>1800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3.8" hidden="false" customHeight="false" outlineLevel="0" collapsed="false">
      <c r="A61" s="2" t="s">
        <v>382</v>
      </c>
      <c r="B61" s="2" t="s">
        <v>125</v>
      </c>
      <c r="C61" s="2" t="s">
        <v>383</v>
      </c>
      <c r="D61" s="0" t="n">
        <v>101</v>
      </c>
      <c r="E61" s="1" t="s">
        <v>384</v>
      </c>
      <c r="F61" s="2" t="s">
        <v>385</v>
      </c>
      <c r="G61" s="2" t="s">
        <v>386</v>
      </c>
      <c r="H61" s="2" t="s">
        <v>387</v>
      </c>
      <c r="I61" s="2" t="s">
        <v>388</v>
      </c>
      <c r="J61" s="2" t="n">
        <f aca="false">1/1000000</f>
        <v>1E-006</v>
      </c>
      <c r="K61" s="2" t="n">
        <v>5</v>
      </c>
      <c r="L61" s="2" t="n">
        <v>20</v>
      </c>
      <c r="M61" s="2" t="n">
        <v>40</v>
      </c>
      <c r="N61" s="2" t="n">
        <v>1300</v>
      </c>
      <c r="O61" s="2" t="n">
        <v>1600</v>
      </c>
      <c r="P61" s="2" t="n">
        <v>1800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3.8" hidden="false" customHeight="false" outlineLevel="0" collapsed="false">
      <c r="A62" s="2" t="s">
        <v>389</v>
      </c>
      <c r="B62" s="2" t="s">
        <v>125</v>
      </c>
      <c r="C62" s="2" t="s">
        <v>390</v>
      </c>
      <c r="D62" s="0" t="n">
        <v>101</v>
      </c>
      <c r="E62" s="1" t="s">
        <v>391</v>
      </c>
      <c r="F62" s="2" t="s">
        <v>392</v>
      </c>
      <c r="G62" s="2" t="s">
        <v>393</v>
      </c>
      <c r="H62" s="2" t="s">
        <v>394</v>
      </c>
      <c r="I62" s="2" t="s">
        <v>395</v>
      </c>
      <c r="J62" s="2" t="n">
        <f aca="false">1/1000000</f>
        <v>1E-006</v>
      </c>
      <c r="K62" s="2" t="n">
        <v>5</v>
      </c>
      <c r="L62" s="2" t="n">
        <v>20</v>
      </c>
      <c r="M62" s="2" t="n">
        <v>40</v>
      </c>
      <c r="N62" s="2" t="n">
        <v>1300</v>
      </c>
      <c r="O62" s="2" t="n">
        <v>1600</v>
      </c>
      <c r="P62" s="2" t="n">
        <v>1800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Format="false" ht="13.8" hidden="false" customHeight="false" outlineLevel="0" collapsed="false">
      <c r="A63" s="2" t="s">
        <v>396</v>
      </c>
      <c r="B63" s="2" t="s">
        <v>125</v>
      </c>
      <c r="C63" s="2" t="s">
        <v>397</v>
      </c>
      <c r="D63" s="0" t="n">
        <v>101</v>
      </c>
      <c r="E63" s="1" t="s">
        <v>398</v>
      </c>
      <c r="F63" s="2" t="s">
        <v>399</v>
      </c>
      <c r="G63" s="2" t="s">
        <v>400</v>
      </c>
      <c r="H63" s="2" t="s">
        <v>401</v>
      </c>
      <c r="I63" s="2" t="s">
        <v>402</v>
      </c>
      <c r="J63" s="2" t="n">
        <f aca="false">1/1000000</f>
        <v>1E-006</v>
      </c>
      <c r="K63" s="2" t="n">
        <v>5</v>
      </c>
      <c r="L63" s="2" t="n">
        <v>20</v>
      </c>
      <c r="M63" s="2" t="n">
        <v>40</v>
      </c>
      <c r="N63" s="2" t="n">
        <v>1300</v>
      </c>
      <c r="O63" s="2" t="n">
        <v>1600</v>
      </c>
      <c r="P63" s="2" t="n">
        <v>1800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Format="false" ht="13.8" hidden="false" customHeight="false" outlineLevel="0" collapsed="false">
      <c r="A64" s="2" t="s">
        <v>403</v>
      </c>
      <c r="B64" s="2" t="s">
        <v>125</v>
      </c>
      <c r="C64" s="2" t="s">
        <v>404</v>
      </c>
      <c r="D64" s="0" t="n">
        <v>101</v>
      </c>
      <c r="E64" s="1" t="s">
        <v>405</v>
      </c>
      <c r="F64" s="2" t="s">
        <v>406</v>
      </c>
      <c r="G64" s="2" t="s">
        <v>407</v>
      </c>
      <c r="H64" s="2" t="s">
        <v>408</v>
      </c>
      <c r="I64" s="2" t="s">
        <v>409</v>
      </c>
      <c r="J64" s="2" t="n">
        <f aca="false">1/1000000</f>
        <v>1E-006</v>
      </c>
      <c r="K64" s="2" t="n">
        <v>5</v>
      </c>
      <c r="L64" s="2" t="n">
        <v>20</v>
      </c>
      <c r="M64" s="2" t="n">
        <v>40</v>
      </c>
      <c r="N64" s="2" t="n">
        <v>1300</v>
      </c>
      <c r="O64" s="2" t="n">
        <v>1600</v>
      </c>
      <c r="P64" s="2" t="n">
        <v>1800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Format="false" ht="13.8" hidden="false" customHeight="false" outlineLevel="0" collapsed="false">
      <c r="A65" s="2" t="s">
        <v>410</v>
      </c>
      <c r="B65" s="2" t="s">
        <v>125</v>
      </c>
      <c r="C65" s="2" t="s">
        <v>411</v>
      </c>
      <c r="D65" s="0" t="n">
        <v>101</v>
      </c>
      <c r="E65" s="1" t="s">
        <v>412</v>
      </c>
      <c r="F65" s="2" t="s">
        <v>413</v>
      </c>
      <c r="G65" s="2" t="s">
        <v>393</v>
      </c>
      <c r="H65" s="2" t="s">
        <v>414</v>
      </c>
      <c r="I65" s="2" t="s">
        <v>415</v>
      </c>
      <c r="J65" s="2" t="n">
        <f aca="false">1/1000000</f>
        <v>1E-006</v>
      </c>
      <c r="K65" s="2" t="n">
        <v>5</v>
      </c>
      <c r="L65" s="2" t="n">
        <v>20</v>
      </c>
      <c r="M65" s="2" t="n">
        <v>40</v>
      </c>
      <c r="N65" s="2" t="n">
        <v>1300</v>
      </c>
      <c r="O65" s="2" t="n">
        <v>1600</v>
      </c>
      <c r="P65" s="2" t="n">
        <v>1800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Format="false" ht="13.8" hidden="false" customHeight="false" outlineLevel="0" collapsed="false">
      <c r="A66" s="2" t="s">
        <v>416</v>
      </c>
      <c r="B66" s="2" t="s">
        <v>125</v>
      </c>
      <c r="C66" s="2" t="s">
        <v>417</v>
      </c>
      <c r="D66" s="0" t="n">
        <v>101</v>
      </c>
      <c r="E66" s="1" t="s">
        <v>418</v>
      </c>
      <c r="F66" s="2" t="s">
        <v>419</v>
      </c>
      <c r="G66" s="2" t="s">
        <v>420</v>
      </c>
      <c r="H66" s="2" t="s">
        <v>421</v>
      </c>
      <c r="I66" s="2" t="s">
        <v>422</v>
      </c>
      <c r="J66" s="2" t="n">
        <f aca="false">1/1000000</f>
        <v>1E-006</v>
      </c>
      <c r="K66" s="2" t="n">
        <v>5</v>
      </c>
      <c r="L66" s="2" t="n">
        <v>20</v>
      </c>
      <c r="M66" s="2" t="n">
        <v>40</v>
      </c>
      <c r="N66" s="2" t="n">
        <v>1300</v>
      </c>
      <c r="O66" s="2" t="n">
        <v>1600</v>
      </c>
      <c r="P66" s="2" t="n">
        <v>1800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Format="false" ht="13.8" hidden="false" customHeight="false" outlineLevel="0" collapsed="false">
      <c r="A67" s="2" t="s">
        <v>423</v>
      </c>
      <c r="B67" s="2" t="s">
        <v>125</v>
      </c>
      <c r="C67" s="2" t="s">
        <v>424</v>
      </c>
      <c r="D67" s="0" t="n">
        <v>101</v>
      </c>
      <c r="E67" s="1" t="s">
        <v>425</v>
      </c>
      <c r="F67" s="2" t="s">
        <v>426</v>
      </c>
      <c r="G67" s="2" t="s">
        <v>427</v>
      </c>
      <c r="H67" s="2" t="s">
        <v>428</v>
      </c>
      <c r="I67" s="2" t="s">
        <v>429</v>
      </c>
      <c r="J67" s="2" t="n">
        <f aca="false">1/1000000</f>
        <v>1E-006</v>
      </c>
      <c r="K67" s="2" t="n">
        <v>5</v>
      </c>
      <c r="L67" s="2" t="n">
        <v>20</v>
      </c>
      <c r="M67" s="2" t="n">
        <v>40</v>
      </c>
      <c r="N67" s="2" t="n">
        <v>1300</v>
      </c>
      <c r="O67" s="2" t="n">
        <v>1600</v>
      </c>
      <c r="P67" s="2" t="n">
        <v>1800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Format="false" ht="13.8" hidden="false" customHeight="false" outlineLevel="0" collapsed="false">
      <c r="A68" s="2" t="s">
        <v>430</v>
      </c>
      <c r="B68" s="2" t="s">
        <v>125</v>
      </c>
      <c r="C68" s="2" t="s">
        <v>431</v>
      </c>
      <c r="D68" s="0" t="n">
        <v>101</v>
      </c>
      <c r="E68" s="1" t="s">
        <v>121</v>
      </c>
      <c r="F68" s="2" t="s">
        <v>432</v>
      </c>
      <c r="G68" s="2" t="s">
        <v>433</v>
      </c>
      <c r="H68" s="2" t="s">
        <v>434</v>
      </c>
      <c r="I68" s="2" t="s">
        <v>435</v>
      </c>
      <c r="J68" s="2" t="n">
        <f aca="false">1/1000000</f>
        <v>1E-006</v>
      </c>
      <c r="K68" s="2" t="n">
        <v>5</v>
      </c>
      <c r="L68" s="2" t="n">
        <v>20</v>
      </c>
      <c r="M68" s="2" t="n">
        <v>40</v>
      </c>
      <c r="N68" s="2" t="n">
        <v>1300</v>
      </c>
      <c r="O68" s="2" t="n">
        <v>1600</v>
      </c>
      <c r="P68" s="2" t="n">
        <v>1800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Format="false" ht="13.8" hidden="false" customHeight="false" outlineLevel="0" collapsed="false">
      <c r="A69" s="2" t="s">
        <v>436</v>
      </c>
      <c r="B69" s="2" t="s">
        <v>125</v>
      </c>
      <c r="C69" s="2" t="s">
        <v>437</v>
      </c>
      <c r="D69" s="0" t="n">
        <v>101</v>
      </c>
      <c r="E69" s="1" t="s">
        <v>438</v>
      </c>
      <c r="F69" s="2" t="s">
        <v>439</v>
      </c>
      <c r="G69" s="2" t="s">
        <v>440</v>
      </c>
      <c r="H69" s="2" t="s">
        <v>441</v>
      </c>
      <c r="I69" s="2" t="s">
        <v>442</v>
      </c>
      <c r="J69" s="2" t="n">
        <f aca="false">1/1000000</f>
        <v>1E-006</v>
      </c>
      <c r="K69" s="2" t="n">
        <v>5</v>
      </c>
      <c r="L69" s="2" t="n">
        <v>20</v>
      </c>
      <c r="M69" s="2" t="n">
        <v>40</v>
      </c>
      <c r="N69" s="2" t="n">
        <v>1300</v>
      </c>
      <c r="O69" s="2" t="n">
        <v>1600</v>
      </c>
      <c r="P69" s="2" t="n">
        <v>1800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Format="false" ht="13.8" hidden="false" customHeight="false" outlineLevel="0" collapsed="false">
      <c r="A70" s="2" t="s">
        <v>443</v>
      </c>
      <c r="B70" s="2"/>
      <c r="C70" s="2"/>
      <c r="D70" s="0" t="n">
        <v>101</v>
      </c>
      <c r="E70" s="1" t="s">
        <v>444</v>
      </c>
      <c r="F70" s="2" t="s">
        <v>445</v>
      </c>
      <c r="G70" s="2" t="s">
        <v>188</v>
      </c>
      <c r="H70" s="2" t="s">
        <v>446</v>
      </c>
      <c r="I70" s="2" t="s">
        <v>447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Format="false" ht="13.8" hidden="false" customHeight="false" outlineLevel="0" collapsed="false">
      <c r="A71" s="2" t="s">
        <v>448</v>
      </c>
      <c r="B71" s="2"/>
      <c r="C71" s="2"/>
      <c r="D71" s="0" t="n">
        <v>101</v>
      </c>
      <c r="E71" s="1" t="s">
        <v>449</v>
      </c>
      <c r="F71" s="2" t="s">
        <v>449</v>
      </c>
      <c r="G71" s="2" t="s">
        <v>450</v>
      </c>
      <c r="H71" s="2" t="s">
        <v>451</v>
      </c>
      <c r="I71" s="2" t="s">
        <v>452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Format="false" ht="13.8" hidden="false" customHeight="false" outlineLevel="0" collapsed="false">
      <c r="A72" s="2"/>
      <c r="B72" s="2"/>
      <c r="C72" s="2"/>
      <c r="E72" s="1" t="s">
        <v>98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3.8" hidden="false" customHeight="false" outlineLevel="0" collapsed="false">
      <c r="A73" s="2"/>
      <c r="B73" s="2"/>
      <c r="C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0" activeCellId="0" sqref="B30"/>
    </sheetView>
  </sheetViews>
  <sheetFormatPr defaultColWidth="8.7578125" defaultRowHeight="13.8" zeroHeight="false" outlineLevelRow="0" outlineLevelCol="0"/>
  <cols>
    <col collapsed="false" customWidth="true" hidden="false" outlineLevel="0" max="2" min="1" style="0" width="24.34"/>
    <col collapsed="false" customWidth="true" hidden="false" outlineLevel="0" max="5" min="3" style="0" width="31.86"/>
    <col collapsed="false" customWidth="true" hidden="false" outlineLevel="0" max="8" min="8" style="0" width="2.51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0" t="s">
        <v>453</v>
      </c>
      <c r="B1" s="0" t="s">
        <v>0</v>
      </c>
      <c r="C1" s="0" t="s">
        <v>454</v>
      </c>
      <c r="D1" s="0" t="s">
        <v>455</v>
      </c>
      <c r="E1" s="0" t="s">
        <v>456</v>
      </c>
      <c r="G1" s="0" t="s">
        <v>457</v>
      </c>
      <c r="I1" s="0" t="s">
        <v>458</v>
      </c>
    </row>
    <row r="2" customFormat="false" ht="13.8" hidden="false" customHeight="false" outlineLevel="0" collapsed="false">
      <c r="A2" s="2" t="s">
        <v>30</v>
      </c>
      <c r="B2" s="2" t="s">
        <v>28</v>
      </c>
      <c r="C2" s="0" t="n">
        <v>108</v>
      </c>
      <c r="D2" s="0" t="n">
        <v>73.11</v>
      </c>
      <c r="E2" s="0" t="n">
        <v>108</v>
      </c>
      <c r="G2" s="0" t="n">
        <v>22.05</v>
      </c>
    </row>
    <row r="3" customFormat="false" ht="13.8" hidden="false" customHeight="false" outlineLevel="0" collapsed="false">
      <c r="A3" s="2" t="s">
        <v>37</v>
      </c>
      <c r="B3" s="2" t="s">
        <v>36</v>
      </c>
      <c r="C3" s="0" t="n">
        <v>4.72</v>
      </c>
      <c r="D3" s="0" t="n">
        <v>4.34</v>
      </c>
      <c r="E3" s="0" t="n">
        <v>7.16</v>
      </c>
    </row>
    <row r="4" customFormat="false" ht="13.8" hidden="false" customHeight="false" outlineLevel="0" collapsed="false">
      <c r="A4" s="2"/>
      <c r="B4" s="2" t="s">
        <v>42</v>
      </c>
      <c r="G4" s="0" t="s">
        <v>459</v>
      </c>
    </row>
    <row r="5" customFormat="false" ht="13.8" hidden="false" customHeight="false" outlineLevel="0" collapsed="false">
      <c r="A5" s="2" t="s">
        <v>49</v>
      </c>
      <c r="B5" s="2" t="s">
        <v>48</v>
      </c>
      <c r="C5" s="0" t="n">
        <f aca="false">96*G2</f>
        <v>2116.8</v>
      </c>
      <c r="D5" s="0" t="n">
        <f aca="false">91*G2</f>
        <v>2006.55</v>
      </c>
      <c r="E5" s="0" t="n">
        <f aca="false">134*G2</f>
        <v>2954.7</v>
      </c>
      <c r="G5" s="0" t="n">
        <v>29166.7</v>
      </c>
    </row>
    <row r="6" customFormat="false" ht="13.8" hidden="false" customHeight="false" outlineLevel="0" collapsed="false">
      <c r="A6" s="2" t="s">
        <v>460</v>
      </c>
      <c r="B6" s="2" t="s">
        <v>55</v>
      </c>
      <c r="C6" s="0" t="n">
        <f aca="false">89*G2</f>
        <v>1962.45</v>
      </c>
      <c r="D6" s="0" t="n">
        <f aca="false">80.4*G2</f>
        <v>1772.82</v>
      </c>
      <c r="E6" s="0" t="n">
        <f aca="false">114.7*G2</f>
        <v>2529.135</v>
      </c>
    </row>
    <row r="7" customFormat="false" ht="13.8" hidden="false" customHeight="false" outlineLevel="0" collapsed="false">
      <c r="A7" s="2"/>
      <c r="B7" s="2" t="s">
        <v>62</v>
      </c>
      <c r="G7" s="0" t="s">
        <v>461</v>
      </c>
    </row>
    <row r="8" customFormat="false" ht="13.8" hidden="false" customHeight="false" outlineLevel="0" collapsed="false">
      <c r="A8" s="2" t="s">
        <v>69</v>
      </c>
      <c r="B8" s="2" t="s">
        <v>68</v>
      </c>
      <c r="G8" s="0" t="n">
        <v>2205</v>
      </c>
    </row>
    <row r="9" customFormat="false" ht="13.8" hidden="false" customHeight="false" outlineLevel="0" collapsed="false">
      <c r="A9" s="2" t="s">
        <v>75</v>
      </c>
      <c r="B9" s="2" t="s">
        <v>74</v>
      </c>
      <c r="C9" s="0" t="n">
        <v>2100</v>
      </c>
      <c r="D9" s="0" t="n">
        <v>2100</v>
      </c>
      <c r="E9" s="0" t="n">
        <v>2550</v>
      </c>
    </row>
    <row r="10" customFormat="false" ht="13.8" hidden="false" customHeight="false" outlineLevel="0" collapsed="false">
      <c r="A10" s="2" t="s">
        <v>82</v>
      </c>
      <c r="B10" s="2" t="s">
        <v>81</v>
      </c>
    </row>
    <row r="11" customFormat="false" ht="13.8" hidden="false" customHeight="false" outlineLevel="0" collapsed="false">
      <c r="A11" s="2" t="s">
        <v>89</v>
      </c>
      <c r="B11" s="2" t="s">
        <v>88</v>
      </c>
      <c r="C11" s="0" t="n">
        <v>830</v>
      </c>
      <c r="D11" s="0" t="n">
        <v>680</v>
      </c>
      <c r="E11" s="0" t="n">
        <v>830</v>
      </c>
      <c r="I11" s="0" t="s">
        <v>462</v>
      </c>
    </row>
    <row r="12" customFormat="false" ht="13.8" hidden="false" customHeight="false" outlineLevel="0" collapsed="false">
      <c r="A12" s="2" t="s">
        <v>94</v>
      </c>
      <c r="B12" s="2" t="s">
        <v>93</v>
      </c>
      <c r="C12" s="0" t="n">
        <v>1200</v>
      </c>
      <c r="D12" s="0" t="n">
        <v>740</v>
      </c>
      <c r="E12" s="0" t="n">
        <v>1200</v>
      </c>
    </row>
    <row r="13" customFormat="false" ht="13.8" hidden="false" customHeight="false" outlineLevel="0" collapsed="false">
      <c r="A13" s="2" t="s">
        <v>463</v>
      </c>
      <c r="B13" s="2"/>
      <c r="C13" s="0" t="n">
        <v>6900</v>
      </c>
      <c r="D13" s="0" t="n">
        <v>6900</v>
      </c>
      <c r="E13" s="0" t="n">
        <v>9500</v>
      </c>
    </row>
    <row r="14" customFormat="false" ht="13.8" hidden="false" customHeight="false" outlineLevel="0" collapsed="false">
      <c r="A14" s="2" t="s">
        <v>464</v>
      </c>
      <c r="B14" s="2"/>
      <c r="C14" s="0" t="n">
        <v>1200</v>
      </c>
      <c r="D14" s="0" t="n">
        <v>740</v>
      </c>
      <c r="E14" s="0" t="n">
        <v>1200</v>
      </c>
      <c r="I14" s="0" t="s">
        <v>465</v>
      </c>
    </row>
    <row r="15" customFormat="false" ht="13.8" hidden="false" customHeight="false" outlineLevel="0" collapsed="false">
      <c r="A15" s="2" t="s">
        <v>99</v>
      </c>
      <c r="B15" s="2" t="s">
        <v>98</v>
      </c>
      <c r="C15" s="0" t="n">
        <v>70</v>
      </c>
      <c r="D15" s="0" t="n">
        <v>67.98</v>
      </c>
      <c r="E15" s="0" t="n">
        <v>76.9</v>
      </c>
    </row>
    <row r="16" customFormat="false" ht="13.8" hidden="false" customHeight="false" outlineLevel="0" collapsed="false">
      <c r="A16" s="2" t="s">
        <v>105</v>
      </c>
      <c r="B16" s="2" t="s">
        <v>104</v>
      </c>
    </row>
    <row r="17" customFormat="false" ht="13.8" hidden="false" customHeight="false" outlineLevel="0" collapsed="false">
      <c r="A17" s="2" t="s">
        <v>112</v>
      </c>
      <c r="B17" s="2" t="s">
        <v>111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 t="s">
        <v>119</v>
      </c>
      <c r="B19" s="2" t="s">
        <v>118</v>
      </c>
    </row>
    <row r="20" customFormat="false" ht="13.8" hidden="false" customHeight="false" outlineLevel="0" collapsed="false">
      <c r="A20" s="2" t="s">
        <v>126</v>
      </c>
      <c r="B20" s="2" t="s">
        <v>124</v>
      </c>
      <c r="C20" s="0" t="n">
        <f aca="false">20*G5</f>
        <v>583334</v>
      </c>
      <c r="D20" s="0" t="n">
        <f aca="false">15.75*G5</f>
        <v>459375.525</v>
      </c>
      <c r="E20" s="0" t="n">
        <f aca="false">20*G5</f>
        <v>583334</v>
      </c>
    </row>
    <row r="21" customFormat="false" ht="13.8" hidden="false" customHeight="false" outlineLevel="0" collapsed="false">
      <c r="A21" s="2" t="s">
        <v>129</v>
      </c>
      <c r="B21" s="2" t="s">
        <v>128</v>
      </c>
      <c r="C21" s="0" t="n">
        <v>1700</v>
      </c>
      <c r="D21" s="0" t="n">
        <v>1430</v>
      </c>
      <c r="E21" s="0" t="n">
        <v>1920</v>
      </c>
    </row>
    <row r="22" customFormat="false" ht="13.8" hidden="false" customHeight="false" outlineLevel="0" collapsed="false">
      <c r="A22" s="2" t="s">
        <v>136</v>
      </c>
      <c r="B22" s="2" t="s">
        <v>135</v>
      </c>
      <c r="C22" s="0" t="n">
        <v>180</v>
      </c>
      <c r="D22" s="0" t="n">
        <v>176</v>
      </c>
      <c r="E22" s="0" t="n">
        <v>187</v>
      </c>
      <c r="I22" s="0" t="s">
        <v>466</v>
      </c>
    </row>
    <row r="23" customFormat="false" ht="13.8" hidden="false" customHeight="false" outlineLevel="0" collapsed="false">
      <c r="A23" s="2" t="s">
        <v>143</v>
      </c>
      <c r="B23" s="2" t="s">
        <v>142</v>
      </c>
      <c r="C23" s="0" t="n">
        <v>620000</v>
      </c>
      <c r="D23" s="0" t="n">
        <v>510000</v>
      </c>
      <c r="E23" s="0" t="n">
        <v>640000</v>
      </c>
    </row>
    <row r="24" customFormat="false" ht="13.8" hidden="false" customHeight="false" outlineLevel="0" collapsed="false">
      <c r="A24" s="2" t="s">
        <v>149</v>
      </c>
      <c r="B24" s="2" t="s">
        <v>148</v>
      </c>
      <c r="C24" s="0" t="n">
        <f aca="false">2.7*G8</f>
        <v>5953.5</v>
      </c>
      <c r="D24" s="0" t="n">
        <f aca="false">3.19*G8</f>
        <v>7033.95</v>
      </c>
      <c r="E24" s="0" t="n">
        <f aca="false">4.93*G8</f>
        <v>10870.65</v>
      </c>
    </row>
    <row r="25" customFormat="false" ht="13.8" hidden="false" customHeight="false" outlineLevel="0" collapsed="false">
      <c r="A25" s="2" t="s">
        <v>155</v>
      </c>
      <c r="B25" s="2" t="s">
        <v>154</v>
      </c>
      <c r="C25" s="0" t="n">
        <v>2300</v>
      </c>
      <c r="D25" s="0" t="n">
        <v>1340</v>
      </c>
      <c r="E25" s="0" t="n">
        <v>2890</v>
      </c>
    </row>
    <row r="26" customFormat="false" ht="13.8" hidden="false" customHeight="false" outlineLevel="0" collapsed="false">
      <c r="A26" s="2" t="s">
        <v>162</v>
      </c>
      <c r="B26" s="2" t="s">
        <v>161</v>
      </c>
    </row>
    <row r="27" customFormat="false" ht="13.8" hidden="false" customHeight="false" outlineLevel="0" collapsed="false">
      <c r="A27" s="2" t="s">
        <v>166</v>
      </c>
      <c r="B27" s="2" t="s">
        <v>165</v>
      </c>
      <c r="C27" s="0" t="n">
        <f aca="false">14*G8</f>
        <v>30870</v>
      </c>
      <c r="D27" s="0" t="n">
        <f aca="false">11.57*G8</f>
        <v>25511.85</v>
      </c>
      <c r="E27" s="0" t="n">
        <f aca="false">32.94*G8</f>
        <v>72632.7</v>
      </c>
      <c r="I27" s="0" t="s">
        <v>467</v>
      </c>
    </row>
    <row r="28" customFormat="false" ht="13.8" hidden="false" customHeight="false" outlineLevel="0" collapsed="false">
      <c r="A28" s="2" t="s">
        <v>174</v>
      </c>
      <c r="B28" s="2" t="s">
        <v>173</v>
      </c>
      <c r="C28" s="0" t="n">
        <v>180</v>
      </c>
      <c r="D28" s="0" t="n">
        <v>180</v>
      </c>
      <c r="E28" s="0" t="n">
        <v>276</v>
      </c>
    </row>
    <row r="29" customFormat="false" ht="13.8" hidden="false" customHeight="false" outlineLevel="0" collapsed="false">
      <c r="A29" s="2" t="s">
        <v>468</v>
      </c>
      <c r="B29" s="2"/>
      <c r="C29" s="0" t="n">
        <v>180</v>
      </c>
      <c r="D29" s="0" t="n">
        <v>180</v>
      </c>
      <c r="E29" s="0" t="n">
        <v>276</v>
      </c>
    </row>
    <row r="30" customFormat="false" ht="13.8" hidden="false" customHeight="false" outlineLevel="0" collapsed="false">
      <c r="A30" s="2" t="s">
        <v>469</v>
      </c>
      <c r="B30" s="2"/>
      <c r="C30" s="0" t="n">
        <v>1800</v>
      </c>
      <c r="D30" s="0" t="n">
        <v>1750</v>
      </c>
      <c r="E30" s="0" t="n">
        <v>2549</v>
      </c>
    </row>
    <row r="31" customFormat="false" ht="13.8" hidden="false" customHeight="false" outlineLevel="0" collapsed="false">
      <c r="A31" s="2" t="s">
        <v>180</v>
      </c>
      <c r="B31" s="2" t="s">
        <v>179</v>
      </c>
    </row>
    <row r="32" customFormat="false" ht="13.8" hidden="false" customHeight="false" outlineLevel="0" collapsed="false">
      <c r="A32" s="2" t="s">
        <v>186</v>
      </c>
      <c r="B32" s="2" t="s">
        <v>185</v>
      </c>
      <c r="C32" s="0" t="n">
        <f aca="false">270*G2</f>
        <v>5953.5</v>
      </c>
      <c r="D32" s="0" t="n">
        <f aca="false">220.6*G2</f>
        <v>4864.23</v>
      </c>
      <c r="E32" s="0" t="n">
        <f aca="false">296*G2</f>
        <v>6526.8</v>
      </c>
      <c r="I32" s="2" t="s">
        <v>467</v>
      </c>
    </row>
    <row r="33" customFormat="false" ht="13.8" hidden="false" customHeight="false" outlineLevel="0" collapsed="false">
      <c r="A33" s="2" t="s">
        <v>194</v>
      </c>
      <c r="B33" s="2" t="s">
        <v>193</v>
      </c>
      <c r="C33" s="0" t="n">
        <v>170000</v>
      </c>
      <c r="D33" s="0" t="n">
        <v>124000</v>
      </c>
      <c r="E33" s="0" t="n">
        <v>185000</v>
      </c>
    </row>
    <row r="34" customFormat="false" ht="13.8" hidden="false" customHeight="false" outlineLevel="0" collapsed="false">
      <c r="A34" s="2" t="s">
        <v>470</v>
      </c>
      <c r="B34" s="2"/>
      <c r="C34" s="0" t="n">
        <v>570000</v>
      </c>
      <c r="D34" s="0" t="n">
        <v>508000</v>
      </c>
      <c r="E34" s="0" t="n">
        <v>690000</v>
      </c>
    </row>
    <row r="35" customFormat="false" ht="13.8" hidden="false" customHeight="false" outlineLevel="0" collapsed="false">
      <c r="A35" s="2" t="s">
        <v>471</v>
      </c>
      <c r="B35" s="2"/>
      <c r="C35" s="0" t="n">
        <v>170000</v>
      </c>
      <c r="D35" s="0" t="n">
        <v>124000</v>
      </c>
      <c r="E35" s="0" t="n">
        <v>185000</v>
      </c>
    </row>
    <row r="36" customFormat="false" ht="13.8" hidden="false" customHeight="false" outlineLevel="0" collapsed="false">
      <c r="A36" s="2" t="s">
        <v>200</v>
      </c>
      <c r="B36" s="2" t="s">
        <v>199</v>
      </c>
      <c r="C36" s="0" t="n">
        <v>720000</v>
      </c>
      <c r="D36" s="0" t="n">
        <v>720000</v>
      </c>
      <c r="E36" s="0" t="n">
        <v>1084000</v>
      </c>
    </row>
    <row r="37" customFormat="false" ht="13.8" hidden="false" customHeight="false" outlineLevel="0" collapsed="false">
      <c r="A37" s="2" t="s">
        <v>472</v>
      </c>
      <c r="B37" s="2"/>
      <c r="C37" s="0" t="n">
        <v>1000000</v>
      </c>
      <c r="D37" s="0" t="n">
        <v>1000000</v>
      </c>
      <c r="E37" s="0" t="n">
        <v>1543000</v>
      </c>
    </row>
    <row r="38" customFormat="false" ht="13.8" hidden="false" customHeight="false" outlineLevel="0" collapsed="false">
      <c r="A38" s="2" t="s">
        <v>473</v>
      </c>
      <c r="B38" s="2"/>
      <c r="C38" s="0" t="n">
        <v>720000</v>
      </c>
      <c r="D38" s="0" t="n">
        <v>720000</v>
      </c>
      <c r="E38" s="0" t="n">
        <v>1084000</v>
      </c>
    </row>
    <row r="39" customFormat="false" ht="13.8" hidden="false" customHeight="false" outlineLevel="0" collapsed="false">
      <c r="A39" s="2" t="s">
        <v>205</v>
      </c>
      <c r="B39" s="2" t="s">
        <v>204</v>
      </c>
    </row>
    <row r="40" customFormat="false" ht="13.8" hidden="false" customHeight="false" outlineLevel="0" collapsed="false">
      <c r="A40" s="2" t="s">
        <v>211</v>
      </c>
      <c r="B40" s="2" t="s">
        <v>209</v>
      </c>
    </row>
    <row r="41" customFormat="false" ht="13.8" hidden="false" customHeight="false" outlineLevel="0" collapsed="false">
      <c r="A41" s="2" t="s">
        <v>215</v>
      </c>
      <c r="B41" s="2" t="s">
        <v>214</v>
      </c>
      <c r="C41" s="0" t="n">
        <v>400000</v>
      </c>
      <c r="D41" s="0" t="n">
        <v>345000</v>
      </c>
      <c r="E41" s="0" t="n">
        <v>400000</v>
      </c>
    </row>
    <row r="42" customFormat="false" ht="13.8" hidden="false" customHeight="false" outlineLevel="0" collapsed="false">
      <c r="A42" s="2" t="s">
        <v>219</v>
      </c>
      <c r="B42" s="2" t="s">
        <v>218</v>
      </c>
      <c r="C42" s="0" t="n">
        <v>8000</v>
      </c>
      <c r="D42" s="0" t="n">
        <v>8000</v>
      </c>
      <c r="E42" s="0" t="n">
        <v>17000</v>
      </c>
    </row>
    <row r="43" customFormat="false" ht="13.8" hidden="false" customHeight="false" outlineLevel="0" collapsed="false">
      <c r="A43" s="2" t="s">
        <v>226</v>
      </c>
      <c r="B43" s="2" t="s">
        <v>225</v>
      </c>
      <c r="C43" s="0" t="n">
        <v>20000</v>
      </c>
      <c r="D43" s="0" t="n">
        <v>14400</v>
      </c>
      <c r="E43" s="0" t="n">
        <v>27040</v>
      </c>
    </row>
    <row r="44" customFormat="false" ht="13.8" hidden="false" customHeight="false" outlineLevel="0" collapsed="false">
      <c r="A44" s="2" t="s">
        <v>233</v>
      </c>
      <c r="B44" s="2" t="s">
        <v>232</v>
      </c>
      <c r="C44" s="0" t="n">
        <v>24000</v>
      </c>
      <c r="D44" s="0" t="n">
        <v>20000</v>
      </c>
      <c r="E44" s="0" t="n">
        <v>24000</v>
      </c>
    </row>
    <row r="45" customFormat="false" ht="13.8" hidden="false" customHeight="false" outlineLevel="0" collapsed="false">
      <c r="A45" s="2" t="s">
        <v>238</v>
      </c>
      <c r="B45" s="2" t="s">
        <v>237</v>
      </c>
      <c r="C45" s="0" t="n">
        <v>14000</v>
      </c>
      <c r="D45" s="0" t="n">
        <v>9594</v>
      </c>
      <c r="E45" s="0" t="n">
        <v>14000</v>
      </c>
    </row>
    <row r="46" customFormat="false" ht="13.8" hidden="false" customHeight="false" outlineLevel="0" collapsed="false">
      <c r="A46" s="2" t="s">
        <v>245</v>
      </c>
      <c r="B46" s="2" t="s">
        <v>244</v>
      </c>
      <c r="C46" s="0" t="n">
        <f aca="false">81.5*G2</f>
        <v>1797.075</v>
      </c>
      <c r="D46" s="0" t="n">
        <f aca="false">81.5*G2</f>
        <v>1797.075</v>
      </c>
      <c r="E46" s="0" t="n">
        <f aca="false">105.1*G2</f>
        <v>2317.455</v>
      </c>
    </row>
    <row r="47" customFormat="false" ht="13.8" hidden="false" customHeight="false" outlineLevel="0" collapsed="false">
      <c r="A47" s="2" t="s">
        <v>252</v>
      </c>
      <c r="B47" s="2" t="s">
        <v>251</v>
      </c>
      <c r="I47" s="2"/>
    </row>
    <row r="48" customFormat="false" ht="13.8" hidden="false" customHeight="false" outlineLevel="0" collapsed="false">
      <c r="A48" s="2" t="s">
        <v>259</v>
      </c>
      <c r="B48" s="2" t="s">
        <v>258</v>
      </c>
      <c r="C48" s="0" t="n">
        <v>40</v>
      </c>
      <c r="D48" s="0" t="n">
        <v>37.88</v>
      </c>
      <c r="E48" s="0" t="n">
        <v>81.16</v>
      </c>
      <c r="I48" s="2" t="s">
        <v>474</v>
      </c>
    </row>
    <row r="49" customFormat="false" ht="13.8" hidden="false" customHeight="false" outlineLevel="0" collapsed="false">
      <c r="A49" s="2" t="s">
        <v>266</v>
      </c>
      <c r="B49" s="2" t="s">
        <v>265</v>
      </c>
      <c r="C49" s="0" t="n">
        <f aca="false">3.98*G8</f>
        <v>8775.9</v>
      </c>
      <c r="D49" s="0" t="n">
        <f aca="false">3.35*G8</f>
        <v>7386.75</v>
      </c>
      <c r="E49" s="0" t="n">
        <f aca="false">3.98*G8</f>
        <v>8775.9</v>
      </c>
    </row>
    <row r="50" customFormat="false" ht="13.8" hidden="false" customHeight="false" outlineLevel="0" collapsed="false">
      <c r="A50" s="2" t="s">
        <v>272</v>
      </c>
      <c r="B50" s="2" t="s">
        <v>271</v>
      </c>
      <c r="C50" s="0" t="n">
        <v>3800000</v>
      </c>
      <c r="D50" s="0" t="n">
        <v>3800000</v>
      </c>
      <c r="E50" s="0" t="n">
        <v>4600000</v>
      </c>
    </row>
    <row r="51" customFormat="false" ht="13.8" hidden="false" customHeight="false" outlineLevel="0" collapsed="false">
      <c r="A51" s="2" t="s">
        <v>475</v>
      </c>
      <c r="B51" s="2"/>
      <c r="C51" s="0" t="n">
        <v>3800000</v>
      </c>
      <c r="D51" s="0" t="n">
        <v>3800000</v>
      </c>
      <c r="E51" s="0" t="n">
        <v>4600000</v>
      </c>
    </row>
    <row r="52" customFormat="false" ht="13.8" hidden="false" customHeight="false" outlineLevel="0" collapsed="false">
      <c r="A52" s="2" t="s">
        <v>476</v>
      </c>
      <c r="B52" s="2"/>
      <c r="C52" s="0" t="n">
        <v>233000000</v>
      </c>
      <c r="D52" s="0" t="n">
        <v>228000000</v>
      </c>
      <c r="E52" s="0" t="n">
        <v>233000000</v>
      </c>
    </row>
    <row r="53" customFormat="false" ht="13.8" hidden="false" customHeight="false" outlineLevel="0" collapsed="false">
      <c r="A53" s="2" t="s">
        <v>276</v>
      </c>
      <c r="B53" s="2" t="s">
        <v>275</v>
      </c>
      <c r="C53" s="0" t="n">
        <f aca="false">20*G8</f>
        <v>44100</v>
      </c>
      <c r="D53" s="0" t="n">
        <f aca="false">10.78*G8</f>
        <v>23769.9</v>
      </c>
      <c r="E53" s="0" t="n">
        <f aca="false">23.69*G8</f>
        <v>52236.45</v>
      </c>
    </row>
    <row r="54" customFormat="false" ht="13.8" hidden="false" customHeight="false" outlineLevel="0" collapsed="false">
      <c r="A54" s="2" t="s">
        <v>279</v>
      </c>
      <c r="B54" s="2" t="s">
        <v>278</v>
      </c>
      <c r="C54" s="0" t="n">
        <f aca="false">770*G2</f>
        <v>16978.5</v>
      </c>
      <c r="D54" s="0" t="n">
        <f aca="false">770*G2</f>
        <v>16978.5</v>
      </c>
      <c r="E54" s="0" t="n">
        <f aca="false">914*G2</f>
        <v>20153.7</v>
      </c>
      <c r="I54" s="0" t="s">
        <v>467</v>
      </c>
    </row>
    <row r="55" customFormat="false" ht="13.8" hidden="false" customHeight="false" outlineLevel="0" collapsed="false">
      <c r="A55" s="2" t="s">
        <v>286</v>
      </c>
      <c r="B55" s="2" t="s">
        <v>285</v>
      </c>
      <c r="C55" s="0" t="n">
        <v>66</v>
      </c>
      <c r="D55" s="0" t="n">
        <v>66</v>
      </c>
      <c r="E55" s="0" t="n">
        <v>82</v>
      </c>
    </row>
    <row r="56" customFormat="false" ht="13.8" hidden="false" customHeight="false" outlineLevel="0" collapsed="false">
      <c r="A56" s="2" t="s">
        <v>293</v>
      </c>
      <c r="B56" s="2" t="s">
        <v>292</v>
      </c>
      <c r="C56" s="0" t="n">
        <v>158000</v>
      </c>
      <c r="D56" s="0" t="n">
        <v>158000</v>
      </c>
      <c r="E56" s="0" t="n">
        <v>214000</v>
      </c>
    </row>
    <row r="57" customFormat="false" ht="13.8" hidden="false" customHeight="false" outlineLevel="0" collapsed="false">
      <c r="A57" s="2" t="s">
        <v>299</v>
      </c>
      <c r="B57" s="2" t="s">
        <v>298</v>
      </c>
      <c r="C57" s="0" t="n">
        <v>55000</v>
      </c>
      <c r="D57" s="0" t="n">
        <v>36000</v>
      </c>
      <c r="E57" s="0" t="n">
        <v>73000</v>
      </c>
    </row>
    <row r="58" customFormat="false" ht="13.8" hidden="false" customHeight="false" outlineLevel="0" collapsed="false">
      <c r="A58" s="2" t="s">
        <v>305</v>
      </c>
      <c r="B58" s="2" t="s">
        <v>304</v>
      </c>
      <c r="D58" s="0" t="n">
        <v>65000</v>
      </c>
      <c r="E58" s="0" t="n">
        <v>73000</v>
      </c>
    </row>
    <row r="59" customFormat="false" ht="13.8" hidden="false" customHeight="false" outlineLevel="0" collapsed="false">
      <c r="A59" s="2" t="s">
        <v>309</v>
      </c>
      <c r="B59" s="2" t="s">
        <v>308</v>
      </c>
      <c r="C59" s="0" t="n">
        <v>8200000</v>
      </c>
      <c r="D59" s="0" t="n">
        <v>7400000</v>
      </c>
      <c r="E59" s="0" t="n">
        <v>8200000</v>
      </c>
    </row>
    <row r="60" customFormat="false" ht="13.8" hidden="false" customHeight="false" outlineLevel="0" collapsed="false">
      <c r="A60" s="2" t="s">
        <v>313</v>
      </c>
      <c r="B60" s="2" t="s">
        <v>312</v>
      </c>
    </row>
    <row r="61" customFormat="false" ht="13.8" hidden="false" customHeight="false" outlineLevel="0" collapsed="false">
      <c r="A61" s="2" t="s">
        <v>318</v>
      </c>
      <c r="B61" s="2" t="s">
        <v>317</v>
      </c>
      <c r="C61" s="2" t="n">
        <f aca="false">6.7*G8</f>
        <v>14773.5</v>
      </c>
      <c r="D61" s="2" t="n">
        <f aca="false">3.38*G8</f>
        <v>7452.9</v>
      </c>
      <c r="E61" s="2" t="n">
        <f aca="false">16.4*G8</f>
        <v>36162</v>
      </c>
    </row>
    <row r="62" customFormat="false" ht="13.8" hidden="false" customHeight="false" outlineLevel="0" collapsed="false">
      <c r="A62" s="2" t="s">
        <v>325</v>
      </c>
      <c r="B62" s="2" t="s">
        <v>324</v>
      </c>
      <c r="C62" s="0" t="n">
        <v>270</v>
      </c>
      <c r="D62" s="0" t="n">
        <v>148</v>
      </c>
      <c r="E62" s="0" t="n">
        <v>326</v>
      </c>
    </row>
    <row r="63" customFormat="false" ht="13.8" hidden="false" customHeight="false" outlineLevel="0" collapsed="false">
      <c r="A63" s="2" t="s">
        <v>330</v>
      </c>
      <c r="B63" s="2" t="s">
        <v>329</v>
      </c>
      <c r="C63" s="0" t="n">
        <f aca="false">101*G2</f>
        <v>2227.05</v>
      </c>
      <c r="D63" s="0" t="n">
        <f aca="false">94.8*G2</f>
        <v>2090.34</v>
      </c>
      <c r="E63" s="0" t="n">
        <f aca="false">132.7*G2</f>
        <v>2926.035</v>
      </c>
      <c r="I63" s="0" t="s">
        <v>467</v>
      </c>
    </row>
    <row r="64" customFormat="false" ht="13.8" hidden="false" customHeight="false" outlineLevel="0" collapsed="false">
      <c r="A64" s="2" t="s">
        <v>337</v>
      </c>
      <c r="B64" s="2" t="s">
        <v>336</v>
      </c>
      <c r="C64" s="0" t="n">
        <v>1400</v>
      </c>
      <c r="D64" s="0" t="n">
        <v>877</v>
      </c>
      <c r="E64" s="0" t="n">
        <v>1490</v>
      </c>
    </row>
    <row r="65" customFormat="false" ht="13.8" hidden="false" customHeight="false" outlineLevel="0" collapsed="false">
      <c r="A65" s="2" t="s">
        <v>343</v>
      </c>
      <c r="B65" s="2" t="s">
        <v>342</v>
      </c>
      <c r="C65" s="0" t="n">
        <v>2000</v>
      </c>
      <c r="D65" s="0" t="n">
        <v>2000</v>
      </c>
      <c r="E65" s="0" t="n">
        <v>2000</v>
      </c>
      <c r="I65" s="0" t="s">
        <v>477</v>
      </c>
    </row>
    <row r="66" customFormat="false" ht="13.8" hidden="false" customHeight="false" outlineLevel="0" collapsed="false">
      <c r="A66" s="2" t="s">
        <v>350</v>
      </c>
      <c r="B66" s="2" t="s">
        <v>349</v>
      </c>
      <c r="C66" s="0" t="n">
        <v>2000</v>
      </c>
      <c r="D66" s="0" t="n">
        <v>2000</v>
      </c>
      <c r="E66" s="0" t="n">
        <v>2000</v>
      </c>
      <c r="I66" s="0" t="s">
        <v>477</v>
      </c>
    </row>
    <row r="67" customFormat="false" ht="13.8" hidden="false" customHeight="false" outlineLevel="0" collapsed="false">
      <c r="A67" s="2" t="s">
        <v>356</v>
      </c>
      <c r="B67" s="2" t="s">
        <v>355</v>
      </c>
    </row>
    <row r="68" customFormat="false" ht="13.8" hidden="false" customHeight="false" outlineLevel="0" collapsed="false">
      <c r="A68" s="2" t="s">
        <v>362</v>
      </c>
      <c r="B68" s="2" t="s">
        <v>361</v>
      </c>
      <c r="C68" s="0" t="n">
        <v>47000</v>
      </c>
      <c r="D68" s="0" t="n">
        <v>40000</v>
      </c>
      <c r="E68" s="0" t="n">
        <v>50000</v>
      </c>
      <c r="I68" s="0" t="s">
        <v>477</v>
      </c>
    </row>
    <row r="69" customFormat="false" ht="13.8" hidden="false" customHeight="false" outlineLevel="0" collapsed="false">
      <c r="A69" s="2" t="s">
        <v>369</v>
      </c>
      <c r="B69" s="2" t="s">
        <v>368</v>
      </c>
    </row>
    <row r="70" customFormat="false" ht="13.8" hidden="false" customHeight="false" outlineLevel="0" collapsed="false">
      <c r="A70" s="2" t="s">
        <v>376</v>
      </c>
      <c r="B70" s="2" t="s">
        <v>375</v>
      </c>
      <c r="C70" s="0" t="n">
        <v>31000</v>
      </c>
      <c r="D70" s="0" t="n">
        <v>31000</v>
      </c>
      <c r="E70" s="0" t="n">
        <v>77000</v>
      </c>
      <c r="I70" s="0" t="s">
        <v>477</v>
      </c>
    </row>
    <row r="71" customFormat="false" ht="13.8" hidden="false" customHeight="false" outlineLevel="0" collapsed="false">
      <c r="A71" s="2" t="s">
        <v>383</v>
      </c>
      <c r="B71" s="2" t="s">
        <v>382</v>
      </c>
    </row>
    <row r="72" customFormat="false" ht="13.8" hidden="false" customHeight="false" outlineLevel="0" collapsed="false">
      <c r="A72" s="2" t="s">
        <v>390</v>
      </c>
      <c r="B72" s="2" t="s">
        <v>389</v>
      </c>
      <c r="C72" s="0" t="n">
        <v>628000</v>
      </c>
      <c r="D72" s="0" t="n">
        <v>145000</v>
      </c>
      <c r="E72" s="0" t="n">
        <v>507000</v>
      </c>
      <c r="I72" s="0" t="s">
        <v>477</v>
      </c>
    </row>
    <row r="73" customFormat="false" ht="13.8" hidden="false" customHeight="false" outlineLevel="0" collapsed="false">
      <c r="A73" s="2" t="s">
        <v>397</v>
      </c>
      <c r="B73" s="2" t="s">
        <v>396</v>
      </c>
      <c r="C73" s="0" t="n">
        <v>258000</v>
      </c>
      <c r="D73" s="0" t="n">
        <v>179000</v>
      </c>
      <c r="E73" s="0" t="n">
        <v>258000</v>
      </c>
      <c r="I73" s="0" t="s">
        <v>477</v>
      </c>
    </row>
    <row r="74" customFormat="false" ht="13.8" hidden="false" customHeight="false" outlineLevel="0" collapsed="false">
      <c r="A74" s="2" t="s">
        <v>404</v>
      </c>
      <c r="B74" s="2" t="s">
        <v>403</v>
      </c>
      <c r="C74" s="0" t="n">
        <v>3000</v>
      </c>
      <c r="D74" s="0" t="n">
        <v>3000</v>
      </c>
      <c r="E74" s="0" t="n">
        <v>4000</v>
      </c>
    </row>
    <row r="75" customFormat="false" ht="13.8" hidden="false" customHeight="false" outlineLevel="0" collapsed="false">
      <c r="A75" s="2" t="s">
        <v>478</v>
      </c>
      <c r="B75" s="2"/>
      <c r="C75" s="0" t="n">
        <v>3000</v>
      </c>
      <c r="D75" s="0" t="n">
        <v>3000</v>
      </c>
      <c r="E75" s="0" t="n">
        <v>4000</v>
      </c>
    </row>
    <row r="76" customFormat="false" ht="13.8" hidden="false" customHeight="false" outlineLevel="0" collapsed="false">
      <c r="A76" s="2" t="s">
        <v>479</v>
      </c>
      <c r="B76" s="2"/>
      <c r="C76" s="0" t="n">
        <v>34000</v>
      </c>
      <c r="D76" s="0" t="n">
        <v>34000</v>
      </c>
      <c r="E76" s="0" t="n">
        <v>36000</v>
      </c>
    </row>
    <row r="77" customFormat="false" ht="13.8" hidden="false" customHeight="false" outlineLevel="0" collapsed="false">
      <c r="A77" s="2" t="s">
        <v>411</v>
      </c>
      <c r="B77" s="2" t="s">
        <v>410</v>
      </c>
    </row>
    <row r="78" customFormat="false" ht="13.8" hidden="false" customHeight="false" outlineLevel="0" collapsed="false">
      <c r="A78" s="2" t="s">
        <v>417</v>
      </c>
      <c r="B78" s="2" t="s">
        <v>416</v>
      </c>
    </row>
    <row r="79" customFormat="false" ht="13.8" hidden="false" customHeight="false" outlineLevel="0" collapsed="false">
      <c r="A79" s="2" t="s">
        <v>424</v>
      </c>
      <c r="B79" s="2" t="s">
        <v>423</v>
      </c>
    </row>
    <row r="80" customFormat="false" ht="13.8" hidden="false" customHeight="false" outlineLevel="0" collapsed="false">
      <c r="A80" s="2" t="s">
        <v>431</v>
      </c>
      <c r="B80" s="2" t="s">
        <v>430</v>
      </c>
    </row>
    <row r="81" customFormat="false" ht="13.8" hidden="false" customHeight="false" outlineLevel="0" collapsed="false">
      <c r="A81" s="2" t="s">
        <v>437</v>
      </c>
      <c r="B81" s="2" t="s">
        <v>436</v>
      </c>
    </row>
    <row r="82" customFormat="false" ht="13.8" hidden="false" customHeight="false" outlineLevel="0" collapsed="false">
      <c r="A82" s="2"/>
      <c r="B82" s="2" t="s">
        <v>443</v>
      </c>
    </row>
    <row r="83" customFormat="false" ht="13.8" hidden="false" customHeight="false" outlineLevel="0" collapsed="false">
      <c r="A83" s="2"/>
      <c r="B83" s="2" t="s">
        <v>448</v>
      </c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1" activeCellId="0" sqref="E101"/>
    </sheetView>
  </sheetViews>
  <sheetFormatPr defaultColWidth="8.7578125" defaultRowHeight="13.8" zeroHeight="false" outlineLevelRow="0" outlineLevelCol="0"/>
  <cols>
    <col collapsed="false" customWidth="true" hidden="false" outlineLevel="0" max="2" min="1" style="0" width="24.34"/>
    <col collapsed="false" customWidth="true" hidden="false" outlineLevel="0" max="4" min="3" style="0" width="31.86"/>
    <col collapsed="false" customWidth="true" hidden="false" outlineLevel="0" max="7" min="7" style="0" width="2.51"/>
    <col collapsed="false" customWidth="true" hidden="false" outlineLevel="0" max="1024" min="1016" style="0" width="11.52"/>
  </cols>
  <sheetData>
    <row r="1" customFormat="false" ht="13.8" hidden="false" customHeight="false" outlineLevel="0" collapsed="false">
      <c r="A1" s="0" t="s">
        <v>453</v>
      </c>
      <c r="B1" s="0" t="s">
        <v>0</v>
      </c>
      <c r="C1" s="0" t="s">
        <v>455</v>
      </c>
      <c r="D1" s="0" t="s">
        <v>456</v>
      </c>
      <c r="F1" s="0" t="s">
        <v>457</v>
      </c>
      <c r="H1" s="0" t="s">
        <v>480</v>
      </c>
    </row>
    <row r="2" customFormat="false" ht="13.8" hidden="false" customHeight="false" outlineLevel="0" collapsed="false">
      <c r="A2" s="2" t="s">
        <v>30</v>
      </c>
      <c r="B2" s="2" t="s">
        <v>28</v>
      </c>
      <c r="C2" s="0" t="n">
        <v>73.11</v>
      </c>
      <c r="D2" s="0" t="n">
        <v>108</v>
      </c>
      <c r="F2" s="0" t="n">
        <v>22.05</v>
      </c>
      <c r="H2" s="0" t="s">
        <v>481</v>
      </c>
    </row>
    <row r="3" customFormat="false" ht="13.8" hidden="false" customHeight="false" outlineLevel="0" collapsed="false">
      <c r="A3" s="2" t="s">
        <v>37</v>
      </c>
      <c r="B3" s="2" t="s">
        <v>36</v>
      </c>
      <c r="C3" s="0" t="n">
        <v>4.34</v>
      </c>
      <c r="D3" s="0" t="n">
        <v>7.16</v>
      </c>
      <c r="H3" s="2" t="s">
        <v>481</v>
      </c>
    </row>
    <row r="4" customFormat="false" ht="13.8" hidden="false" customHeight="false" outlineLevel="0" collapsed="false">
      <c r="A4" s="2"/>
      <c r="B4" s="2" t="s">
        <v>42</v>
      </c>
      <c r="F4" s="0" t="s">
        <v>459</v>
      </c>
    </row>
    <row r="5" customFormat="false" ht="13.8" hidden="false" customHeight="false" outlineLevel="0" collapsed="false">
      <c r="A5" s="2" t="s">
        <v>49</v>
      </c>
      <c r="B5" s="2" t="s">
        <v>48</v>
      </c>
      <c r="C5" s="0" t="n">
        <f aca="false">91*F2</f>
        <v>2006.55</v>
      </c>
      <c r="D5" s="0" t="n">
        <f aca="false">134*F2</f>
        <v>2954.7</v>
      </c>
      <c r="F5" s="0" t="n">
        <v>29166.7</v>
      </c>
      <c r="H5" s="2" t="s">
        <v>481</v>
      </c>
    </row>
    <row r="6" customFormat="false" ht="13.8" hidden="false" customHeight="false" outlineLevel="0" collapsed="false">
      <c r="A6" s="2" t="s">
        <v>460</v>
      </c>
      <c r="B6" s="2" t="s">
        <v>55</v>
      </c>
      <c r="C6" s="0" t="n">
        <f aca="false">80.4*F2</f>
        <v>1772.82</v>
      </c>
      <c r="D6" s="0" t="n">
        <f aca="false">114.7*F2</f>
        <v>2529.135</v>
      </c>
      <c r="H6" s="2" t="s">
        <v>481</v>
      </c>
    </row>
    <row r="7" customFormat="false" ht="13.8" hidden="false" customHeight="false" outlineLevel="0" collapsed="false">
      <c r="A7" s="2"/>
      <c r="B7" s="2" t="s">
        <v>62</v>
      </c>
      <c r="F7" s="0" t="s">
        <v>461</v>
      </c>
    </row>
    <row r="8" customFormat="false" ht="13.8" hidden="false" customHeight="false" outlineLevel="0" collapsed="false">
      <c r="A8" s="2" t="s">
        <v>69</v>
      </c>
      <c r="B8" s="2" t="s">
        <v>68</v>
      </c>
      <c r="F8" s="0" t="n">
        <v>2205</v>
      </c>
    </row>
    <row r="9" customFormat="false" ht="13.8" hidden="false" customHeight="false" outlineLevel="0" collapsed="false">
      <c r="A9" s="2" t="s">
        <v>75</v>
      </c>
      <c r="B9" s="2" t="s">
        <v>74</v>
      </c>
      <c r="C9" s="0" t="n">
        <v>2100</v>
      </c>
      <c r="D9" s="0" t="n">
        <v>2550</v>
      </c>
      <c r="H9" s="2" t="s">
        <v>481</v>
      </c>
    </row>
    <row r="10" customFormat="false" ht="13.8" hidden="false" customHeight="false" outlineLevel="0" collapsed="false">
      <c r="A10" s="2" t="s">
        <v>82</v>
      </c>
      <c r="B10" s="2" t="s">
        <v>81</v>
      </c>
    </row>
    <row r="11" customFormat="false" ht="13.8" hidden="false" customHeight="false" outlineLevel="0" collapsed="false">
      <c r="A11" s="2" t="s">
        <v>89</v>
      </c>
      <c r="B11" s="2" t="s">
        <v>88</v>
      </c>
      <c r="C11" s="0" t="n">
        <v>680</v>
      </c>
      <c r="D11" s="0" t="n">
        <v>830</v>
      </c>
      <c r="H11" s="2" t="s">
        <v>482</v>
      </c>
    </row>
    <row r="12" customFormat="false" ht="13.8" hidden="false" customHeight="false" outlineLevel="0" collapsed="false">
      <c r="A12" s="2" t="s">
        <v>94</v>
      </c>
      <c r="B12" s="2" t="s">
        <v>93</v>
      </c>
      <c r="C12" s="0" t="n">
        <v>740</v>
      </c>
      <c r="D12" s="0" t="n">
        <v>1200</v>
      </c>
      <c r="H12" s="2" t="s">
        <v>481</v>
      </c>
    </row>
    <row r="13" customFormat="false" ht="13.8" hidden="false" customHeight="false" outlineLevel="0" collapsed="false">
      <c r="A13" s="2" t="s">
        <v>463</v>
      </c>
      <c r="B13" s="2"/>
      <c r="C13" s="0" t="n">
        <v>6900</v>
      </c>
      <c r="D13" s="0" t="n">
        <v>9500</v>
      </c>
      <c r="H13" s="2" t="s">
        <v>481</v>
      </c>
    </row>
    <row r="14" customFormat="false" ht="13.8" hidden="false" customHeight="false" outlineLevel="0" collapsed="false">
      <c r="A14" s="2" t="s">
        <v>464</v>
      </c>
      <c r="B14" s="2"/>
      <c r="C14" s="0" t="n">
        <v>740</v>
      </c>
      <c r="D14" s="0" t="n">
        <v>1200</v>
      </c>
      <c r="H14" s="2" t="s">
        <v>483</v>
      </c>
    </row>
    <row r="15" customFormat="false" ht="13.8" hidden="false" customHeight="false" outlineLevel="0" collapsed="false">
      <c r="A15" s="2" t="s">
        <v>99</v>
      </c>
      <c r="B15" s="2" t="s">
        <v>98</v>
      </c>
      <c r="C15" s="0" t="n">
        <v>67.98</v>
      </c>
      <c r="D15" s="0" t="n">
        <v>76.9</v>
      </c>
      <c r="H15" s="2" t="s">
        <v>481</v>
      </c>
    </row>
    <row r="16" customFormat="false" ht="13.8" hidden="false" customHeight="false" outlineLevel="0" collapsed="false">
      <c r="A16" s="2" t="s">
        <v>105</v>
      </c>
      <c r="B16" s="2" t="s">
        <v>104</v>
      </c>
    </row>
    <row r="17" customFormat="false" ht="13.8" hidden="false" customHeight="false" outlineLevel="0" collapsed="false">
      <c r="A17" s="2" t="s">
        <v>112</v>
      </c>
      <c r="B17" s="2" t="s">
        <v>111</v>
      </c>
    </row>
    <row r="18" customFormat="false" ht="13.8" hidden="false" customHeight="false" outlineLevel="0" collapsed="false">
      <c r="A18" s="2"/>
      <c r="B18" s="2"/>
    </row>
    <row r="19" customFormat="false" ht="13.8" hidden="false" customHeight="false" outlineLevel="0" collapsed="false">
      <c r="A19" s="2" t="s">
        <v>119</v>
      </c>
      <c r="B19" s="2" t="s">
        <v>118</v>
      </c>
    </row>
    <row r="20" customFormat="false" ht="13.8" hidden="false" customHeight="false" outlineLevel="0" collapsed="false">
      <c r="A20" s="2" t="s">
        <v>126</v>
      </c>
      <c r="B20" s="2" t="s">
        <v>124</v>
      </c>
      <c r="C20" s="0" t="n">
        <f aca="false">15.75*F5</f>
        <v>459375.525</v>
      </c>
      <c r="D20" s="0" t="n">
        <f aca="false">20*F5</f>
        <v>583334</v>
      </c>
      <c r="H20" s="2" t="s">
        <v>481</v>
      </c>
    </row>
    <row r="21" customFormat="false" ht="13.8" hidden="false" customHeight="false" outlineLevel="0" collapsed="false">
      <c r="A21" s="2" t="s">
        <v>129</v>
      </c>
      <c r="B21" s="2" t="s">
        <v>128</v>
      </c>
      <c r="C21" s="0" t="n">
        <v>1430</v>
      </c>
      <c r="D21" s="0" t="n">
        <v>1920</v>
      </c>
      <c r="H21" s="2" t="s">
        <v>481</v>
      </c>
    </row>
    <row r="22" customFormat="false" ht="13.8" hidden="false" customHeight="false" outlineLevel="0" collapsed="false">
      <c r="A22" s="2" t="s">
        <v>136</v>
      </c>
      <c r="B22" s="2" t="s">
        <v>135</v>
      </c>
      <c r="C22" s="0" t="n">
        <v>176</v>
      </c>
      <c r="D22" s="0" t="n">
        <v>187</v>
      </c>
      <c r="H22" s="2" t="s">
        <v>484</v>
      </c>
    </row>
    <row r="23" customFormat="false" ht="13.8" hidden="false" customHeight="false" outlineLevel="0" collapsed="false">
      <c r="A23" s="2" t="s">
        <v>143</v>
      </c>
      <c r="B23" s="2" t="s">
        <v>142</v>
      </c>
      <c r="C23" s="0" t="n">
        <v>510000</v>
      </c>
      <c r="D23" s="0" t="n">
        <v>640000</v>
      </c>
      <c r="H23" s="2" t="s">
        <v>481</v>
      </c>
    </row>
    <row r="24" customFormat="false" ht="13.8" hidden="false" customHeight="false" outlineLevel="0" collapsed="false">
      <c r="A24" s="2" t="s">
        <v>149</v>
      </c>
      <c r="B24" s="2" t="s">
        <v>148</v>
      </c>
      <c r="C24" s="0" t="n">
        <f aca="false">3.19*F8</f>
        <v>7033.95</v>
      </c>
      <c r="D24" s="0" t="n">
        <f aca="false">4.93*F8</f>
        <v>10870.65</v>
      </c>
      <c r="H24" s="2" t="s">
        <v>481</v>
      </c>
    </row>
    <row r="25" customFormat="false" ht="13.8" hidden="false" customHeight="false" outlineLevel="0" collapsed="false">
      <c r="A25" s="2" t="s">
        <v>155</v>
      </c>
      <c r="B25" s="2" t="s">
        <v>154</v>
      </c>
      <c r="C25" s="0" t="n">
        <v>1340</v>
      </c>
      <c r="D25" s="0" t="n">
        <v>2890</v>
      </c>
      <c r="H25" s="2" t="s">
        <v>481</v>
      </c>
    </row>
    <row r="26" customFormat="false" ht="13.8" hidden="false" customHeight="false" outlineLevel="0" collapsed="false">
      <c r="A26" s="2" t="s">
        <v>162</v>
      </c>
      <c r="B26" s="2" t="s">
        <v>161</v>
      </c>
    </row>
    <row r="27" customFormat="false" ht="13.8" hidden="false" customHeight="false" outlineLevel="0" collapsed="false">
      <c r="A27" s="2" t="s">
        <v>166</v>
      </c>
      <c r="B27" s="2" t="s">
        <v>165</v>
      </c>
      <c r="C27" s="0" t="n">
        <f aca="false">11.57*F8</f>
        <v>25511.85</v>
      </c>
      <c r="D27" s="0" t="n">
        <f aca="false">32.94*F8</f>
        <v>72632.7</v>
      </c>
      <c r="H27" s="2" t="s">
        <v>481</v>
      </c>
    </row>
    <row r="28" customFormat="false" ht="13.8" hidden="false" customHeight="false" outlineLevel="0" collapsed="false">
      <c r="A28" s="2" t="s">
        <v>174</v>
      </c>
      <c r="B28" s="2" t="s">
        <v>173</v>
      </c>
      <c r="C28" s="0" t="n">
        <v>180</v>
      </c>
      <c r="D28" s="0" t="n">
        <v>276</v>
      </c>
      <c r="H28" s="2" t="s">
        <v>481</v>
      </c>
    </row>
    <row r="29" customFormat="false" ht="13.8" hidden="false" customHeight="false" outlineLevel="0" collapsed="false">
      <c r="A29" s="2" t="s">
        <v>468</v>
      </c>
      <c r="B29" s="2"/>
      <c r="C29" s="0" t="n">
        <v>180</v>
      </c>
      <c r="D29" s="0" t="n">
        <v>276</v>
      </c>
      <c r="H29" s="2" t="s">
        <v>481</v>
      </c>
    </row>
    <row r="30" customFormat="false" ht="13.8" hidden="false" customHeight="false" outlineLevel="0" collapsed="false">
      <c r="A30" s="2" t="s">
        <v>469</v>
      </c>
      <c r="B30" s="2"/>
      <c r="C30" s="0" t="n">
        <v>1750</v>
      </c>
      <c r="D30" s="0" t="n">
        <v>2549</v>
      </c>
      <c r="H30" s="2" t="s">
        <v>481</v>
      </c>
    </row>
    <row r="31" customFormat="false" ht="13.8" hidden="false" customHeight="false" outlineLevel="0" collapsed="false">
      <c r="A31" s="2" t="s">
        <v>180</v>
      </c>
      <c r="B31" s="2" t="s">
        <v>179</v>
      </c>
    </row>
    <row r="32" customFormat="false" ht="13.8" hidden="false" customHeight="false" outlineLevel="0" collapsed="false">
      <c r="A32" s="2" t="s">
        <v>186</v>
      </c>
      <c r="B32" s="2" t="s">
        <v>185</v>
      </c>
      <c r="C32" s="0" t="n">
        <f aca="false">220.6*F2</f>
        <v>4864.23</v>
      </c>
      <c r="D32" s="0" t="n">
        <f aca="false">296*F2</f>
        <v>6526.8</v>
      </c>
      <c r="H32" s="2" t="s">
        <v>481</v>
      </c>
    </row>
    <row r="33" customFormat="false" ht="13.8" hidden="false" customHeight="false" outlineLevel="0" collapsed="false">
      <c r="A33" s="2" t="s">
        <v>194</v>
      </c>
      <c r="B33" s="2" t="s">
        <v>193</v>
      </c>
      <c r="C33" s="0" t="n">
        <v>477000</v>
      </c>
      <c r="D33" s="0" t="n">
        <v>690000</v>
      </c>
      <c r="H33" s="2" t="s">
        <v>481</v>
      </c>
    </row>
    <row r="34" customFormat="false" ht="13.8" hidden="false" customHeight="false" outlineLevel="0" collapsed="false">
      <c r="A34" s="2" t="s">
        <v>470</v>
      </c>
      <c r="B34" s="2"/>
      <c r="C34" s="0" t="n">
        <v>477000</v>
      </c>
      <c r="D34" s="0" t="n">
        <v>690000</v>
      </c>
      <c r="H34" s="2" t="s">
        <v>481</v>
      </c>
    </row>
    <row r="35" customFormat="false" ht="13.8" hidden="false" customHeight="false" outlineLevel="0" collapsed="false">
      <c r="A35" s="2" t="s">
        <v>471</v>
      </c>
      <c r="B35" s="2"/>
      <c r="C35" s="0" t="n">
        <v>124000</v>
      </c>
      <c r="D35" s="0" t="n">
        <v>185000</v>
      </c>
      <c r="H35" s="2" t="s">
        <v>481</v>
      </c>
    </row>
    <row r="36" customFormat="false" ht="13.8" hidden="false" customHeight="false" outlineLevel="0" collapsed="false">
      <c r="A36" s="2" t="s">
        <v>200</v>
      </c>
      <c r="B36" s="2" t="s">
        <v>199</v>
      </c>
      <c r="C36" s="0" t="n">
        <v>720000</v>
      </c>
      <c r="D36" s="0" t="n">
        <v>1084000</v>
      </c>
      <c r="H36" s="2" t="s">
        <v>481</v>
      </c>
    </row>
    <row r="37" customFormat="false" ht="13.8" hidden="false" customHeight="false" outlineLevel="0" collapsed="false">
      <c r="A37" s="2" t="s">
        <v>472</v>
      </c>
      <c r="B37" s="2"/>
      <c r="C37" s="0" t="n">
        <v>1000000</v>
      </c>
      <c r="D37" s="0" t="n">
        <v>1543000</v>
      </c>
      <c r="H37" s="2" t="s">
        <v>481</v>
      </c>
    </row>
    <row r="38" customFormat="false" ht="13.8" hidden="false" customHeight="false" outlineLevel="0" collapsed="false">
      <c r="A38" s="2" t="s">
        <v>473</v>
      </c>
      <c r="B38" s="2"/>
      <c r="C38" s="0" t="n">
        <v>720000</v>
      </c>
      <c r="D38" s="0" t="n">
        <v>1084000</v>
      </c>
      <c r="H38" s="2" t="s">
        <v>481</v>
      </c>
    </row>
    <row r="39" customFormat="false" ht="13.8" hidden="false" customHeight="false" outlineLevel="0" collapsed="false">
      <c r="A39" s="2" t="s">
        <v>205</v>
      </c>
      <c r="B39" s="2" t="s">
        <v>204</v>
      </c>
    </row>
    <row r="40" customFormat="false" ht="13.8" hidden="false" customHeight="false" outlineLevel="0" collapsed="false">
      <c r="A40" s="2" t="s">
        <v>211</v>
      </c>
      <c r="B40" s="2" t="s">
        <v>209</v>
      </c>
    </row>
    <row r="41" customFormat="false" ht="13.8" hidden="false" customHeight="false" outlineLevel="0" collapsed="false">
      <c r="A41" s="2" t="s">
        <v>215</v>
      </c>
      <c r="B41" s="2" t="s">
        <v>214</v>
      </c>
      <c r="C41" s="0" t="n">
        <v>345000</v>
      </c>
      <c r="D41" s="0" t="n">
        <v>400000</v>
      </c>
      <c r="H41" s="2" t="s">
        <v>481</v>
      </c>
    </row>
    <row r="42" customFormat="false" ht="13.8" hidden="false" customHeight="false" outlineLevel="0" collapsed="false">
      <c r="A42" s="2" t="s">
        <v>219</v>
      </c>
      <c r="B42" s="2" t="s">
        <v>218</v>
      </c>
      <c r="C42" s="0" t="n">
        <v>8000</v>
      </c>
      <c r="D42" s="0" t="n">
        <v>17000</v>
      </c>
      <c r="H42" s="2" t="s">
        <v>481</v>
      </c>
    </row>
    <row r="43" customFormat="false" ht="13.8" hidden="false" customHeight="false" outlineLevel="0" collapsed="false">
      <c r="A43" s="2" t="s">
        <v>226</v>
      </c>
      <c r="B43" s="2" t="s">
        <v>225</v>
      </c>
      <c r="C43" s="0" t="n">
        <v>14400</v>
      </c>
      <c r="D43" s="0" t="n">
        <v>27040</v>
      </c>
      <c r="H43" s="2" t="s">
        <v>481</v>
      </c>
    </row>
    <row r="44" customFormat="false" ht="13.8" hidden="false" customHeight="false" outlineLevel="0" collapsed="false">
      <c r="A44" s="2" t="s">
        <v>233</v>
      </c>
      <c r="B44" s="2" t="s">
        <v>232</v>
      </c>
      <c r="C44" s="0" t="n">
        <v>20000</v>
      </c>
      <c r="D44" s="0" t="n">
        <v>24000</v>
      </c>
      <c r="H44" s="2" t="s">
        <v>481</v>
      </c>
    </row>
    <row r="45" customFormat="false" ht="13.8" hidden="false" customHeight="false" outlineLevel="0" collapsed="false">
      <c r="A45" s="2" t="s">
        <v>238</v>
      </c>
      <c r="B45" s="2" t="s">
        <v>237</v>
      </c>
      <c r="C45" s="0" t="n">
        <v>9594</v>
      </c>
      <c r="D45" s="0" t="n">
        <v>14000</v>
      </c>
      <c r="H45" s="2" t="s">
        <v>481</v>
      </c>
    </row>
    <row r="46" customFormat="false" ht="13.8" hidden="false" customHeight="false" outlineLevel="0" collapsed="false">
      <c r="A46" s="2" t="s">
        <v>245</v>
      </c>
      <c r="B46" s="2" t="s">
        <v>244</v>
      </c>
      <c r="C46" s="0" t="n">
        <f aca="false">81.5*F2</f>
        <v>1797.075</v>
      </c>
      <c r="D46" s="0" t="n">
        <f aca="false">105.1*F2</f>
        <v>2317.455</v>
      </c>
      <c r="H46" s="2" t="s">
        <v>481</v>
      </c>
    </row>
    <row r="47" customFormat="false" ht="13.8" hidden="false" customHeight="false" outlineLevel="0" collapsed="false">
      <c r="A47" s="2" t="s">
        <v>252</v>
      </c>
      <c r="B47" s="2" t="s">
        <v>251</v>
      </c>
      <c r="H47" s="2"/>
    </row>
    <row r="48" customFormat="false" ht="13.8" hidden="false" customHeight="false" outlineLevel="0" collapsed="false">
      <c r="A48" s="2" t="s">
        <v>259</v>
      </c>
      <c r="B48" s="2" t="s">
        <v>258</v>
      </c>
      <c r="C48" s="0" t="n">
        <v>37.88</v>
      </c>
      <c r="D48" s="0" t="n">
        <v>81.16</v>
      </c>
      <c r="H48" s="2" t="s">
        <v>485</v>
      </c>
    </row>
    <row r="49" customFormat="false" ht="13.8" hidden="false" customHeight="false" outlineLevel="0" collapsed="false">
      <c r="A49" s="2" t="s">
        <v>266</v>
      </c>
      <c r="B49" s="2" t="s">
        <v>265</v>
      </c>
      <c r="C49" s="0" t="n">
        <f aca="false">3.35*F8</f>
        <v>7386.75</v>
      </c>
      <c r="D49" s="0" t="n">
        <f aca="false">3.98*F8</f>
        <v>8775.9</v>
      </c>
      <c r="H49" s="2" t="s">
        <v>481</v>
      </c>
    </row>
    <row r="50" customFormat="false" ht="13.8" hidden="false" customHeight="false" outlineLevel="0" collapsed="false">
      <c r="A50" s="2" t="s">
        <v>272</v>
      </c>
      <c r="B50" s="2" t="s">
        <v>271</v>
      </c>
      <c r="C50" s="0" t="n">
        <v>3800000</v>
      </c>
      <c r="D50" s="0" t="n">
        <v>4600000</v>
      </c>
      <c r="H50" s="2" t="s">
        <v>481</v>
      </c>
    </row>
    <row r="51" customFormat="false" ht="13.8" hidden="false" customHeight="false" outlineLevel="0" collapsed="false">
      <c r="A51" s="2" t="s">
        <v>475</v>
      </c>
      <c r="B51" s="2"/>
      <c r="C51" s="0" t="n">
        <v>3800000</v>
      </c>
      <c r="D51" s="0" t="n">
        <v>4600000</v>
      </c>
      <c r="H51" s="2" t="s">
        <v>481</v>
      </c>
    </row>
    <row r="52" customFormat="false" ht="13.8" hidden="false" customHeight="false" outlineLevel="0" collapsed="false">
      <c r="A52" s="2" t="s">
        <v>476</v>
      </c>
      <c r="B52" s="2"/>
      <c r="C52" s="0" t="n">
        <v>228000000</v>
      </c>
      <c r="D52" s="0" t="n">
        <v>233000000</v>
      </c>
      <c r="H52" s="2" t="s">
        <v>481</v>
      </c>
    </row>
    <row r="53" customFormat="false" ht="13.8" hidden="false" customHeight="false" outlineLevel="0" collapsed="false">
      <c r="A53" s="2" t="s">
        <v>276</v>
      </c>
      <c r="B53" s="2" t="s">
        <v>275</v>
      </c>
      <c r="C53" s="0" t="n">
        <f aca="false">10.78*F8</f>
        <v>23769.9</v>
      </c>
      <c r="D53" s="0" t="n">
        <f aca="false">23.69*F8</f>
        <v>52236.45</v>
      </c>
      <c r="H53" s="2" t="s">
        <v>481</v>
      </c>
    </row>
    <row r="54" customFormat="false" ht="13.8" hidden="false" customHeight="false" outlineLevel="0" collapsed="false">
      <c r="A54" s="2" t="s">
        <v>279</v>
      </c>
      <c r="B54" s="2" t="s">
        <v>278</v>
      </c>
      <c r="C54" s="0" t="n">
        <f aca="false">770*F2</f>
        <v>16978.5</v>
      </c>
      <c r="D54" s="0" t="n">
        <f aca="false">914*F2</f>
        <v>20153.7</v>
      </c>
      <c r="H54" s="2" t="s">
        <v>481</v>
      </c>
    </row>
    <row r="55" customFormat="false" ht="13.8" hidden="false" customHeight="false" outlineLevel="0" collapsed="false">
      <c r="A55" s="2" t="s">
        <v>286</v>
      </c>
      <c r="B55" s="2" t="s">
        <v>285</v>
      </c>
      <c r="C55" s="0" t="n">
        <v>66</v>
      </c>
      <c r="D55" s="0" t="n">
        <v>82</v>
      </c>
      <c r="H55" s="2" t="s">
        <v>481</v>
      </c>
    </row>
    <row r="56" customFormat="false" ht="13.8" hidden="false" customHeight="false" outlineLevel="0" collapsed="false">
      <c r="A56" s="2" t="s">
        <v>293</v>
      </c>
      <c r="B56" s="2" t="s">
        <v>292</v>
      </c>
      <c r="C56" s="0" t="n">
        <v>158000</v>
      </c>
      <c r="D56" s="0" t="n">
        <v>214000</v>
      </c>
      <c r="H56" s="2" t="s">
        <v>481</v>
      </c>
    </row>
    <row r="57" customFormat="false" ht="13.8" hidden="false" customHeight="false" outlineLevel="0" collapsed="false">
      <c r="A57" s="2" t="s">
        <v>299</v>
      </c>
      <c r="B57" s="2" t="s">
        <v>298</v>
      </c>
      <c r="C57" s="0" t="n">
        <v>36000</v>
      </c>
      <c r="D57" s="0" t="n">
        <v>73000</v>
      </c>
      <c r="H57" s="2" t="s">
        <v>481</v>
      </c>
    </row>
    <row r="58" customFormat="false" ht="13.8" hidden="false" customHeight="false" outlineLevel="0" collapsed="false">
      <c r="A58" s="2" t="s">
        <v>305</v>
      </c>
      <c r="B58" s="2" t="s">
        <v>304</v>
      </c>
      <c r="C58" s="0" t="n">
        <v>65000</v>
      </c>
      <c r="D58" s="0" t="n">
        <v>73000</v>
      </c>
      <c r="H58" s="2" t="s">
        <v>481</v>
      </c>
    </row>
    <row r="59" customFormat="false" ht="13.8" hidden="false" customHeight="false" outlineLevel="0" collapsed="false">
      <c r="A59" s="2" t="s">
        <v>309</v>
      </c>
      <c r="B59" s="2" t="s">
        <v>308</v>
      </c>
      <c r="C59" s="0" t="n">
        <v>7400000</v>
      </c>
      <c r="D59" s="0" t="n">
        <v>8200000</v>
      </c>
      <c r="H59" s="2" t="s">
        <v>481</v>
      </c>
    </row>
    <row r="60" customFormat="false" ht="13.8" hidden="false" customHeight="false" outlineLevel="0" collapsed="false">
      <c r="A60" s="2" t="s">
        <v>313</v>
      </c>
      <c r="B60" s="2" t="s">
        <v>312</v>
      </c>
    </row>
    <row r="61" customFormat="false" ht="13.8" hidden="false" customHeight="false" outlineLevel="0" collapsed="false">
      <c r="A61" s="2" t="s">
        <v>318</v>
      </c>
      <c r="B61" s="2" t="s">
        <v>317</v>
      </c>
      <c r="C61" s="2" t="n">
        <f aca="false">3.38*F8</f>
        <v>7452.9</v>
      </c>
      <c r="D61" s="2" t="n">
        <f aca="false">16.4*F8</f>
        <v>36162</v>
      </c>
      <c r="H61" s="2" t="s">
        <v>481</v>
      </c>
    </row>
    <row r="62" customFormat="false" ht="13.8" hidden="false" customHeight="false" outlineLevel="0" collapsed="false">
      <c r="A62" s="2" t="s">
        <v>325</v>
      </c>
      <c r="B62" s="2" t="s">
        <v>324</v>
      </c>
      <c r="C62" s="0" t="n">
        <v>148</v>
      </c>
      <c r="D62" s="0" t="n">
        <v>326</v>
      </c>
      <c r="H62" s="2" t="s">
        <v>481</v>
      </c>
    </row>
    <row r="63" customFormat="false" ht="13.8" hidden="false" customHeight="false" outlineLevel="0" collapsed="false">
      <c r="A63" s="2" t="s">
        <v>330</v>
      </c>
      <c r="B63" s="2" t="s">
        <v>329</v>
      </c>
      <c r="C63" s="0" t="n">
        <f aca="false">94.8*F2</f>
        <v>2090.34</v>
      </c>
      <c r="D63" s="0" t="n">
        <f aca="false">132.7*F2</f>
        <v>2926.035</v>
      </c>
      <c r="H63" s="2" t="s">
        <v>481</v>
      </c>
    </row>
    <row r="64" customFormat="false" ht="13.8" hidden="false" customHeight="false" outlineLevel="0" collapsed="false">
      <c r="A64" s="2" t="s">
        <v>337</v>
      </c>
      <c r="B64" s="2" t="s">
        <v>336</v>
      </c>
      <c r="C64" s="0" t="n">
        <v>877</v>
      </c>
      <c r="D64" s="0" t="n">
        <v>1490</v>
      </c>
      <c r="H64" s="2" t="s">
        <v>481</v>
      </c>
    </row>
    <row r="65" customFormat="false" ht="13.8" hidden="false" customHeight="false" outlineLevel="0" collapsed="false">
      <c r="A65" s="2" t="s">
        <v>343</v>
      </c>
      <c r="B65" s="2" t="s">
        <v>342</v>
      </c>
      <c r="C65" s="0" t="n">
        <v>2000</v>
      </c>
      <c r="D65" s="0" t="n">
        <v>2000</v>
      </c>
      <c r="H65" s="2" t="s">
        <v>481</v>
      </c>
    </row>
    <row r="66" customFormat="false" ht="13.8" hidden="false" customHeight="false" outlineLevel="0" collapsed="false">
      <c r="A66" s="2" t="s">
        <v>350</v>
      </c>
      <c r="B66" s="2" t="s">
        <v>349</v>
      </c>
      <c r="C66" s="0" t="n">
        <v>2000</v>
      </c>
      <c r="D66" s="0" t="n">
        <v>2000</v>
      </c>
      <c r="H66" s="2" t="s">
        <v>481</v>
      </c>
    </row>
    <row r="67" customFormat="false" ht="13.8" hidden="false" customHeight="false" outlineLevel="0" collapsed="false">
      <c r="A67" s="2" t="s">
        <v>356</v>
      </c>
      <c r="B67" s="2" t="s">
        <v>355</v>
      </c>
      <c r="C67" s="0" t="n">
        <v>115000</v>
      </c>
      <c r="D67" s="0" t="n">
        <v>115000</v>
      </c>
      <c r="H67" s="0" t="s">
        <v>486</v>
      </c>
    </row>
    <row r="68" customFormat="false" ht="13.8" hidden="false" customHeight="false" outlineLevel="0" collapsed="false">
      <c r="A68" s="2" t="s">
        <v>362</v>
      </c>
      <c r="B68" s="2" t="s">
        <v>361</v>
      </c>
      <c r="C68" s="0" t="n">
        <v>40000</v>
      </c>
      <c r="D68" s="0" t="n">
        <v>50000</v>
      </c>
      <c r="H68" s="2" t="s">
        <v>481</v>
      </c>
    </row>
    <row r="69" customFormat="false" ht="13.8" hidden="false" customHeight="false" outlineLevel="0" collapsed="false">
      <c r="A69" s="2" t="s">
        <v>369</v>
      </c>
      <c r="B69" s="2" t="s">
        <v>368</v>
      </c>
    </row>
    <row r="70" customFormat="false" ht="13.8" hidden="false" customHeight="false" outlineLevel="0" collapsed="false">
      <c r="A70" s="2" t="s">
        <v>376</v>
      </c>
      <c r="B70" s="2" t="s">
        <v>375</v>
      </c>
      <c r="C70" s="0" t="n">
        <v>31000</v>
      </c>
      <c r="D70" s="0" t="n">
        <v>77000</v>
      </c>
      <c r="H70" s="2" t="s">
        <v>481</v>
      </c>
    </row>
    <row r="71" customFormat="false" ht="13.8" hidden="false" customHeight="false" outlineLevel="0" collapsed="false">
      <c r="A71" s="2" t="s">
        <v>383</v>
      </c>
      <c r="B71" s="2" t="s">
        <v>382</v>
      </c>
      <c r="C71" s="0" t="n">
        <v>41860</v>
      </c>
      <c r="D71" s="0" t="n">
        <v>41860</v>
      </c>
      <c r="H71" s="0" t="s">
        <v>486</v>
      </c>
    </row>
    <row r="72" customFormat="false" ht="13.8" hidden="false" customHeight="false" outlineLevel="0" collapsed="false">
      <c r="A72" s="2" t="s">
        <v>390</v>
      </c>
      <c r="B72" s="2" t="s">
        <v>389</v>
      </c>
      <c r="C72" s="0" t="n">
        <v>145000</v>
      </c>
      <c r="D72" s="0" t="n">
        <v>507000</v>
      </c>
      <c r="H72" s="2" t="s">
        <v>481</v>
      </c>
    </row>
    <row r="73" customFormat="false" ht="13.8" hidden="false" customHeight="false" outlineLevel="0" collapsed="false">
      <c r="A73" s="2" t="s">
        <v>397</v>
      </c>
      <c r="B73" s="2" t="s">
        <v>396</v>
      </c>
      <c r="C73" s="0" t="n">
        <v>179000</v>
      </c>
      <c r="D73" s="0" t="n">
        <v>258000</v>
      </c>
      <c r="H73" s="2" t="s">
        <v>481</v>
      </c>
    </row>
    <row r="74" customFormat="false" ht="13.8" hidden="false" customHeight="false" outlineLevel="0" collapsed="false">
      <c r="A74" s="2" t="s">
        <v>404</v>
      </c>
      <c r="B74" s="2" t="s">
        <v>403</v>
      </c>
      <c r="C74" s="0" t="n">
        <v>34000</v>
      </c>
      <c r="D74" s="0" t="n">
        <v>36000</v>
      </c>
      <c r="H74" s="2" t="s">
        <v>481</v>
      </c>
    </row>
    <row r="75" customFormat="false" ht="13.8" hidden="false" customHeight="false" outlineLevel="0" collapsed="false">
      <c r="A75" s="2" t="s">
        <v>478</v>
      </c>
      <c r="B75" s="2"/>
      <c r="C75" s="0" t="n">
        <v>3000</v>
      </c>
      <c r="D75" s="0" t="n">
        <v>4000</v>
      </c>
      <c r="H75" s="2" t="s">
        <v>481</v>
      </c>
    </row>
    <row r="76" customFormat="false" ht="13.8" hidden="false" customHeight="false" outlineLevel="0" collapsed="false">
      <c r="A76" s="2" t="s">
        <v>479</v>
      </c>
      <c r="B76" s="2"/>
      <c r="C76" s="0" t="n">
        <v>34000</v>
      </c>
      <c r="D76" s="0" t="n">
        <v>36000</v>
      </c>
      <c r="H76" s="2" t="s">
        <v>481</v>
      </c>
    </row>
    <row r="77" customFormat="false" ht="13.8" hidden="false" customHeight="false" outlineLevel="0" collapsed="false">
      <c r="A77" s="2" t="s">
        <v>411</v>
      </c>
      <c r="B77" s="2" t="s">
        <v>410</v>
      </c>
    </row>
    <row r="78" customFormat="false" ht="13.8" hidden="false" customHeight="false" outlineLevel="0" collapsed="false">
      <c r="A78" s="2" t="s">
        <v>417</v>
      </c>
      <c r="B78" s="2" t="s">
        <v>416</v>
      </c>
    </row>
    <row r="79" customFormat="false" ht="13.8" hidden="false" customHeight="false" outlineLevel="0" collapsed="false">
      <c r="A79" s="2" t="s">
        <v>424</v>
      </c>
      <c r="B79" s="2" t="s">
        <v>423</v>
      </c>
    </row>
    <row r="80" customFormat="false" ht="13.8" hidden="false" customHeight="false" outlineLevel="0" collapsed="false">
      <c r="A80" s="2" t="s">
        <v>431</v>
      </c>
      <c r="B80" s="2" t="s">
        <v>430</v>
      </c>
    </row>
    <row r="81" customFormat="false" ht="13.8" hidden="false" customHeight="false" outlineLevel="0" collapsed="false">
      <c r="A81" s="2" t="s">
        <v>437</v>
      </c>
      <c r="B81" s="2" t="s">
        <v>436</v>
      </c>
      <c r="C81" s="0" t="n">
        <v>106800</v>
      </c>
      <c r="D81" s="0" t="n">
        <v>106800</v>
      </c>
      <c r="H81" s="0" t="s">
        <v>486</v>
      </c>
    </row>
    <row r="82" customFormat="false" ht="13.8" hidden="false" customHeight="false" outlineLevel="0" collapsed="false">
      <c r="A82" s="2"/>
      <c r="B82" s="2" t="s">
        <v>443</v>
      </c>
    </row>
    <row r="83" customFormat="false" ht="13.8" hidden="false" customHeight="false" outlineLevel="0" collapsed="false">
      <c r="A83" s="2"/>
      <c r="B83" s="2" t="s">
        <v>448</v>
      </c>
    </row>
    <row r="84" customFormat="false" ht="13.8" hidden="false" customHeight="false" outlineLevel="0" collapsed="false">
      <c r="A84" s="2"/>
      <c r="B84" s="2"/>
    </row>
    <row r="85" customFormat="false" ht="13.8" hidden="false" customHeight="false" outlineLevel="0" collapsed="false">
      <c r="A85" s="2"/>
      <c r="B85" s="2"/>
    </row>
    <row r="101" customFormat="false" ht="13.8" hidden="false" customHeight="false" outlineLevel="0" collapsed="false">
      <c r="D101" s="5" t="n">
        <f aca="false">6600 / 40</f>
        <v>165</v>
      </c>
      <c r="E101" s="0" t="s">
        <v>487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5" activeCellId="0" sqref="F15"/>
    </sheetView>
  </sheetViews>
  <sheetFormatPr defaultColWidth="11.58984375" defaultRowHeight="13.8" zeroHeight="false" outlineLevelRow="0" outlineLevelCol="0"/>
  <sheetData>
    <row r="1" customFormat="false" ht="13.8" hidden="false" customHeight="false" outlineLevel="0" collapsed="false">
      <c r="A1" s="6"/>
      <c r="B1" s="7" t="s">
        <v>488</v>
      </c>
      <c r="C1" s="7" t="s">
        <v>28</v>
      </c>
      <c r="D1" s="7" t="s">
        <v>36</v>
      </c>
      <c r="E1" s="7" t="s">
        <v>48</v>
      </c>
      <c r="F1" s="8" t="s">
        <v>55</v>
      </c>
      <c r="G1" s="8" t="s">
        <v>68</v>
      </c>
      <c r="H1" s="8" t="s">
        <v>74</v>
      </c>
      <c r="I1" s="8" t="s">
        <v>81</v>
      </c>
      <c r="J1" s="8" t="s">
        <v>88</v>
      </c>
      <c r="K1" s="8" t="s">
        <v>93</v>
      </c>
      <c r="L1" s="8" t="s">
        <v>98</v>
      </c>
      <c r="M1" s="8" t="s">
        <v>128</v>
      </c>
      <c r="N1" s="8" t="s">
        <v>135</v>
      </c>
      <c r="O1" s="9" t="s">
        <v>142</v>
      </c>
      <c r="P1" s="9" t="s">
        <v>148</v>
      </c>
      <c r="Q1" s="10" t="s">
        <v>154</v>
      </c>
      <c r="R1" s="9" t="s">
        <v>165</v>
      </c>
      <c r="S1" s="10" t="s">
        <v>173</v>
      </c>
      <c r="T1" s="10" t="s">
        <v>185</v>
      </c>
      <c r="U1" s="7" t="s">
        <v>218</v>
      </c>
      <c r="V1" s="7" t="s">
        <v>225</v>
      </c>
      <c r="W1" s="7" t="s">
        <v>232</v>
      </c>
      <c r="X1" s="7" t="s">
        <v>237</v>
      </c>
      <c r="Y1" s="7" t="s">
        <v>244</v>
      </c>
      <c r="Z1" s="7" t="s">
        <v>251</v>
      </c>
      <c r="AA1" s="8" t="s">
        <v>258</v>
      </c>
      <c r="AB1" s="8" t="s">
        <v>265</v>
      </c>
      <c r="AC1" s="8" t="s">
        <v>271</v>
      </c>
      <c r="AD1" s="8" t="s">
        <v>285</v>
      </c>
      <c r="AE1" s="7" t="s">
        <v>304</v>
      </c>
      <c r="AF1" s="7" t="s">
        <v>308</v>
      </c>
      <c r="AG1" s="7" t="s">
        <v>312</v>
      </c>
      <c r="AH1" s="7" t="s">
        <v>317</v>
      </c>
      <c r="AI1" s="7" t="s">
        <v>324</v>
      </c>
      <c r="AJ1" s="7" t="s">
        <v>329</v>
      </c>
      <c r="AK1" s="7" t="s">
        <v>336</v>
      </c>
      <c r="AL1" s="7" t="s">
        <v>342</v>
      </c>
      <c r="AM1" s="7" t="s">
        <v>349</v>
      </c>
      <c r="AN1" s="8" t="s">
        <v>355</v>
      </c>
      <c r="AO1" s="8" t="s">
        <v>361</v>
      </c>
      <c r="AP1" s="7" t="s">
        <v>368</v>
      </c>
      <c r="AQ1" s="7" t="s">
        <v>375</v>
      </c>
      <c r="AR1" s="7" t="s">
        <v>382</v>
      </c>
      <c r="AS1" s="7" t="s">
        <v>389</v>
      </c>
      <c r="AT1" s="7" t="s">
        <v>396</v>
      </c>
      <c r="AU1" s="8" t="s">
        <v>403</v>
      </c>
      <c r="AV1" s="7" t="s">
        <v>410</v>
      </c>
      <c r="AW1" s="8" t="s">
        <v>416</v>
      </c>
      <c r="AX1" s="7" t="s">
        <v>423</v>
      </c>
      <c r="AY1" s="8" t="s">
        <v>430</v>
      </c>
      <c r="AZ1" s="7" t="s">
        <v>436</v>
      </c>
    </row>
    <row r="2" customFormat="false" ht="13.8" hidden="false" customHeight="false" outlineLevel="0" collapsed="false">
      <c r="A2" s="11" t="s">
        <v>488</v>
      </c>
      <c r="B2" s="12" t="n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customFormat="false" ht="13.8" hidden="false" customHeight="false" outlineLevel="0" collapsed="false">
      <c r="A3" s="14" t="s">
        <v>28</v>
      </c>
      <c r="B3" s="15" t="n">
        <v>0.347</v>
      </c>
      <c r="C3" s="15" t="n">
        <v>1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customFormat="false" ht="13.8" hidden="false" customHeight="false" outlineLevel="0" collapsed="false">
      <c r="A4" s="14" t="s">
        <v>36</v>
      </c>
      <c r="B4" s="17" t="s">
        <v>489</v>
      </c>
      <c r="C4" s="18" t="n">
        <v>0.08</v>
      </c>
      <c r="D4" s="15" t="n">
        <v>1</v>
      </c>
      <c r="E4" s="16"/>
      <c r="F4" s="16"/>
      <c r="G4" s="16"/>
      <c r="H4" s="16"/>
      <c r="I4" s="16"/>
      <c r="J4" s="16"/>
      <c r="K4" s="16"/>
      <c r="L4" s="16"/>
      <c r="M4" s="16"/>
      <c r="N4" s="16"/>
    </row>
    <row r="5" customFormat="false" ht="13.8" hidden="false" customHeight="false" outlineLevel="0" collapsed="false">
      <c r="A5" s="14" t="s">
        <v>48</v>
      </c>
      <c r="B5" s="18" t="n">
        <v>0.187</v>
      </c>
      <c r="C5" s="17" t="n">
        <v>-0.727</v>
      </c>
      <c r="D5" s="17" t="s">
        <v>490</v>
      </c>
      <c r="E5" s="15" t="n">
        <v>1</v>
      </c>
      <c r="F5" s="16"/>
      <c r="G5" s="16"/>
      <c r="H5" s="16"/>
      <c r="I5" s="16"/>
      <c r="J5" s="16"/>
      <c r="K5" s="16"/>
      <c r="L5" s="16"/>
      <c r="M5" s="16"/>
      <c r="N5" s="16"/>
    </row>
    <row r="6" customFormat="false" ht="13.8" hidden="false" customHeight="false" outlineLevel="0" collapsed="false">
      <c r="A6" s="14" t="s">
        <v>55</v>
      </c>
      <c r="B6" s="15" t="n">
        <v>0.756</v>
      </c>
      <c r="C6" s="18" t="n">
        <v>0.124</v>
      </c>
      <c r="D6" s="17" t="s">
        <v>491</v>
      </c>
      <c r="E6" s="15" t="n">
        <v>0.453</v>
      </c>
      <c r="F6" s="15" t="n">
        <v>1</v>
      </c>
      <c r="G6" s="16"/>
      <c r="H6" s="16"/>
      <c r="I6" s="16"/>
      <c r="J6" s="16"/>
      <c r="K6" s="16"/>
      <c r="L6" s="16"/>
      <c r="M6" s="16"/>
      <c r="N6" s="16"/>
    </row>
    <row r="7" customFormat="false" ht="13.8" hidden="false" customHeight="false" outlineLevel="0" collapsed="false">
      <c r="A7" s="14" t="s">
        <v>68</v>
      </c>
      <c r="B7" s="17" t="s">
        <v>492</v>
      </c>
      <c r="C7" s="17" t="n">
        <v>-0.15</v>
      </c>
      <c r="D7" s="15" t="n">
        <v>0.924</v>
      </c>
      <c r="E7" s="17" t="s">
        <v>493</v>
      </c>
      <c r="F7" s="17" t="s">
        <v>494</v>
      </c>
      <c r="G7" s="15" t="n">
        <v>1</v>
      </c>
      <c r="H7" s="16"/>
      <c r="I7" s="16"/>
      <c r="J7" s="16"/>
      <c r="K7" s="16"/>
      <c r="L7" s="16"/>
      <c r="M7" s="16"/>
      <c r="N7" s="16"/>
    </row>
    <row r="8" customFormat="false" ht="13.8" hidden="false" customHeight="false" outlineLevel="0" collapsed="false">
      <c r="A8" s="14" t="s">
        <v>74</v>
      </c>
      <c r="B8" s="17" t="s">
        <v>495</v>
      </c>
      <c r="C8" s="18" t="n">
        <v>0.119</v>
      </c>
      <c r="D8" s="15" t="n">
        <v>0.729</v>
      </c>
      <c r="E8" s="17" t="s">
        <v>496</v>
      </c>
      <c r="F8" s="17" t="s">
        <v>497</v>
      </c>
      <c r="G8" s="15" t="n">
        <v>0.787</v>
      </c>
      <c r="H8" s="15" t="n">
        <v>1</v>
      </c>
      <c r="I8" s="16"/>
      <c r="J8" s="16"/>
      <c r="K8" s="16"/>
      <c r="L8" s="16"/>
      <c r="M8" s="16"/>
      <c r="N8" s="16"/>
    </row>
    <row r="9" customFormat="false" ht="13.8" hidden="false" customHeight="false" outlineLevel="0" collapsed="false">
      <c r="A9" s="14" t="s">
        <v>81</v>
      </c>
      <c r="B9" s="18" t="n">
        <v>0.215</v>
      </c>
      <c r="C9" s="17" t="s">
        <v>498</v>
      </c>
      <c r="D9" s="17" t="s">
        <v>499</v>
      </c>
      <c r="E9" s="18" t="n">
        <v>0.122</v>
      </c>
      <c r="F9" s="15" t="n">
        <v>0.3</v>
      </c>
      <c r="G9" s="17" t="s">
        <v>500</v>
      </c>
      <c r="H9" s="17" t="s">
        <v>501</v>
      </c>
      <c r="I9" s="15" t="n">
        <v>1</v>
      </c>
      <c r="J9" s="16"/>
      <c r="K9" s="16"/>
      <c r="L9" s="16"/>
      <c r="M9" s="16"/>
      <c r="N9" s="16"/>
    </row>
    <row r="10" customFormat="false" ht="13.8" hidden="false" customHeight="false" outlineLevel="0" collapsed="false">
      <c r="A10" s="14" t="s">
        <v>88</v>
      </c>
      <c r="B10" s="15" t="n">
        <v>0.596</v>
      </c>
      <c r="C10" s="17" t="s">
        <v>502</v>
      </c>
      <c r="D10" s="17" t="s">
        <v>503</v>
      </c>
      <c r="E10" s="15" t="n">
        <v>0.717</v>
      </c>
      <c r="F10" s="15" t="n">
        <v>0.889</v>
      </c>
      <c r="G10" s="17" t="s">
        <v>504</v>
      </c>
      <c r="H10" s="17" t="s">
        <v>505</v>
      </c>
      <c r="I10" s="18" t="n">
        <v>0.219</v>
      </c>
      <c r="J10" s="15" t="n">
        <v>1</v>
      </c>
      <c r="K10" s="16"/>
      <c r="L10" s="16"/>
      <c r="M10" s="16"/>
      <c r="N10" s="16"/>
    </row>
    <row r="11" customFormat="false" ht="13.8" hidden="false" customHeight="false" outlineLevel="0" collapsed="false">
      <c r="A11" s="14" t="s">
        <v>93</v>
      </c>
      <c r="B11" s="17" t="s">
        <v>506</v>
      </c>
      <c r="C11" s="17" t="n">
        <v>-0.094</v>
      </c>
      <c r="D11" s="17" t="s">
        <v>507</v>
      </c>
      <c r="E11" s="18" t="n">
        <v>0.196</v>
      </c>
      <c r="F11" s="18" t="n">
        <v>0.155</v>
      </c>
      <c r="G11" s="17" t="s">
        <v>508</v>
      </c>
      <c r="H11" s="18" t="n">
        <v>0.04</v>
      </c>
      <c r="I11" s="18" t="n">
        <v>0.155</v>
      </c>
      <c r="J11" s="18" t="n">
        <v>0.201</v>
      </c>
      <c r="K11" s="15" t="n">
        <v>1</v>
      </c>
      <c r="L11" s="16"/>
      <c r="M11" s="16"/>
      <c r="N11" s="16"/>
    </row>
    <row r="12" customFormat="false" ht="13.8" hidden="false" customHeight="false" outlineLevel="0" collapsed="false">
      <c r="A12" s="14" t="s">
        <v>98</v>
      </c>
      <c r="B12" s="15" t="n">
        <v>0.624</v>
      </c>
      <c r="C12" s="15" t="n">
        <v>0.873</v>
      </c>
      <c r="D12" s="17" t="s">
        <v>509</v>
      </c>
      <c r="E12" s="17" t="s">
        <v>510</v>
      </c>
      <c r="F12" s="15" t="n">
        <v>0.427</v>
      </c>
      <c r="G12" s="17" t="s">
        <v>511</v>
      </c>
      <c r="H12" s="17" t="s">
        <v>512</v>
      </c>
      <c r="I12" s="18" t="n">
        <v>0.123</v>
      </c>
      <c r="J12" s="18" t="n">
        <v>0.054</v>
      </c>
      <c r="K12" s="17" t="s">
        <v>513</v>
      </c>
      <c r="L12" s="15" t="n">
        <v>1</v>
      </c>
      <c r="M12" s="16"/>
      <c r="N12" s="16"/>
    </row>
    <row r="13" customFormat="false" ht="13.8" hidden="false" customHeight="false" outlineLevel="0" collapsed="false">
      <c r="A13" s="14" t="s">
        <v>128</v>
      </c>
      <c r="B13" s="18" t="n">
        <v>0.006</v>
      </c>
      <c r="C13" s="15" t="n">
        <v>0.686</v>
      </c>
      <c r="D13" s="15" t="n">
        <v>0.341</v>
      </c>
      <c r="E13" s="17" t="s">
        <v>514</v>
      </c>
      <c r="F13" s="17" t="s">
        <v>515</v>
      </c>
      <c r="G13" s="18" t="n">
        <v>0.137</v>
      </c>
      <c r="H13" s="18" t="n">
        <v>0.235</v>
      </c>
      <c r="I13" s="17" t="s">
        <v>516</v>
      </c>
      <c r="J13" s="17" t="s">
        <v>517</v>
      </c>
      <c r="K13" s="17" t="s">
        <v>518</v>
      </c>
      <c r="L13" s="15" t="n">
        <v>0.474</v>
      </c>
      <c r="M13" s="15" t="n">
        <v>1</v>
      </c>
      <c r="N13" s="16"/>
    </row>
    <row r="14" customFormat="false" ht="13.8" hidden="false" customHeight="false" outlineLevel="0" collapsed="false">
      <c r="A14" s="14" t="s">
        <v>135</v>
      </c>
      <c r="B14" s="17" t="s">
        <v>519</v>
      </c>
      <c r="C14" s="15" t="n">
        <v>0.286</v>
      </c>
      <c r="D14" s="15" t="n">
        <v>0.774</v>
      </c>
      <c r="E14" s="17" t="s">
        <v>520</v>
      </c>
      <c r="F14" s="17" t="s">
        <v>521</v>
      </c>
      <c r="G14" s="15" t="n">
        <v>0.62</v>
      </c>
      <c r="H14" s="15" t="n">
        <v>0.496</v>
      </c>
      <c r="I14" s="17" t="s">
        <v>522</v>
      </c>
      <c r="J14" s="17" t="s">
        <v>523</v>
      </c>
      <c r="K14" s="17" t="s">
        <v>524</v>
      </c>
      <c r="L14" s="17" t="s">
        <v>525</v>
      </c>
      <c r="M14" s="15" t="n">
        <v>0.479</v>
      </c>
      <c r="N14" s="15" t="n">
        <v>1</v>
      </c>
      <c r="U14" s="7"/>
      <c r="V14" s="7"/>
      <c r="W14" s="7"/>
      <c r="X14" s="7"/>
      <c r="Y14" s="7"/>
      <c r="Z14" s="7"/>
    </row>
    <row r="15" customFormat="false" ht="13.8" hidden="false" customHeight="false" outlineLevel="0" collapsed="false">
      <c r="A15" s="14" t="s">
        <v>142</v>
      </c>
      <c r="B15" s="17" t="s">
        <v>526</v>
      </c>
      <c r="C15" s="15" t="n">
        <v>0.471</v>
      </c>
      <c r="D15" s="15" t="n">
        <v>0.275</v>
      </c>
      <c r="E15" s="17" t="s">
        <v>527</v>
      </c>
      <c r="F15" s="17" t="s">
        <v>528</v>
      </c>
      <c r="G15" s="18" t="n">
        <v>0.05</v>
      </c>
      <c r="H15" s="17" t="s">
        <v>529</v>
      </c>
      <c r="I15" s="18" t="n">
        <v>0.031</v>
      </c>
      <c r="J15" s="17" t="s">
        <v>530</v>
      </c>
      <c r="K15" s="17" t="s">
        <v>531</v>
      </c>
      <c r="L15" s="15" t="n">
        <v>0.346</v>
      </c>
      <c r="M15" s="15" t="n">
        <v>0.813</v>
      </c>
      <c r="N15" s="15" t="n">
        <v>0.505</v>
      </c>
      <c r="O15" s="12" t="n">
        <v>1</v>
      </c>
      <c r="P15" s="13"/>
      <c r="Q15" s="13"/>
      <c r="R15" s="13"/>
      <c r="S15" s="13"/>
      <c r="T15" s="13"/>
    </row>
    <row r="16" customFormat="false" ht="13.8" hidden="false" customHeight="false" outlineLevel="0" collapsed="false">
      <c r="A16" s="14" t="s">
        <v>148</v>
      </c>
      <c r="B16" s="17" t="s">
        <v>532</v>
      </c>
      <c r="C16" s="18" t="n">
        <v>0.091</v>
      </c>
      <c r="D16" s="15" t="n">
        <v>0.855</v>
      </c>
      <c r="E16" s="17" t="s">
        <v>533</v>
      </c>
      <c r="F16" s="17" t="s">
        <v>534</v>
      </c>
      <c r="G16" s="15" t="n">
        <v>0.862</v>
      </c>
      <c r="H16" s="15" t="n">
        <v>0.816</v>
      </c>
      <c r="I16" s="17" t="s">
        <v>535</v>
      </c>
      <c r="J16" s="17" t="s">
        <v>536</v>
      </c>
      <c r="K16" s="17" t="s">
        <v>537</v>
      </c>
      <c r="L16" s="17" t="s">
        <v>538</v>
      </c>
      <c r="M16" s="15" t="n">
        <v>0.373</v>
      </c>
      <c r="N16" s="15" t="n">
        <v>0.714</v>
      </c>
      <c r="O16" s="18" t="n">
        <v>0.173</v>
      </c>
      <c r="P16" s="15" t="n">
        <v>1</v>
      </c>
      <c r="Q16" s="16"/>
      <c r="R16" s="16"/>
      <c r="S16" s="16"/>
      <c r="T16" s="16"/>
    </row>
    <row r="17" customFormat="false" ht="13.8" hidden="false" customHeight="false" outlineLevel="0" collapsed="false">
      <c r="A17" s="14" t="s">
        <v>154</v>
      </c>
      <c r="B17" s="17" t="s">
        <v>539</v>
      </c>
      <c r="C17" s="15" t="n">
        <v>0.296</v>
      </c>
      <c r="D17" s="15" t="n">
        <v>0.864</v>
      </c>
      <c r="E17" s="17" t="s">
        <v>540</v>
      </c>
      <c r="F17" s="17" t="s">
        <v>541</v>
      </c>
      <c r="G17" s="15" t="n">
        <v>0.762</v>
      </c>
      <c r="H17" s="15" t="n">
        <v>0.714</v>
      </c>
      <c r="I17" s="17" t="s">
        <v>542</v>
      </c>
      <c r="J17" s="17" t="s">
        <v>543</v>
      </c>
      <c r="K17" s="17" t="s">
        <v>544</v>
      </c>
      <c r="L17" s="18" t="n">
        <v>0.086</v>
      </c>
      <c r="M17" s="15" t="n">
        <v>0.427</v>
      </c>
      <c r="N17" s="15" t="n">
        <v>0.746</v>
      </c>
      <c r="O17" s="15" t="n">
        <v>0.419</v>
      </c>
      <c r="P17" s="15" t="n">
        <v>0.716</v>
      </c>
      <c r="Q17" s="15" t="n">
        <v>1</v>
      </c>
      <c r="R17" s="16"/>
      <c r="S17" s="16"/>
      <c r="T17" s="16"/>
    </row>
    <row r="18" customFormat="false" ht="13.8" hidden="false" customHeight="false" outlineLevel="0" collapsed="false">
      <c r="A18" s="14" t="s">
        <v>165</v>
      </c>
      <c r="B18" s="17" t="s">
        <v>545</v>
      </c>
      <c r="C18" s="17" t="s">
        <v>546</v>
      </c>
      <c r="D18" s="15" t="n">
        <v>0.919</v>
      </c>
      <c r="E18" s="17" t="s">
        <v>547</v>
      </c>
      <c r="F18" s="17" t="s">
        <v>548</v>
      </c>
      <c r="G18" s="15" t="n">
        <v>0.944</v>
      </c>
      <c r="H18" s="15" t="n">
        <v>0.777</v>
      </c>
      <c r="I18" s="17" t="s">
        <v>549</v>
      </c>
      <c r="J18" s="17" t="s">
        <v>550</v>
      </c>
      <c r="K18" s="17" t="s">
        <v>551</v>
      </c>
      <c r="L18" s="17" t="s">
        <v>552</v>
      </c>
      <c r="M18" s="15" t="n">
        <v>0.331</v>
      </c>
      <c r="N18" s="15" t="n">
        <v>0.678</v>
      </c>
      <c r="O18" s="18" t="n">
        <v>0.213</v>
      </c>
      <c r="P18" s="15" t="n">
        <v>0.921</v>
      </c>
      <c r="Q18" s="15" t="n">
        <v>0.759</v>
      </c>
      <c r="R18" s="15" t="n">
        <v>1</v>
      </c>
      <c r="S18" s="16"/>
      <c r="T18" s="16"/>
    </row>
    <row r="19" customFormat="false" ht="13.8" hidden="false" customHeight="false" outlineLevel="0" collapsed="false">
      <c r="A19" s="14" t="s">
        <v>173</v>
      </c>
      <c r="B19" s="15" t="n">
        <v>0.319</v>
      </c>
      <c r="C19" s="17" t="s">
        <v>553</v>
      </c>
      <c r="D19" s="17" t="s">
        <v>532</v>
      </c>
      <c r="E19" s="15" t="n">
        <v>0.596</v>
      </c>
      <c r="F19" s="15" t="n">
        <v>0.526</v>
      </c>
      <c r="G19" s="17" t="s">
        <v>554</v>
      </c>
      <c r="H19" s="17" t="s">
        <v>555</v>
      </c>
      <c r="I19" s="18" t="n">
        <v>0.105</v>
      </c>
      <c r="J19" s="15" t="n">
        <v>0.592</v>
      </c>
      <c r="K19" s="18" t="n">
        <v>0.255</v>
      </c>
      <c r="L19" s="17" t="s">
        <v>556</v>
      </c>
      <c r="M19" s="17" t="s">
        <v>557</v>
      </c>
      <c r="N19" s="17" t="s">
        <v>558</v>
      </c>
      <c r="O19" s="17" t="s">
        <v>559</v>
      </c>
      <c r="P19" s="17" t="s">
        <v>560</v>
      </c>
      <c r="Q19" s="17" t="s">
        <v>561</v>
      </c>
      <c r="R19" s="17" t="s">
        <v>562</v>
      </c>
      <c r="S19" s="15" t="n">
        <v>1</v>
      </c>
      <c r="T19" s="16"/>
    </row>
    <row r="20" customFormat="false" ht="13.8" hidden="false" customHeight="false" outlineLevel="0" collapsed="false">
      <c r="A20" s="14" t="s">
        <v>185</v>
      </c>
      <c r="B20" s="17" t="s">
        <v>563</v>
      </c>
      <c r="C20" s="17" t="s">
        <v>564</v>
      </c>
      <c r="D20" s="15" t="n">
        <v>0.507</v>
      </c>
      <c r="E20" s="17" t="s">
        <v>565</v>
      </c>
      <c r="F20" s="17" t="s">
        <v>566</v>
      </c>
      <c r="G20" s="15" t="n">
        <v>0.472</v>
      </c>
      <c r="H20" s="15" t="n">
        <v>0.463</v>
      </c>
      <c r="I20" s="17" t="s">
        <v>567</v>
      </c>
      <c r="J20" s="17" t="s">
        <v>568</v>
      </c>
      <c r="K20" s="17" t="s">
        <v>569</v>
      </c>
      <c r="L20" s="17" t="s">
        <v>570</v>
      </c>
      <c r="M20" s="18" t="n">
        <v>0.011</v>
      </c>
      <c r="N20" s="18" t="n">
        <v>0.202</v>
      </c>
      <c r="O20" s="19" t="s">
        <v>571</v>
      </c>
      <c r="P20" s="20" t="n">
        <v>0.366</v>
      </c>
      <c r="Q20" s="20" t="n">
        <v>0.39</v>
      </c>
      <c r="R20" s="20" t="n">
        <v>0.402</v>
      </c>
      <c r="S20" s="19" t="s">
        <v>507</v>
      </c>
      <c r="T20" s="20" t="n">
        <v>1</v>
      </c>
    </row>
    <row r="21" customFormat="false" ht="13.8" hidden="false" customHeight="false" outlineLevel="0" collapsed="false">
      <c r="A21" s="14" t="s">
        <v>218</v>
      </c>
      <c r="B21" s="15" t="n">
        <v>0.624</v>
      </c>
      <c r="C21" s="18" t="n">
        <v>0.142</v>
      </c>
      <c r="D21" s="17" t="s">
        <v>521</v>
      </c>
      <c r="E21" s="18" t="n">
        <v>0.171</v>
      </c>
      <c r="F21" s="15" t="n">
        <v>0.75</v>
      </c>
      <c r="G21" s="17" t="s">
        <v>489</v>
      </c>
      <c r="H21" s="17" t="s">
        <v>572</v>
      </c>
      <c r="I21" s="15" t="n">
        <v>0.367</v>
      </c>
      <c r="J21" s="15" t="n">
        <v>0.537</v>
      </c>
      <c r="K21" s="18" t="n">
        <v>0.003</v>
      </c>
      <c r="L21" s="15" t="n">
        <v>0.487</v>
      </c>
      <c r="M21" s="18" t="n">
        <v>0.008</v>
      </c>
      <c r="N21" s="17" t="s">
        <v>573</v>
      </c>
      <c r="O21" s="21" t="n">
        <v>0.131</v>
      </c>
      <c r="P21" s="22" t="s">
        <v>574</v>
      </c>
      <c r="Q21" s="22" t="s">
        <v>575</v>
      </c>
      <c r="R21" s="22" t="s">
        <v>576</v>
      </c>
      <c r="S21" s="12" t="n">
        <v>0.293</v>
      </c>
      <c r="T21" s="22" t="s">
        <v>577</v>
      </c>
      <c r="U21" s="12" t="n">
        <v>1</v>
      </c>
      <c r="V21" s="13"/>
      <c r="W21" s="13"/>
      <c r="X21" s="13"/>
      <c r="Y21" s="13"/>
      <c r="Z21" s="13"/>
    </row>
    <row r="22" customFormat="false" ht="13.8" hidden="false" customHeight="false" outlineLevel="0" collapsed="false">
      <c r="A22" s="14" t="s">
        <v>225</v>
      </c>
      <c r="B22" s="17" t="s">
        <v>578</v>
      </c>
      <c r="C22" s="15" t="n">
        <v>0.365</v>
      </c>
      <c r="D22" s="15" t="n">
        <v>0.79</v>
      </c>
      <c r="E22" s="17" t="s">
        <v>579</v>
      </c>
      <c r="F22" s="17" t="s">
        <v>580</v>
      </c>
      <c r="G22" s="15" t="n">
        <v>0.632</v>
      </c>
      <c r="H22" s="15" t="n">
        <v>0.477</v>
      </c>
      <c r="I22" s="17" t="s">
        <v>512</v>
      </c>
      <c r="J22" s="17" t="s">
        <v>581</v>
      </c>
      <c r="K22" s="17" t="s">
        <v>582</v>
      </c>
      <c r="L22" s="18" t="n">
        <v>0.107</v>
      </c>
      <c r="M22" s="15" t="n">
        <v>0.693</v>
      </c>
      <c r="N22" s="15" t="n">
        <v>0.736</v>
      </c>
      <c r="O22" s="15" t="n">
        <v>0.676</v>
      </c>
      <c r="P22" s="15" t="n">
        <v>0.601</v>
      </c>
      <c r="Q22" s="15" t="n">
        <v>0.812</v>
      </c>
      <c r="R22" s="15" t="n">
        <v>0.696</v>
      </c>
      <c r="S22" s="17" t="s">
        <v>583</v>
      </c>
      <c r="T22" s="18" t="n">
        <v>0.258</v>
      </c>
      <c r="U22" s="17" t="s">
        <v>584</v>
      </c>
      <c r="V22" s="15" t="n">
        <v>1</v>
      </c>
      <c r="W22" s="16"/>
      <c r="X22" s="16"/>
      <c r="Y22" s="16"/>
      <c r="Z22" s="16"/>
    </row>
    <row r="23" customFormat="false" ht="13.8" hidden="false" customHeight="false" outlineLevel="0" collapsed="false">
      <c r="A23" s="14" t="s">
        <v>232</v>
      </c>
      <c r="B23" s="17" t="s">
        <v>568</v>
      </c>
      <c r="C23" s="18" t="n">
        <v>0.253</v>
      </c>
      <c r="D23" s="15" t="n">
        <v>0.78</v>
      </c>
      <c r="E23" s="17" t="s">
        <v>585</v>
      </c>
      <c r="F23" s="17" t="s">
        <v>586</v>
      </c>
      <c r="G23" s="15" t="n">
        <v>0.726</v>
      </c>
      <c r="H23" s="15" t="n">
        <v>0.805</v>
      </c>
      <c r="I23" s="17" t="s">
        <v>587</v>
      </c>
      <c r="J23" s="17" t="s">
        <v>588</v>
      </c>
      <c r="K23" s="18" t="n">
        <v>0.024</v>
      </c>
      <c r="L23" s="17" t="s">
        <v>589</v>
      </c>
      <c r="M23" s="15" t="n">
        <v>0.428</v>
      </c>
      <c r="N23" s="15" t="n">
        <v>0.759</v>
      </c>
      <c r="O23" s="18" t="n">
        <v>0.211</v>
      </c>
      <c r="P23" s="15" t="n">
        <v>0.881</v>
      </c>
      <c r="Q23" s="15" t="n">
        <v>0.735</v>
      </c>
      <c r="R23" s="15" t="n">
        <v>0.804</v>
      </c>
      <c r="S23" s="17" t="s">
        <v>590</v>
      </c>
      <c r="T23" s="15" t="n">
        <v>0.352</v>
      </c>
      <c r="U23" s="17" t="s">
        <v>591</v>
      </c>
      <c r="V23" s="15" t="n">
        <v>0.569</v>
      </c>
      <c r="W23" s="15" t="n">
        <v>1</v>
      </c>
      <c r="X23" s="16"/>
      <c r="Y23" s="16"/>
      <c r="Z23" s="16"/>
    </row>
    <row r="24" customFormat="false" ht="13.8" hidden="false" customHeight="false" outlineLevel="0" collapsed="false">
      <c r="A24" s="14" t="s">
        <v>237</v>
      </c>
      <c r="B24" s="17" t="s">
        <v>592</v>
      </c>
      <c r="C24" s="18" t="n">
        <v>0.018</v>
      </c>
      <c r="D24" s="15" t="n">
        <v>0.944</v>
      </c>
      <c r="E24" s="17" t="s">
        <v>593</v>
      </c>
      <c r="F24" s="17" t="s">
        <v>594</v>
      </c>
      <c r="G24" s="15" t="n">
        <v>0.893</v>
      </c>
      <c r="H24" s="15" t="n">
        <v>0.748</v>
      </c>
      <c r="I24" s="17" t="s">
        <v>595</v>
      </c>
      <c r="J24" s="17" t="s">
        <v>596</v>
      </c>
      <c r="K24" s="17" t="s">
        <v>507</v>
      </c>
      <c r="L24" s="17" t="s">
        <v>597</v>
      </c>
      <c r="M24" s="15" t="n">
        <v>0.38</v>
      </c>
      <c r="N24" s="15" t="n">
        <v>0.725</v>
      </c>
      <c r="O24" s="18" t="n">
        <v>0.238</v>
      </c>
      <c r="P24" s="15" t="n">
        <v>0.881</v>
      </c>
      <c r="Q24" s="15" t="n">
        <v>0.769</v>
      </c>
      <c r="R24" s="15" t="n">
        <v>0.921</v>
      </c>
      <c r="S24" s="17" t="s">
        <v>598</v>
      </c>
      <c r="T24" s="15" t="n">
        <v>0.437</v>
      </c>
      <c r="U24" s="17" t="s">
        <v>599</v>
      </c>
      <c r="V24" s="15" t="n">
        <v>0.729</v>
      </c>
      <c r="W24" s="15" t="n">
        <v>0.79</v>
      </c>
      <c r="X24" s="15" t="n">
        <v>1</v>
      </c>
      <c r="Y24" s="16"/>
      <c r="Z24" s="16"/>
    </row>
    <row r="25" customFormat="false" ht="13.8" hidden="false" customHeight="false" outlineLevel="0" collapsed="false">
      <c r="A25" s="14" t="s">
        <v>244</v>
      </c>
      <c r="B25" s="17" t="s">
        <v>600</v>
      </c>
      <c r="C25" s="18" t="n">
        <v>0.113</v>
      </c>
      <c r="D25" s="15" t="n">
        <v>0.893</v>
      </c>
      <c r="E25" s="17" t="s">
        <v>601</v>
      </c>
      <c r="F25" s="17" t="s">
        <v>602</v>
      </c>
      <c r="G25" s="15" t="n">
        <v>0.88</v>
      </c>
      <c r="H25" s="15" t="n">
        <v>0.794</v>
      </c>
      <c r="I25" s="17" t="s">
        <v>603</v>
      </c>
      <c r="J25" s="17" t="s">
        <v>604</v>
      </c>
      <c r="K25" s="17" t="s">
        <v>605</v>
      </c>
      <c r="L25" s="17" t="s">
        <v>606</v>
      </c>
      <c r="M25" s="15" t="n">
        <v>0.458</v>
      </c>
      <c r="N25" s="15" t="n">
        <v>0.773</v>
      </c>
      <c r="O25" s="15" t="n">
        <v>0.291</v>
      </c>
      <c r="P25" s="15" t="n">
        <v>0.962</v>
      </c>
      <c r="Q25" s="15" t="n">
        <v>0.77</v>
      </c>
      <c r="R25" s="15" t="n">
        <v>0.951</v>
      </c>
      <c r="S25" s="17" t="s">
        <v>523</v>
      </c>
      <c r="T25" s="15" t="n">
        <v>0.401</v>
      </c>
      <c r="U25" s="17" t="s">
        <v>607</v>
      </c>
      <c r="V25" s="15" t="n">
        <v>0.726</v>
      </c>
      <c r="W25" s="15" t="n">
        <v>0.887</v>
      </c>
      <c r="X25" s="15" t="n">
        <v>0.896</v>
      </c>
      <c r="Y25" s="15" t="n">
        <v>1</v>
      </c>
      <c r="Z25" s="16"/>
    </row>
    <row r="26" customFormat="false" ht="13.8" hidden="false" customHeight="false" outlineLevel="0" collapsed="false">
      <c r="A26" s="14" t="s">
        <v>251</v>
      </c>
      <c r="B26" s="15" t="n">
        <v>0.496</v>
      </c>
      <c r="C26" s="17" t="s">
        <v>608</v>
      </c>
      <c r="D26" s="17" t="s">
        <v>609</v>
      </c>
      <c r="E26" s="15" t="n">
        <v>0.668</v>
      </c>
      <c r="F26" s="15" t="n">
        <v>0.855</v>
      </c>
      <c r="G26" s="17" t="s">
        <v>610</v>
      </c>
      <c r="H26" s="17" t="s">
        <v>611</v>
      </c>
      <c r="I26" s="18" t="n">
        <v>0.229</v>
      </c>
      <c r="J26" s="15" t="n">
        <v>0.964</v>
      </c>
      <c r="K26" s="15" t="n">
        <v>0.277</v>
      </c>
      <c r="L26" s="18" t="n">
        <v>0.006</v>
      </c>
      <c r="M26" s="17" t="s">
        <v>612</v>
      </c>
      <c r="N26" s="17" t="s">
        <v>613</v>
      </c>
      <c r="O26" s="17" t="s">
        <v>614</v>
      </c>
      <c r="P26" s="17" t="s">
        <v>615</v>
      </c>
      <c r="Q26" s="17" t="s">
        <v>497</v>
      </c>
      <c r="R26" s="17" t="s">
        <v>616</v>
      </c>
      <c r="S26" s="15" t="n">
        <v>0.552</v>
      </c>
      <c r="T26" s="17" t="s">
        <v>617</v>
      </c>
      <c r="U26" s="15" t="n">
        <v>0.506</v>
      </c>
      <c r="V26" s="17" t="s">
        <v>618</v>
      </c>
      <c r="W26" s="17" t="s">
        <v>619</v>
      </c>
      <c r="X26" s="17" t="s">
        <v>620</v>
      </c>
      <c r="Y26" s="17" t="s">
        <v>621</v>
      </c>
      <c r="Z26" s="15" t="n">
        <v>1</v>
      </c>
    </row>
    <row r="27" customFormat="false" ht="13.8" hidden="false" customHeight="false" outlineLevel="0" collapsed="false">
      <c r="A27" s="14" t="s">
        <v>258</v>
      </c>
      <c r="B27" s="17" t="s">
        <v>622</v>
      </c>
      <c r="C27" s="15" t="n">
        <v>0.366</v>
      </c>
      <c r="D27" s="15" t="n">
        <v>0.744</v>
      </c>
      <c r="E27" s="17" t="s">
        <v>623</v>
      </c>
      <c r="F27" s="17" t="s">
        <v>624</v>
      </c>
      <c r="G27" s="15" t="n">
        <v>0.652</v>
      </c>
      <c r="H27" s="15" t="n">
        <v>0.672</v>
      </c>
      <c r="I27" s="17" t="s">
        <v>529</v>
      </c>
      <c r="J27" s="17" t="s">
        <v>540</v>
      </c>
      <c r="K27" s="17" t="s">
        <v>625</v>
      </c>
      <c r="L27" s="18" t="n">
        <v>0.201</v>
      </c>
      <c r="M27" s="15" t="n">
        <v>0.341</v>
      </c>
      <c r="N27" s="15" t="n">
        <v>0.684</v>
      </c>
      <c r="O27" s="15" t="n">
        <v>0.294</v>
      </c>
      <c r="P27" s="15" t="n">
        <v>0.631</v>
      </c>
      <c r="Q27" s="15" t="n">
        <v>0.832</v>
      </c>
      <c r="R27" s="15" t="n">
        <v>0.62</v>
      </c>
      <c r="S27" s="17" t="s">
        <v>576</v>
      </c>
      <c r="T27" s="15" t="n">
        <v>0.406</v>
      </c>
      <c r="U27" s="17" t="s">
        <v>626</v>
      </c>
      <c r="V27" s="15" t="n">
        <v>0.667</v>
      </c>
      <c r="W27" s="15" t="n">
        <v>0.699</v>
      </c>
      <c r="X27" s="15" t="n">
        <v>0.615</v>
      </c>
      <c r="Y27" s="15" t="n">
        <v>0.688</v>
      </c>
      <c r="Z27" s="17" t="s">
        <v>627</v>
      </c>
      <c r="AA27" s="12" t="n">
        <v>1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customFormat="false" ht="13.8" hidden="false" customHeight="false" outlineLevel="0" collapsed="false">
      <c r="A28" s="14" t="s">
        <v>265</v>
      </c>
      <c r="B28" s="17" t="s">
        <v>628</v>
      </c>
      <c r="C28" s="18" t="n">
        <v>0.175</v>
      </c>
      <c r="D28" s="15" t="n">
        <v>0.526</v>
      </c>
      <c r="E28" s="17" t="s">
        <v>629</v>
      </c>
      <c r="F28" s="17" t="s">
        <v>630</v>
      </c>
      <c r="G28" s="15" t="n">
        <v>0.531</v>
      </c>
      <c r="H28" s="15" t="n">
        <v>0.568</v>
      </c>
      <c r="I28" s="17" t="s">
        <v>631</v>
      </c>
      <c r="J28" s="17" t="s">
        <v>632</v>
      </c>
      <c r="K28" s="18" t="n">
        <v>0.132</v>
      </c>
      <c r="L28" s="18" t="n">
        <v>0.092</v>
      </c>
      <c r="M28" s="18" t="n">
        <v>0.021</v>
      </c>
      <c r="N28" s="15" t="n">
        <v>0.481</v>
      </c>
      <c r="O28" s="17" t="s">
        <v>633</v>
      </c>
      <c r="P28" s="15" t="n">
        <v>0.501</v>
      </c>
      <c r="Q28" s="15" t="n">
        <v>0.564</v>
      </c>
      <c r="R28" s="15" t="n">
        <v>0.425</v>
      </c>
      <c r="S28" s="17" t="s">
        <v>634</v>
      </c>
      <c r="T28" s="15" t="n">
        <v>0.42</v>
      </c>
      <c r="U28" s="17" t="s">
        <v>635</v>
      </c>
      <c r="V28" s="15" t="n">
        <v>0.293</v>
      </c>
      <c r="W28" s="15" t="n">
        <v>0.554</v>
      </c>
      <c r="X28" s="15" t="n">
        <v>0.405</v>
      </c>
      <c r="Y28" s="15" t="n">
        <v>0.478</v>
      </c>
      <c r="Z28" s="17" t="s">
        <v>636</v>
      </c>
      <c r="AA28" s="15" t="n">
        <v>0.692</v>
      </c>
      <c r="AB28" s="15" t="n">
        <v>1</v>
      </c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</row>
    <row r="29" customFormat="false" ht="13.8" hidden="false" customHeight="false" outlineLevel="0" collapsed="false">
      <c r="A29" s="14" t="s">
        <v>271</v>
      </c>
      <c r="B29" s="15" t="n">
        <v>0.455</v>
      </c>
      <c r="C29" s="15" t="n">
        <v>0.634</v>
      </c>
      <c r="D29" s="17" t="s">
        <v>637</v>
      </c>
      <c r="E29" s="17" t="s">
        <v>638</v>
      </c>
      <c r="F29" s="15" t="n">
        <v>0.447</v>
      </c>
      <c r="G29" s="17" t="s">
        <v>639</v>
      </c>
      <c r="H29" s="17" t="s">
        <v>501</v>
      </c>
      <c r="I29" s="18" t="n">
        <v>0.174</v>
      </c>
      <c r="J29" s="18" t="n">
        <v>0.211</v>
      </c>
      <c r="K29" s="17" t="s">
        <v>640</v>
      </c>
      <c r="L29" s="15" t="n">
        <v>0.652</v>
      </c>
      <c r="M29" s="15" t="n">
        <v>0.526</v>
      </c>
      <c r="N29" s="17" t="s">
        <v>641</v>
      </c>
      <c r="O29" s="15" t="n">
        <v>0.473</v>
      </c>
      <c r="P29" s="17" t="s">
        <v>642</v>
      </c>
      <c r="Q29" s="17" t="s">
        <v>643</v>
      </c>
      <c r="R29" s="17" t="s">
        <v>644</v>
      </c>
      <c r="S29" s="18" t="n">
        <v>0.107</v>
      </c>
      <c r="T29" s="17" t="s">
        <v>645</v>
      </c>
      <c r="U29" s="15" t="n">
        <v>0.315</v>
      </c>
      <c r="V29" s="18" t="n">
        <v>0.136</v>
      </c>
      <c r="W29" s="17" t="s">
        <v>646</v>
      </c>
      <c r="X29" s="17" t="s">
        <v>538</v>
      </c>
      <c r="Y29" s="17" t="s">
        <v>647</v>
      </c>
      <c r="Z29" s="18" t="n">
        <v>0.236</v>
      </c>
      <c r="AA29" s="17" t="s">
        <v>648</v>
      </c>
      <c r="AB29" s="17" t="s">
        <v>649</v>
      </c>
      <c r="AC29" s="15" t="n">
        <v>1</v>
      </c>
      <c r="AD29" s="16"/>
      <c r="AE29" s="16"/>
      <c r="AF29" s="16"/>
      <c r="AG29" s="16"/>
      <c r="AH29" s="16"/>
      <c r="AI29" s="16"/>
      <c r="AJ29" s="16"/>
      <c r="AK29" s="16"/>
      <c r="AL29" s="16"/>
      <c r="AM29" s="16"/>
    </row>
    <row r="30" customFormat="false" ht="13.8" hidden="false" customHeight="false" outlineLevel="0" collapsed="false">
      <c r="A30" s="14" t="s">
        <v>285</v>
      </c>
      <c r="B30" s="17" t="s">
        <v>555</v>
      </c>
      <c r="C30" s="15" t="n">
        <v>0.307</v>
      </c>
      <c r="D30" s="15" t="n">
        <v>0.928</v>
      </c>
      <c r="E30" s="17" t="s">
        <v>650</v>
      </c>
      <c r="F30" s="17" t="s">
        <v>616</v>
      </c>
      <c r="G30" s="15" t="n">
        <v>0.816</v>
      </c>
      <c r="H30" s="15" t="n">
        <v>0.673</v>
      </c>
      <c r="I30" s="17" t="s">
        <v>651</v>
      </c>
      <c r="J30" s="17" t="s">
        <v>504</v>
      </c>
      <c r="K30" s="17" t="s">
        <v>652</v>
      </c>
      <c r="L30" s="18" t="n">
        <v>0.007</v>
      </c>
      <c r="M30" s="15" t="n">
        <v>0.517</v>
      </c>
      <c r="N30" s="15" t="n">
        <v>0.901</v>
      </c>
      <c r="O30" s="15" t="n">
        <v>0.469</v>
      </c>
      <c r="P30" s="15" t="n">
        <v>0.814</v>
      </c>
      <c r="Q30" s="15" t="n">
        <v>0.887</v>
      </c>
      <c r="R30" s="15" t="n">
        <v>0.837</v>
      </c>
      <c r="S30" s="17" t="s">
        <v>541</v>
      </c>
      <c r="T30" s="15" t="n">
        <v>0.338</v>
      </c>
      <c r="U30" s="17" t="s">
        <v>653</v>
      </c>
      <c r="V30" s="15" t="n">
        <v>0.861</v>
      </c>
      <c r="W30" s="15" t="n">
        <v>0.809</v>
      </c>
      <c r="X30" s="15" t="n">
        <v>0.854</v>
      </c>
      <c r="Y30" s="15" t="n">
        <v>0.884</v>
      </c>
      <c r="Z30" s="17" t="s">
        <v>654</v>
      </c>
      <c r="AA30" s="15" t="n">
        <v>0.812</v>
      </c>
      <c r="AB30" s="15" t="n">
        <v>0.553</v>
      </c>
      <c r="AC30" s="17" t="s">
        <v>655</v>
      </c>
      <c r="AD30" s="15" t="n">
        <v>1</v>
      </c>
      <c r="AE30" s="16"/>
      <c r="AF30" s="16"/>
      <c r="AG30" s="16"/>
      <c r="AH30" s="16"/>
      <c r="AI30" s="16"/>
      <c r="AJ30" s="16"/>
      <c r="AK30" s="16"/>
      <c r="AL30" s="16"/>
      <c r="AM30" s="16"/>
    </row>
    <row r="31" customFormat="false" ht="13.8" hidden="false" customHeight="false" outlineLevel="0" collapsed="false">
      <c r="A31" s="14" t="s">
        <v>304</v>
      </c>
      <c r="B31" s="17" t="s">
        <v>656</v>
      </c>
      <c r="C31" s="18" t="n">
        <v>0.188</v>
      </c>
      <c r="D31" s="15" t="n">
        <v>0.838</v>
      </c>
      <c r="E31" s="17" t="s">
        <v>657</v>
      </c>
      <c r="F31" s="17" t="s">
        <v>543</v>
      </c>
      <c r="G31" s="15" t="n">
        <v>0.821</v>
      </c>
      <c r="H31" s="15" t="n">
        <v>0.799</v>
      </c>
      <c r="I31" s="17" t="s">
        <v>658</v>
      </c>
      <c r="J31" s="17" t="s">
        <v>659</v>
      </c>
      <c r="K31" s="17" t="s">
        <v>525</v>
      </c>
      <c r="L31" s="17" t="s">
        <v>660</v>
      </c>
      <c r="M31" s="15" t="n">
        <v>0.474</v>
      </c>
      <c r="N31" s="15" t="n">
        <v>0.717</v>
      </c>
      <c r="O31" s="15" t="n">
        <v>0.289</v>
      </c>
      <c r="P31" s="15" t="n">
        <v>0.921</v>
      </c>
      <c r="Q31" s="15" t="n">
        <v>0.806</v>
      </c>
      <c r="R31" s="15" t="n">
        <v>0.896</v>
      </c>
      <c r="S31" s="17" t="s">
        <v>600</v>
      </c>
      <c r="T31" s="15" t="n">
        <v>0.387</v>
      </c>
      <c r="U31" s="17" t="s">
        <v>661</v>
      </c>
      <c r="V31" s="15" t="n">
        <v>0.718</v>
      </c>
      <c r="W31" s="15" t="n">
        <v>0.864</v>
      </c>
      <c r="X31" s="15" t="n">
        <v>0.812</v>
      </c>
      <c r="Y31" s="15" t="n">
        <v>0.947</v>
      </c>
      <c r="Z31" s="17" t="s">
        <v>586</v>
      </c>
      <c r="AA31" s="15" t="n">
        <v>0.749</v>
      </c>
      <c r="AB31" s="15" t="n">
        <v>0.542</v>
      </c>
      <c r="AC31" s="17" t="s">
        <v>662</v>
      </c>
      <c r="AD31" s="15" t="n">
        <v>0.839</v>
      </c>
      <c r="AE31" s="15" t="n">
        <v>1</v>
      </c>
      <c r="AF31" s="16"/>
      <c r="AG31" s="16"/>
      <c r="AH31" s="16"/>
      <c r="AI31" s="16"/>
      <c r="AJ31" s="16"/>
      <c r="AK31" s="16"/>
      <c r="AL31" s="16"/>
      <c r="AM31" s="16"/>
    </row>
    <row r="32" customFormat="false" ht="13.8" hidden="false" customHeight="false" outlineLevel="0" collapsed="false">
      <c r="A32" s="14" t="s">
        <v>308</v>
      </c>
      <c r="B32" s="17" t="s">
        <v>663</v>
      </c>
      <c r="C32" s="17" t="s">
        <v>506</v>
      </c>
      <c r="D32" s="15" t="n">
        <v>0.825</v>
      </c>
      <c r="E32" s="17" t="s">
        <v>664</v>
      </c>
      <c r="F32" s="17" t="s">
        <v>665</v>
      </c>
      <c r="G32" s="15" t="n">
        <v>0.786</v>
      </c>
      <c r="H32" s="15" t="n">
        <v>0.578</v>
      </c>
      <c r="I32" s="17" t="s">
        <v>608</v>
      </c>
      <c r="J32" s="17" t="s">
        <v>666</v>
      </c>
      <c r="K32" s="17" t="s">
        <v>667</v>
      </c>
      <c r="L32" s="17" t="s">
        <v>668</v>
      </c>
      <c r="M32" s="15" t="n">
        <v>0.3</v>
      </c>
      <c r="N32" s="15" t="n">
        <v>0.574</v>
      </c>
      <c r="O32" s="15" t="n">
        <v>0.311</v>
      </c>
      <c r="P32" s="15" t="n">
        <v>0.661</v>
      </c>
      <c r="Q32" s="15" t="n">
        <v>0.722</v>
      </c>
      <c r="R32" s="15" t="n">
        <v>0.767</v>
      </c>
      <c r="S32" s="17" t="s">
        <v>563</v>
      </c>
      <c r="T32" s="15" t="n">
        <v>0.463</v>
      </c>
      <c r="U32" s="17" t="s">
        <v>669</v>
      </c>
      <c r="V32" s="15" t="n">
        <v>0.795</v>
      </c>
      <c r="W32" s="15" t="n">
        <v>0.525</v>
      </c>
      <c r="X32" s="15" t="n">
        <v>0.799</v>
      </c>
      <c r="Y32" s="15" t="n">
        <v>0.728</v>
      </c>
      <c r="Z32" s="17" t="s">
        <v>607</v>
      </c>
      <c r="AA32" s="15" t="n">
        <v>0.568</v>
      </c>
      <c r="AB32" s="15" t="n">
        <v>0.367</v>
      </c>
      <c r="AC32" s="17" t="s">
        <v>670</v>
      </c>
      <c r="AD32" s="15" t="n">
        <v>0.733</v>
      </c>
      <c r="AE32" s="15" t="n">
        <v>0.673</v>
      </c>
      <c r="AF32" s="15" t="n">
        <v>1</v>
      </c>
      <c r="AG32" s="16"/>
      <c r="AH32" s="16"/>
      <c r="AI32" s="16"/>
      <c r="AJ32" s="16"/>
      <c r="AK32" s="16"/>
      <c r="AL32" s="16"/>
      <c r="AM32" s="16"/>
    </row>
    <row r="33" customFormat="false" ht="13.8" hidden="false" customHeight="false" outlineLevel="0" collapsed="false">
      <c r="A33" s="14" t="s">
        <v>312</v>
      </c>
      <c r="B33" s="17" t="s">
        <v>671</v>
      </c>
      <c r="C33" s="18" t="n">
        <v>0.191</v>
      </c>
      <c r="D33" s="15" t="n">
        <v>0.849</v>
      </c>
      <c r="E33" s="17" t="s">
        <v>672</v>
      </c>
      <c r="F33" s="17" t="s">
        <v>673</v>
      </c>
      <c r="G33" s="15" t="n">
        <v>0.746</v>
      </c>
      <c r="H33" s="15" t="n">
        <v>0.582</v>
      </c>
      <c r="I33" s="17" t="s">
        <v>674</v>
      </c>
      <c r="J33" s="17" t="s">
        <v>675</v>
      </c>
      <c r="K33" s="17" t="s">
        <v>676</v>
      </c>
      <c r="L33" s="17" t="s">
        <v>649</v>
      </c>
      <c r="M33" s="15" t="n">
        <v>0.373</v>
      </c>
      <c r="N33" s="15" t="n">
        <v>0.605</v>
      </c>
      <c r="O33" s="15" t="n">
        <v>0.317</v>
      </c>
      <c r="P33" s="15" t="n">
        <v>0.692</v>
      </c>
      <c r="Q33" s="15" t="n">
        <v>0.783</v>
      </c>
      <c r="R33" s="15" t="n">
        <v>0.737</v>
      </c>
      <c r="S33" s="17" t="s">
        <v>613</v>
      </c>
      <c r="T33" s="15" t="n">
        <v>0.364</v>
      </c>
      <c r="U33" s="17" t="s">
        <v>636</v>
      </c>
      <c r="V33" s="15" t="n">
        <v>0.726</v>
      </c>
      <c r="W33" s="15" t="n">
        <v>0.576</v>
      </c>
      <c r="X33" s="15" t="n">
        <v>0.783</v>
      </c>
      <c r="Y33" s="15" t="n">
        <v>0.688</v>
      </c>
      <c r="Z33" s="17" t="s">
        <v>600</v>
      </c>
      <c r="AA33" s="15" t="n">
        <v>0.694</v>
      </c>
      <c r="AB33" s="15" t="n">
        <v>0.557</v>
      </c>
      <c r="AC33" s="18" t="n">
        <v>0.05</v>
      </c>
      <c r="AD33" s="15" t="n">
        <v>0.783</v>
      </c>
      <c r="AE33" s="15" t="n">
        <v>0.702</v>
      </c>
      <c r="AF33" s="15" t="n">
        <v>0.754</v>
      </c>
      <c r="AG33" s="15" t="n">
        <v>1</v>
      </c>
      <c r="AH33" s="16"/>
      <c r="AI33" s="16"/>
      <c r="AJ33" s="16"/>
      <c r="AK33" s="16"/>
      <c r="AL33" s="16"/>
      <c r="AM33" s="16"/>
    </row>
    <row r="34" customFormat="false" ht="13.8" hidden="false" customHeight="false" outlineLevel="0" collapsed="false">
      <c r="A34" s="14" t="s">
        <v>317</v>
      </c>
      <c r="B34" s="17" t="s">
        <v>677</v>
      </c>
      <c r="C34" s="15" t="n">
        <v>0.687</v>
      </c>
      <c r="D34" s="15" t="n">
        <v>0.404</v>
      </c>
      <c r="E34" s="17" t="s">
        <v>678</v>
      </c>
      <c r="F34" s="17" t="s">
        <v>679</v>
      </c>
      <c r="G34" s="18" t="n">
        <v>0.237</v>
      </c>
      <c r="H34" s="15" t="n">
        <v>0.37</v>
      </c>
      <c r="I34" s="17" t="s">
        <v>646</v>
      </c>
      <c r="J34" s="17" t="s">
        <v>680</v>
      </c>
      <c r="K34" s="17" t="s">
        <v>528</v>
      </c>
      <c r="L34" s="15" t="n">
        <v>0.439</v>
      </c>
      <c r="M34" s="15" t="n">
        <v>0.535</v>
      </c>
      <c r="N34" s="15" t="n">
        <v>0.473</v>
      </c>
      <c r="O34" s="15" t="n">
        <v>0.356</v>
      </c>
      <c r="P34" s="15" t="n">
        <v>0.335</v>
      </c>
      <c r="Q34" s="15" t="n">
        <v>0.419</v>
      </c>
      <c r="R34" s="15" t="n">
        <v>0.279</v>
      </c>
      <c r="S34" s="17" t="s">
        <v>681</v>
      </c>
      <c r="T34" s="15" t="n">
        <v>0.398</v>
      </c>
      <c r="U34" s="17" t="s">
        <v>682</v>
      </c>
      <c r="V34" s="15" t="n">
        <v>0.511</v>
      </c>
      <c r="W34" s="15" t="n">
        <v>0.489</v>
      </c>
      <c r="X34" s="15" t="n">
        <v>0.325</v>
      </c>
      <c r="Y34" s="15" t="n">
        <v>0.428</v>
      </c>
      <c r="Z34" s="17" t="s">
        <v>566</v>
      </c>
      <c r="AA34" s="15" t="n">
        <v>0.544</v>
      </c>
      <c r="AB34" s="15" t="n">
        <v>0.385</v>
      </c>
      <c r="AC34" s="18" t="n">
        <v>0.159</v>
      </c>
      <c r="AD34" s="15" t="n">
        <v>0.542</v>
      </c>
      <c r="AE34" s="15" t="n">
        <v>0.405</v>
      </c>
      <c r="AF34" s="15" t="n">
        <v>0.301</v>
      </c>
      <c r="AG34" s="15" t="n">
        <v>0.281</v>
      </c>
      <c r="AH34" s="15" t="n">
        <v>1</v>
      </c>
      <c r="AI34" s="16"/>
      <c r="AJ34" s="16"/>
      <c r="AK34" s="16"/>
      <c r="AL34" s="16"/>
      <c r="AM34" s="16"/>
    </row>
    <row r="35" customFormat="false" ht="13.8" hidden="false" customHeight="false" outlineLevel="0" collapsed="false">
      <c r="A35" s="14" t="s">
        <v>324</v>
      </c>
      <c r="B35" s="17" t="s">
        <v>683</v>
      </c>
      <c r="C35" s="15" t="n">
        <v>0.395</v>
      </c>
      <c r="D35" s="15" t="n">
        <v>0.761</v>
      </c>
      <c r="E35" s="17" t="s">
        <v>684</v>
      </c>
      <c r="F35" s="17" t="s">
        <v>685</v>
      </c>
      <c r="G35" s="15" t="n">
        <v>0.586</v>
      </c>
      <c r="H35" s="15" t="n">
        <v>0.456</v>
      </c>
      <c r="I35" s="17" t="s">
        <v>518</v>
      </c>
      <c r="J35" s="17" t="s">
        <v>686</v>
      </c>
      <c r="K35" s="17" t="s">
        <v>687</v>
      </c>
      <c r="L35" s="18" t="n">
        <v>0.111</v>
      </c>
      <c r="M35" s="15" t="n">
        <v>0.754</v>
      </c>
      <c r="N35" s="15" t="n">
        <v>0.754</v>
      </c>
      <c r="O35" s="15" t="n">
        <v>0.722</v>
      </c>
      <c r="P35" s="15" t="n">
        <v>0.589</v>
      </c>
      <c r="Q35" s="15" t="n">
        <v>0.763</v>
      </c>
      <c r="R35" s="15" t="n">
        <v>0.678</v>
      </c>
      <c r="S35" s="17" t="s">
        <v>688</v>
      </c>
      <c r="T35" s="18" t="n">
        <v>0.201</v>
      </c>
      <c r="U35" s="17" t="s">
        <v>689</v>
      </c>
      <c r="V35" s="15" t="n">
        <v>0.961</v>
      </c>
      <c r="W35" s="15" t="n">
        <v>0.589</v>
      </c>
      <c r="X35" s="15" t="n">
        <v>0.72</v>
      </c>
      <c r="Y35" s="15" t="n">
        <v>0.71</v>
      </c>
      <c r="Z35" s="17" t="s">
        <v>527</v>
      </c>
      <c r="AA35" s="15" t="n">
        <v>0.611</v>
      </c>
      <c r="AB35" s="18" t="n">
        <v>0.244</v>
      </c>
      <c r="AC35" s="18" t="n">
        <v>0.221</v>
      </c>
      <c r="AD35" s="15" t="n">
        <v>0.855</v>
      </c>
      <c r="AE35" s="15" t="n">
        <v>0.681</v>
      </c>
      <c r="AF35" s="15" t="n">
        <v>0.686</v>
      </c>
      <c r="AG35" s="15" t="n">
        <v>0.682</v>
      </c>
      <c r="AH35" s="15" t="n">
        <v>0.533</v>
      </c>
      <c r="AI35" s="15" t="n">
        <v>1</v>
      </c>
      <c r="AJ35" s="16"/>
      <c r="AK35" s="16"/>
      <c r="AL35" s="16"/>
      <c r="AM35" s="16"/>
    </row>
    <row r="36" customFormat="false" ht="13.8" hidden="false" customHeight="false" outlineLevel="0" collapsed="false">
      <c r="A36" s="14" t="s">
        <v>329</v>
      </c>
      <c r="B36" s="17" t="s">
        <v>690</v>
      </c>
      <c r="C36" s="15" t="n">
        <v>0.45</v>
      </c>
      <c r="D36" s="15" t="n">
        <v>0.695</v>
      </c>
      <c r="E36" s="17" t="s">
        <v>505</v>
      </c>
      <c r="F36" s="17" t="s">
        <v>691</v>
      </c>
      <c r="G36" s="15" t="n">
        <v>0.547</v>
      </c>
      <c r="H36" s="15" t="n">
        <v>0.575</v>
      </c>
      <c r="I36" s="17" t="s">
        <v>692</v>
      </c>
      <c r="J36" s="17" t="s">
        <v>489</v>
      </c>
      <c r="K36" s="17" t="s">
        <v>693</v>
      </c>
      <c r="L36" s="15" t="n">
        <v>0.3</v>
      </c>
      <c r="M36" s="15" t="n">
        <v>0.333</v>
      </c>
      <c r="N36" s="15" t="n">
        <v>0.662</v>
      </c>
      <c r="O36" s="15" t="n">
        <v>0.286</v>
      </c>
      <c r="P36" s="15" t="n">
        <v>0.509</v>
      </c>
      <c r="Q36" s="15" t="n">
        <v>0.749</v>
      </c>
      <c r="R36" s="15" t="n">
        <v>0.496</v>
      </c>
      <c r="S36" s="17" t="s">
        <v>694</v>
      </c>
      <c r="T36" s="15" t="n">
        <v>0.551</v>
      </c>
      <c r="U36" s="17" t="s">
        <v>606</v>
      </c>
      <c r="V36" s="15" t="n">
        <v>0.622</v>
      </c>
      <c r="W36" s="15" t="n">
        <v>0.631</v>
      </c>
      <c r="X36" s="15" t="n">
        <v>0.555</v>
      </c>
      <c r="Y36" s="15" t="n">
        <v>0.586</v>
      </c>
      <c r="Z36" s="17" t="s">
        <v>695</v>
      </c>
      <c r="AA36" s="15" t="n">
        <v>0.851</v>
      </c>
      <c r="AB36" s="15" t="n">
        <v>0.698</v>
      </c>
      <c r="AC36" s="17" t="s">
        <v>551</v>
      </c>
      <c r="AD36" s="15" t="n">
        <v>0.763</v>
      </c>
      <c r="AE36" s="15" t="n">
        <v>0.608</v>
      </c>
      <c r="AF36" s="15" t="n">
        <v>0.546</v>
      </c>
      <c r="AG36" s="15" t="n">
        <v>0.595</v>
      </c>
      <c r="AH36" s="15" t="n">
        <v>0.691</v>
      </c>
      <c r="AI36" s="15" t="n">
        <v>0.57</v>
      </c>
      <c r="AJ36" s="15" t="n">
        <v>1</v>
      </c>
      <c r="AK36" s="16"/>
      <c r="AL36" s="16"/>
      <c r="AM36" s="16"/>
    </row>
    <row r="37" customFormat="false" ht="13.8" hidden="false" customHeight="false" outlineLevel="0" collapsed="false">
      <c r="A37" s="14" t="s">
        <v>336</v>
      </c>
      <c r="B37" s="17" t="s">
        <v>696</v>
      </c>
      <c r="C37" s="17" t="s">
        <v>637</v>
      </c>
      <c r="D37" s="15" t="n">
        <v>0.358</v>
      </c>
      <c r="E37" s="17" t="s">
        <v>697</v>
      </c>
      <c r="F37" s="17" t="s">
        <v>698</v>
      </c>
      <c r="G37" s="15" t="n">
        <v>0.5</v>
      </c>
      <c r="H37" s="15" t="n">
        <v>0.28</v>
      </c>
      <c r="I37" s="17" t="s">
        <v>498</v>
      </c>
      <c r="J37" s="17" t="s">
        <v>699</v>
      </c>
      <c r="K37" s="17" t="s">
        <v>700</v>
      </c>
      <c r="L37" s="17" t="s">
        <v>701</v>
      </c>
      <c r="M37" s="17" t="s">
        <v>702</v>
      </c>
      <c r="N37" s="18" t="n">
        <v>0.042</v>
      </c>
      <c r="O37" s="17" t="s">
        <v>703</v>
      </c>
      <c r="P37" s="15" t="n">
        <v>0.338</v>
      </c>
      <c r="Q37" s="18" t="n">
        <v>0.191</v>
      </c>
      <c r="R37" s="15" t="n">
        <v>0.481</v>
      </c>
      <c r="S37" s="17" t="s">
        <v>704</v>
      </c>
      <c r="T37" s="18" t="n">
        <v>0.245</v>
      </c>
      <c r="U37" s="17" t="s">
        <v>701</v>
      </c>
      <c r="V37" s="18" t="n">
        <v>0.216</v>
      </c>
      <c r="W37" s="18" t="n">
        <v>0.157</v>
      </c>
      <c r="X37" s="15" t="n">
        <v>0.343</v>
      </c>
      <c r="Y37" s="15" t="n">
        <v>0.388</v>
      </c>
      <c r="Z37" s="17" t="s">
        <v>705</v>
      </c>
      <c r="AA37" s="18" t="n">
        <v>0.059</v>
      </c>
      <c r="AB37" s="18" t="n">
        <v>0.016</v>
      </c>
      <c r="AC37" s="17" t="s">
        <v>706</v>
      </c>
      <c r="AD37" s="18" t="n">
        <v>0.218</v>
      </c>
      <c r="AE37" s="15" t="n">
        <v>0.371</v>
      </c>
      <c r="AF37" s="15" t="n">
        <v>0.346</v>
      </c>
      <c r="AG37" s="18" t="n">
        <v>0.194</v>
      </c>
      <c r="AH37" s="17" t="s">
        <v>707</v>
      </c>
      <c r="AI37" s="18" t="n">
        <v>0.139</v>
      </c>
      <c r="AJ37" s="18" t="n">
        <v>0.043</v>
      </c>
      <c r="AK37" s="15" t="n">
        <v>1</v>
      </c>
      <c r="AL37" s="16"/>
      <c r="AM37" s="16"/>
    </row>
    <row r="38" customFormat="false" ht="13.8" hidden="false" customHeight="false" outlineLevel="0" collapsed="false">
      <c r="A38" s="14" t="s">
        <v>342</v>
      </c>
      <c r="B38" s="17" t="s">
        <v>572</v>
      </c>
      <c r="C38" s="15" t="n">
        <v>0.323</v>
      </c>
      <c r="D38" s="15" t="n">
        <v>0.889</v>
      </c>
      <c r="E38" s="17" t="s">
        <v>708</v>
      </c>
      <c r="F38" s="17" t="s">
        <v>709</v>
      </c>
      <c r="G38" s="15" t="n">
        <v>0.786</v>
      </c>
      <c r="H38" s="15" t="n">
        <v>0.671</v>
      </c>
      <c r="I38" s="17" t="s">
        <v>710</v>
      </c>
      <c r="J38" s="17" t="s">
        <v>711</v>
      </c>
      <c r="K38" s="17" t="s">
        <v>712</v>
      </c>
      <c r="L38" s="17" t="s">
        <v>713</v>
      </c>
      <c r="M38" s="15" t="n">
        <v>0.588</v>
      </c>
      <c r="N38" s="15" t="n">
        <v>0.888</v>
      </c>
      <c r="O38" s="15" t="n">
        <v>0.492</v>
      </c>
      <c r="P38" s="15" t="n">
        <v>0.821</v>
      </c>
      <c r="Q38" s="15" t="n">
        <v>0.841</v>
      </c>
      <c r="R38" s="15" t="n">
        <v>0.84</v>
      </c>
      <c r="S38" s="17" t="s">
        <v>673</v>
      </c>
      <c r="T38" s="18" t="n">
        <v>0.242</v>
      </c>
      <c r="U38" s="17" t="s">
        <v>714</v>
      </c>
      <c r="V38" s="15" t="n">
        <v>0.865</v>
      </c>
      <c r="W38" s="15" t="n">
        <v>0.806</v>
      </c>
      <c r="X38" s="15" t="n">
        <v>0.853</v>
      </c>
      <c r="Y38" s="15" t="n">
        <v>0.889</v>
      </c>
      <c r="Z38" s="17" t="s">
        <v>586</v>
      </c>
      <c r="AA38" s="15" t="n">
        <v>0.735</v>
      </c>
      <c r="AB38" s="15" t="n">
        <v>0.462</v>
      </c>
      <c r="AC38" s="18" t="n">
        <v>0.016</v>
      </c>
      <c r="AD38" s="15" t="n">
        <v>0.975</v>
      </c>
      <c r="AE38" s="15" t="n">
        <v>0.835</v>
      </c>
      <c r="AF38" s="15" t="n">
        <v>0.693</v>
      </c>
      <c r="AG38" s="15" t="n">
        <v>0.739</v>
      </c>
      <c r="AH38" s="15" t="n">
        <v>0.526</v>
      </c>
      <c r="AI38" s="15" t="n">
        <v>0.892</v>
      </c>
      <c r="AJ38" s="15" t="n">
        <v>0.658</v>
      </c>
      <c r="AK38" s="18" t="n">
        <v>0.225</v>
      </c>
      <c r="AL38" s="15" t="n">
        <v>1</v>
      </c>
      <c r="AM38" s="16"/>
    </row>
    <row r="39" customFormat="false" ht="13.8" hidden="false" customHeight="false" outlineLevel="0" collapsed="false">
      <c r="A39" s="14" t="s">
        <v>349</v>
      </c>
      <c r="B39" s="17" t="s">
        <v>632</v>
      </c>
      <c r="C39" s="15" t="n">
        <v>0.391</v>
      </c>
      <c r="D39" s="15" t="n">
        <v>0.872</v>
      </c>
      <c r="E39" s="17" t="s">
        <v>715</v>
      </c>
      <c r="F39" s="17" t="s">
        <v>716</v>
      </c>
      <c r="G39" s="15" t="n">
        <v>0.743</v>
      </c>
      <c r="H39" s="15" t="n">
        <v>0.628</v>
      </c>
      <c r="I39" s="17" t="s">
        <v>717</v>
      </c>
      <c r="J39" s="17" t="s">
        <v>579</v>
      </c>
      <c r="K39" s="17" t="s">
        <v>718</v>
      </c>
      <c r="L39" s="18" t="n">
        <v>0.043</v>
      </c>
      <c r="M39" s="15" t="n">
        <v>0.65</v>
      </c>
      <c r="N39" s="15" t="n">
        <v>0.841</v>
      </c>
      <c r="O39" s="15" t="n">
        <v>0.564</v>
      </c>
      <c r="P39" s="15" t="n">
        <v>0.804</v>
      </c>
      <c r="Q39" s="15" t="n">
        <v>0.849</v>
      </c>
      <c r="R39" s="15" t="n">
        <v>0.826</v>
      </c>
      <c r="S39" s="17" t="s">
        <v>719</v>
      </c>
      <c r="T39" s="15" t="n">
        <v>0.293</v>
      </c>
      <c r="U39" s="17" t="s">
        <v>720</v>
      </c>
      <c r="V39" s="15" t="n">
        <v>0.9</v>
      </c>
      <c r="W39" s="15" t="n">
        <v>0.788</v>
      </c>
      <c r="X39" s="15" t="n">
        <v>0.816</v>
      </c>
      <c r="Y39" s="15" t="n">
        <v>0.873</v>
      </c>
      <c r="Z39" s="17" t="s">
        <v>721</v>
      </c>
      <c r="AA39" s="15" t="n">
        <v>0.753</v>
      </c>
      <c r="AB39" s="15" t="n">
        <v>0.445</v>
      </c>
      <c r="AC39" s="18" t="n">
        <v>0.041</v>
      </c>
      <c r="AD39" s="15" t="n">
        <v>0.942</v>
      </c>
      <c r="AE39" s="15" t="n">
        <v>0.854</v>
      </c>
      <c r="AF39" s="15" t="n">
        <v>0.732</v>
      </c>
      <c r="AG39" s="15" t="n">
        <v>0.765</v>
      </c>
      <c r="AH39" s="15" t="n">
        <v>0.566</v>
      </c>
      <c r="AI39" s="15" t="n">
        <v>0.902</v>
      </c>
      <c r="AJ39" s="15" t="n">
        <v>0.659</v>
      </c>
      <c r="AK39" s="18" t="n">
        <v>0.23</v>
      </c>
      <c r="AL39" s="15" t="n">
        <v>0.955</v>
      </c>
      <c r="AM39" s="15" t="n">
        <v>1</v>
      </c>
    </row>
    <row r="40" customFormat="false" ht="13.8" hidden="false" customHeight="false" outlineLevel="0" collapsed="false">
      <c r="A40" s="14" t="s">
        <v>355</v>
      </c>
      <c r="B40" s="17" t="s">
        <v>722</v>
      </c>
      <c r="C40" s="15" t="n">
        <v>0.333</v>
      </c>
      <c r="D40" s="15" t="n">
        <v>0.884</v>
      </c>
      <c r="E40" s="17" t="s">
        <v>723</v>
      </c>
      <c r="F40" s="17" t="s">
        <v>724</v>
      </c>
      <c r="G40" s="15" t="n">
        <v>0.772</v>
      </c>
      <c r="H40" s="15" t="n">
        <v>0.656</v>
      </c>
      <c r="I40" s="17" t="s">
        <v>725</v>
      </c>
      <c r="J40" s="17" t="s">
        <v>726</v>
      </c>
      <c r="K40" s="17" t="s">
        <v>727</v>
      </c>
      <c r="L40" s="18" t="n">
        <v>0.003</v>
      </c>
      <c r="M40" s="15" t="n">
        <v>0.598</v>
      </c>
      <c r="N40" s="15" t="n">
        <v>0.884</v>
      </c>
      <c r="O40" s="15" t="n">
        <v>0.512</v>
      </c>
      <c r="P40" s="15" t="n">
        <v>0.805</v>
      </c>
      <c r="Q40" s="15" t="n">
        <v>0.839</v>
      </c>
      <c r="R40" s="15" t="n">
        <v>0.827</v>
      </c>
      <c r="S40" s="17" t="s">
        <v>728</v>
      </c>
      <c r="T40" s="18" t="n">
        <v>0.229</v>
      </c>
      <c r="U40" s="17" t="s">
        <v>729</v>
      </c>
      <c r="V40" s="15" t="n">
        <v>0.878</v>
      </c>
      <c r="W40" s="15" t="n">
        <v>0.794</v>
      </c>
      <c r="X40" s="15" t="n">
        <v>0.854</v>
      </c>
      <c r="Y40" s="15" t="n">
        <v>0.876</v>
      </c>
      <c r="Z40" s="17" t="s">
        <v>588</v>
      </c>
      <c r="AA40" s="15" t="n">
        <v>0.73</v>
      </c>
      <c r="AB40" s="15" t="n">
        <v>0.448</v>
      </c>
      <c r="AC40" s="18" t="n">
        <v>0.029</v>
      </c>
      <c r="AD40" s="15" t="n">
        <v>0.973</v>
      </c>
      <c r="AE40" s="15" t="n">
        <v>0.816</v>
      </c>
      <c r="AF40" s="15" t="n">
        <v>0.706</v>
      </c>
      <c r="AG40" s="15" t="n">
        <v>0.742</v>
      </c>
      <c r="AH40" s="15" t="n">
        <v>0.531</v>
      </c>
      <c r="AI40" s="15" t="n">
        <v>0.903</v>
      </c>
      <c r="AJ40" s="15" t="n">
        <v>0.66</v>
      </c>
      <c r="AK40" s="18" t="n">
        <v>0.2</v>
      </c>
      <c r="AL40" s="15" t="n">
        <v>0.998</v>
      </c>
      <c r="AM40" s="15" t="n">
        <v>0.955</v>
      </c>
      <c r="AN40" s="12" t="n">
        <v>1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customFormat="false" ht="13.8" hidden="false" customHeight="false" outlineLevel="0" collapsed="false">
      <c r="A41" s="14" t="s">
        <v>361</v>
      </c>
      <c r="B41" s="17" t="s">
        <v>722</v>
      </c>
      <c r="C41" s="15" t="n">
        <v>0.341</v>
      </c>
      <c r="D41" s="15" t="n">
        <v>0.883</v>
      </c>
      <c r="E41" s="17" t="s">
        <v>730</v>
      </c>
      <c r="F41" s="17" t="s">
        <v>586</v>
      </c>
      <c r="G41" s="15" t="n">
        <v>0.77</v>
      </c>
      <c r="H41" s="15" t="n">
        <v>0.654</v>
      </c>
      <c r="I41" s="17" t="s">
        <v>710</v>
      </c>
      <c r="J41" s="17" t="s">
        <v>543</v>
      </c>
      <c r="K41" s="17" t="s">
        <v>731</v>
      </c>
      <c r="L41" s="18" t="n">
        <v>0.01</v>
      </c>
      <c r="M41" s="15" t="n">
        <v>0.599</v>
      </c>
      <c r="N41" s="15" t="n">
        <v>0.884</v>
      </c>
      <c r="O41" s="15" t="n">
        <v>0.515</v>
      </c>
      <c r="P41" s="15" t="n">
        <v>0.801</v>
      </c>
      <c r="Q41" s="15" t="n">
        <v>0.841</v>
      </c>
      <c r="R41" s="15" t="n">
        <v>0.823</v>
      </c>
      <c r="S41" s="17" t="s">
        <v>728</v>
      </c>
      <c r="T41" s="18" t="n">
        <v>0.235</v>
      </c>
      <c r="U41" s="17" t="s">
        <v>732</v>
      </c>
      <c r="V41" s="15" t="n">
        <v>0.879</v>
      </c>
      <c r="W41" s="15" t="n">
        <v>0.791</v>
      </c>
      <c r="X41" s="15" t="n">
        <v>0.852</v>
      </c>
      <c r="Y41" s="15" t="n">
        <v>0.873</v>
      </c>
      <c r="Z41" s="17" t="s">
        <v>733</v>
      </c>
      <c r="AA41" s="15" t="n">
        <v>0.735</v>
      </c>
      <c r="AB41" s="15" t="n">
        <v>0.457</v>
      </c>
      <c r="AC41" s="18" t="n">
        <v>0.034</v>
      </c>
      <c r="AD41" s="15" t="n">
        <v>0.973</v>
      </c>
      <c r="AE41" s="15" t="n">
        <v>0.813</v>
      </c>
      <c r="AF41" s="15" t="n">
        <v>0.709</v>
      </c>
      <c r="AG41" s="15" t="n">
        <v>0.745</v>
      </c>
      <c r="AH41" s="15" t="n">
        <v>0.54</v>
      </c>
      <c r="AI41" s="15" t="n">
        <v>0.904</v>
      </c>
      <c r="AJ41" s="15" t="n">
        <v>0.668</v>
      </c>
      <c r="AK41" s="18" t="n">
        <v>0.196</v>
      </c>
      <c r="AL41" s="15" t="n">
        <v>0.997</v>
      </c>
      <c r="AM41" s="15" t="n">
        <v>0.955</v>
      </c>
      <c r="AN41" s="15" t="n">
        <v>0.999</v>
      </c>
      <c r="AO41" s="15" t="n">
        <v>1</v>
      </c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customFormat="false" ht="13.8" hidden="false" customHeight="false" outlineLevel="0" collapsed="false">
      <c r="A42" s="14" t="s">
        <v>368</v>
      </c>
      <c r="B42" s="17" t="s">
        <v>734</v>
      </c>
      <c r="C42" s="15" t="n">
        <v>0.348</v>
      </c>
      <c r="D42" s="15" t="n">
        <v>0.885</v>
      </c>
      <c r="E42" s="17" t="s">
        <v>610</v>
      </c>
      <c r="F42" s="17" t="s">
        <v>588</v>
      </c>
      <c r="G42" s="15" t="n">
        <v>0.764</v>
      </c>
      <c r="H42" s="15" t="n">
        <v>0.655</v>
      </c>
      <c r="I42" s="17" t="s">
        <v>710</v>
      </c>
      <c r="J42" s="17" t="s">
        <v>711</v>
      </c>
      <c r="K42" s="17" t="s">
        <v>735</v>
      </c>
      <c r="L42" s="18" t="n">
        <v>0.02</v>
      </c>
      <c r="M42" s="15" t="n">
        <v>0.613</v>
      </c>
      <c r="N42" s="15" t="n">
        <v>0.886</v>
      </c>
      <c r="O42" s="15" t="n">
        <v>0.528</v>
      </c>
      <c r="P42" s="15" t="n">
        <v>0.804</v>
      </c>
      <c r="Q42" s="15" t="n">
        <v>0.845</v>
      </c>
      <c r="R42" s="15" t="n">
        <v>0.824</v>
      </c>
      <c r="S42" s="17" t="s">
        <v>736</v>
      </c>
      <c r="T42" s="18" t="n">
        <v>0.246</v>
      </c>
      <c r="U42" s="17" t="s">
        <v>554</v>
      </c>
      <c r="V42" s="15" t="n">
        <v>0.873</v>
      </c>
      <c r="W42" s="15" t="n">
        <v>0.803</v>
      </c>
      <c r="X42" s="15" t="n">
        <v>0.853</v>
      </c>
      <c r="Y42" s="15" t="n">
        <v>0.873</v>
      </c>
      <c r="Z42" s="17" t="s">
        <v>733</v>
      </c>
      <c r="AA42" s="15" t="n">
        <v>0.74</v>
      </c>
      <c r="AB42" s="15" t="n">
        <v>0.469</v>
      </c>
      <c r="AC42" s="18" t="n">
        <v>0.047</v>
      </c>
      <c r="AD42" s="15" t="n">
        <v>0.974</v>
      </c>
      <c r="AE42" s="15" t="n">
        <v>0.82</v>
      </c>
      <c r="AF42" s="15" t="n">
        <v>0.685</v>
      </c>
      <c r="AG42" s="15" t="n">
        <v>0.751</v>
      </c>
      <c r="AH42" s="15" t="n">
        <v>0.541</v>
      </c>
      <c r="AI42" s="15" t="n">
        <v>0.907</v>
      </c>
      <c r="AJ42" s="15" t="n">
        <v>0.675</v>
      </c>
      <c r="AK42" s="18" t="n">
        <v>0.183</v>
      </c>
      <c r="AL42" s="15" t="n">
        <v>0.995</v>
      </c>
      <c r="AM42" s="15" t="n">
        <v>0.956</v>
      </c>
      <c r="AN42" s="15" t="n">
        <v>0.996</v>
      </c>
      <c r="AO42" s="15" t="n">
        <v>0.997</v>
      </c>
      <c r="AP42" s="15" t="n">
        <v>1</v>
      </c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customFormat="false" ht="13.8" hidden="false" customHeight="false" outlineLevel="0" collapsed="false">
      <c r="A43" s="14" t="s">
        <v>375</v>
      </c>
      <c r="B43" s="17" t="s">
        <v>737</v>
      </c>
      <c r="C43" s="15" t="n">
        <v>0.372</v>
      </c>
      <c r="D43" s="15" t="n">
        <v>0.884</v>
      </c>
      <c r="E43" s="17" t="s">
        <v>738</v>
      </c>
      <c r="F43" s="17" t="s">
        <v>721</v>
      </c>
      <c r="G43" s="15" t="n">
        <v>0.758</v>
      </c>
      <c r="H43" s="15" t="n">
        <v>0.654</v>
      </c>
      <c r="I43" s="17" t="s">
        <v>739</v>
      </c>
      <c r="J43" s="17" t="s">
        <v>711</v>
      </c>
      <c r="K43" s="17" t="s">
        <v>740</v>
      </c>
      <c r="L43" s="18" t="n">
        <v>0.061</v>
      </c>
      <c r="M43" s="15" t="n">
        <v>0.596</v>
      </c>
      <c r="N43" s="15" t="n">
        <v>0.89</v>
      </c>
      <c r="O43" s="15" t="n">
        <v>0.524</v>
      </c>
      <c r="P43" s="15" t="n">
        <v>0.786</v>
      </c>
      <c r="Q43" s="15" t="n">
        <v>0.868</v>
      </c>
      <c r="R43" s="15" t="n">
        <v>0.802</v>
      </c>
      <c r="S43" s="17" t="s">
        <v>741</v>
      </c>
      <c r="T43" s="18" t="n">
        <v>0.239</v>
      </c>
      <c r="U43" s="17" t="s">
        <v>742</v>
      </c>
      <c r="V43" s="15" t="n">
        <v>0.874</v>
      </c>
      <c r="W43" s="15" t="n">
        <v>0.791</v>
      </c>
      <c r="X43" s="15" t="n">
        <v>0.828</v>
      </c>
      <c r="Y43" s="15" t="n">
        <v>0.854</v>
      </c>
      <c r="Z43" s="17" t="s">
        <v>620</v>
      </c>
      <c r="AA43" s="15" t="n">
        <v>0.773</v>
      </c>
      <c r="AB43" s="15" t="n">
        <v>0.515</v>
      </c>
      <c r="AC43" s="18" t="n">
        <v>0.078</v>
      </c>
      <c r="AD43" s="15" t="n">
        <v>0.98</v>
      </c>
      <c r="AE43" s="15" t="n">
        <v>0.814</v>
      </c>
      <c r="AF43" s="15" t="n">
        <v>0.683</v>
      </c>
      <c r="AG43" s="15" t="n">
        <v>0.764</v>
      </c>
      <c r="AH43" s="15" t="n">
        <v>0.543</v>
      </c>
      <c r="AI43" s="15" t="n">
        <v>0.898</v>
      </c>
      <c r="AJ43" s="15" t="n">
        <v>0.714</v>
      </c>
      <c r="AK43" s="18" t="n">
        <v>0.162</v>
      </c>
      <c r="AL43" s="15" t="n">
        <v>0.988</v>
      </c>
      <c r="AM43" s="15" t="n">
        <v>0.947</v>
      </c>
      <c r="AN43" s="15" t="n">
        <v>0.988</v>
      </c>
      <c r="AO43" s="15" t="n">
        <v>0.989</v>
      </c>
      <c r="AP43" s="15" t="n">
        <v>0.991</v>
      </c>
      <c r="AQ43" s="15" t="n">
        <v>1</v>
      </c>
      <c r="AR43" s="16"/>
      <c r="AS43" s="16"/>
      <c r="AT43" s="16"/>
      <c r="AU43" s="16"/>
      <c r="AV43" s="16"/>
      <c r="AW43" s="16"/>
      <c r="AX43" s="16"/>
      <c r="AY43" s="16"/>
      <c r="AZ43" s="16"/>
    </row>
    <row r="44" customFormat="false" ht="13.8" hidden="false" customHeight="false" outlineLevel="0" collapsed="false">
      <c r="A44" s="14" t="s">
        <v>382</v>
      </c>
      <c r="B44" s="17" t="s">
        <v>743</v>
      </c>
      <c r="C44" s="15" t="n">
        <v>0.368</v>
      </c>
      <c r="D44" s="15" t="n">
        <v>0.899</v>
      </c>
      <c r="E44" s="17" t="s">
        <v>579</v>
      </c>
      <c r="F44" s="17" t="s">
        <v>744</v>
      </c>
      <c r="G44" s="15" t="n">
        <v>0.777</v>
      </c>
      <c r="H44" s="15" t="n">
        <v>0.67</v>
      </c>
      <c r="I44" s="17" t="s">
        <v>745</v>
      </c>
      <c r="J44" s="17" t="s">
        <v>684</v>
      </c>
      <c r="K44" s="17" t="s">
        <v>740</v>
      </c>
      <c r="L44" s="18" t="n">
        <v>0.052</v>
      </c>
      <c r="M44" s="15" t="n">
        <v>0.598</v>
      </c>
      <c r="N44" s="15" t="n">
        <v>0.887</v>
      </c>
      <c r="O44" s="15" t="n">
        <v>0.513</v>
      </c>
      <c r="P44" s="15" t="n">
        <v>0.817</v>
      </c>
      <c r="Q44" s="15" t="n">
        <v>0.877</v>
      </c>
      <c r="R44" s="15" t="n">
        <v>0.828</v>
      </c>
      <c r="S44" s="17" t="s">
        <v>576</v>
      </c>
      <c r="T44" s="15" t="n">
        <v>0.273</v>
      </c>
      <c r="U44" s="17" t="s">
        <v>746</v>
      </c>
      <c r="V44" s="15" t="n">
        <v>0.865</v>
      </c>
      <c r="W44" s="15" t="n">
        <v>0.812</v>
      </c>
      <c r="X44" s="15" t="n">
        <v>0.845</v>
      </c>
      <c r="Y44" s="15" t="n">
        <v>0.878</v>
      </c>
      <c r="Z44" s="17" t="s">
        <v>747</v>
      </c>
      <c r="AA44" s="15" t="n">
        <v>0.78</v>
      </c>
      <c r="AB44" s="15" t="n">
        <v>0.52</v>
      </c>
      <c r="AC44" s="18" t="n">
        <v>0.05</v>
      </c>
      <c r="AD44" s="15" t="n">
        <v>0.983</v>
      </c>
      <c r="AE44" s="15" t="n">
        <v>0.844</v>
      </c>
      <c r="AF44" s="15" t="n">
        <v>0.682</v>
      </c>
      <c r="AG44" s="15" t="n">
        <v>0.775</v>
      </c>
      <c r="AH44" s="15" t="n">
        <v>0.539</v>
      </c>
      <c r="AI44" s="15" t="n">
        <v>0.884</v>
      </c>
      <c r="AJ44" s="15" t="n">
        <v>0.708</v>
      </c>
      <c r="AK44" s="18" t="n">
        <v>0.197</v>
      </c>
      <c r="AL44" s="15" t="n">
        <v>0.989</v>
      </c>
      <c r="AM44" s="15" t="n">
        <v>0.956</v>
      </c>
      <c r="AN44" s="15" t="n">
        <v>0.986</v>
      </c>
      <c r="AO44" s="15" t="n">
        <v>0.986</v>
      </c>
      <c r="AP44" s="15" t="n">
        <v>0.991</v>
      </c>
      <c r="AQ44" s="15" t="n">
        <v>0.995</v>
      </c>
      <c r="AR44" s="15" t="n">
        <v>1</v>
      </c>
      <c r="AS44" s="16"/>
      <c r="AT44" s="16"/>
      <c r="AU44" s="16"/>
      <c r="AV44" s="16"/>
      <c r="AW44" s="16"/>
      <c r="AX44" s="16"/>
      <c r="AY44" s="16"/>
      <c r="AZ44" s="16"/>
    </row>
    <row r="45" customFormat="false" ht="13.8" hidden="false" customHeight="false" outlineLevel="0" collapsed="false">
      <c r="A45" s="14" t="s">
        <v>389</v>
      </c>
      <c r="B45" s="17" t="s">
        <v>748</v>
      </c>
      <c r="C45" s="15" t="n">
        <v>0.35</v>
      </c>
      <c r="D45" s="15" t="n">
        <v>0.908</v>
      </c>
      <c r="E45" s="17" t="s">
        <v>579</v>
      </c>
      <c r="F45" s="17" t="s">
        <v>749</v>
      </c>
      <c r="G45" s="15" t="n">
        <v>0.788</v>
      </c>
      <c r="H45" s="15" t="n">
        <v>0.681</v>
      </c>
      <c r="I45" s="17" t="s">
        <v>750</v>
      </c>
      <c r="J45" s="17" t="s">
        <v>751</v>
      </c>
      <c r="K45" s="17" t="s">
        <v>735</v>
      </c>
      <c r="L45" s="18" t="n">
        <v>0.029</v>
      </c>
      <c r="M45" s="15" t="n">
        <v>0.612</v>
      </c>
      <c r="N45" s="15" t="n">
        <v>0.876</v>
      </c>
      <c r="O45" s="15" t="n">
        <v>0.522</v>
      </c>
      <c r="P45" s="15" t="n">
        <v>0.827</v>
      </c>
      <c r="Q45" s="15" t="n">
        <v>0.877</v>
      </c>
      <c r="R45" s="15" t="n">
        <v>0.843</v>
      </c>
      <c r="S45" s="17" t="s">
        <v>752</v>
      </c>
      <c r="T45" s="15" t="n">
        <v>0.3</v>
      </c>
      <c r="U45" s="17" t="s">
        <v>691</v>
      </c>
      <c r="V45" s="15" t="n">
        <v>0.882</v>
      </c>
      <c r="W45" s="15" t="n">
        <v>0.81</v>
      </c>
      <c r="X45" s="15" t="n">
        <v>0.859</v>
      </c>
      <c r="Y45" s="15" t="n">
        <v>0.889</v>
      </c>
      <c r="Z45" s="17" t="s">
        <v>747</v>
      </c>
      <c r="AA45" s="15" t="n">
        <v>0.779</v>
      </c>
      <c r="AB45" s="15" t="n">
        <v>0.523</v>
      </c>
      <c r="AC45" s="18" t="n">
        <v>0.048</v>
      </c>
      <c r="AD45" s="15" t="n">
        <v>0.98</v>
      </c>
      <c r="AE45" s="15" t="n">
        <v>0.858</v>
      </c>
      <c r="AF45" s="15" t="n">
        <v>0.711</v>
      </c>
      <c r="AG45" s="15" t="n">
        <v>0.796</v>
      </c>
      <c r="AH45" s="15" t="n">
        <v>0.535</v>
      </c>
      <c r="AI45" s="15" t="n">
        <v>0.899</v>
      </c>
      <c r="AJ45" s="15" t="n">
        <v>0.706</v>
      </c>
      <c r="AK45" s="18" t="n">
        <v>0.209</v>
      </c>
      <c r="AL45" s="15" t="n">
        <v>0.985</v>
      </c>
      <c r="AM45" s="15" t="n">
        <v>0.962</v>
      </c>
      <c r="AN45" s="15" t="n">
        <v>0.983</v>
      </c>
      <c r="AO45" s="15" t="n">
        <v>0.984</v>
      </c>
      <c r="AP45" s="15" t="n">
        <v>0.989</v>
      </c>
      <c r="AQ45" s="15" t="n">
        <v>0.992</v>
      </c>
      <c r="AR45" s="15" t="n">
        <v>0.995</v>
      </c>
      <c r="AS45" s="15" t="n">
        <v>1</v>
      </c>
      <c r="AT45" s="16"/>
      <c r="AU45" s="16"/>
      <c r="AV45" s="16"/>
      <c r="AW45" s="16"/>
      <c r="AX45" s="16"/>
      <c r="AY45" s="16"/>
      <c r="AZ45" s="16"/>
    </row>
    <row r="46" customFormat="false" ht="13.8" hidden="false" customHeight="false" outlineLevel="0" collapsed="false">
      <c r="A46" s="14" t="s">
        <v>396</v>
      </c>
      <c r="B46" s="17" t="s">
        <v>753</v>
      </c>
      <c r="C46" s="15" t="n">
        <v>0.351</v>
      </c>
      <c r="D46" s="15" t="n">
        <v>0.918</v>
      </c>
      <c r="E46" s="17" t="s">
        <v>754</v>
      </c>
      <c r="F46" s="17" t="s">
        <v>755</v>
      </c>
      <c r="G46" s="15" t="n">
        <v>0.801</v>
      </c>
      <c r="H46" s="15" t="n">
        <v>0.694</v>
      </c>
      <c r="I46" s="17" t="s">
        <v>756</v>
      </c>
      <c r="J46" s="17" t="s">
        <v>757</v>
      </c>
      <c r="K46" s="17" t="s">
        <v>758</v>
      </c>
      <c r="L46" s="18" t="n">
        <v>0.043</v>
      </c>
      <c r="M46" s="15" t="n">
        <v>0.578</v>
      </c>
      <c r="N46" s="15" t="n">
        <v>0.872</v>
      </c>
      <c r="O46" s="15" t="n">
        <v>0.487</v>
      </c>
      <c r="P46" s="15" t="n">
        <v>0.825</v>
      </c>
      <c r="Q46" s="15" t="n">
        <v>0.891</v>
      </c>
      <c r="R46" s="15" t="n">
        <v>0.844</v>
      </c>
      <c r="S46" s="17" t="s">
        <v>759</v>
      </c>
      <c r="T46" s="15" t="n">
        <v>0.345</v>
      </c>
      <c r="U46" s="17" t="s">
        <v>760</v>
      </c>
      <c r="V46" s="15" t="n">
        <v>0.867</v>
      </c>
      <c r="W46" s="15" t="n">
        <v>0.819</v>
      </c>
      <c r="X46" s="15" t="n">
        <v>0.847</v>
      </c>
      <c r="Y46" s="15" t="n">
        <v>0.891</v>
      </c>
      <c r="Z46" s="17" t="s">
        <v>761</v>
      </c>
      <c r="AA46" s="15" t="n">
        <v>0.817</v>
      </c>
      <c r="AB46" s="15" t="n">
        <v>0.57</v>
      </c>
      <c r="AC46" s="18" t="n">
        <v>0.003</v>
      </c>
      <c r="AD46" s="15" t="n">
        <v>0.984</v>
      </c>
      <c r="AE46" s="15" t="n">
        <v>0.867</v>
      </c>
      <c r="AF46" s="15" t="n">
        <v>0.709</v>
      </c>
      <c r="AG46" s="15" t="n">
        <v>0.8</v>
      </c>
      <c r="AH46" s="15" t="n">
        <v>0.556</v>
      </c>
      <c r="AI46" s="15" t="n">
        <v>0.873</v>
      </c>
      <c r="AJ46" s="15" t="n">
        <v>0.747</v>
      </c>
      <c r="AK46" s="18" t="n">
        <v>0.222</v>
      </c>
      <c r="AL46" s="15" t="n">
        <v>0.976</v>
      </c>
      <c r="AM46" s="15" t="n">
        <v>0.959</v>
      </c>
      <c r="AN46" s="15" t="n">
        <v>0.972</v>
      </c>
      <c r="AO46" s="15" t="n">
        <v>0.972</v>
      </c>
      <c r="AP46" s="15" t="n">
        <v>0.978</v>
      </c>
      <c r="AQ46" s="15" t="n">
        <v>0.985</v>
      </c>
      <c r="AR46" s="15" t="n">
        <v>0.992</v>
      </c>
      <c r="AS46" s="15" t="n">
        <v>0.994</v>
      </c>
      <c r="AT46" s="15" t="n">
        <v>1</v>
      </c>
      <c r="AU46" s="16"/>
      <c r="AV46" s="16"/>
      <c r="AW46" s="16"/>
      <c r="AX46" s="16"/>
      <c r="AY46" s="16"/>
      <c r="AZ46" s="16"/>
    </row>
    <row r="47" customFormat="false" ht="13.8" hidden="false" customHeight="false" outlineLevel="0" collapsed="false">
      <c r="A47" s="14" t="s">
        <v>403</v>
      </c>
      <c r="B47" s="17" t="s">
        <v>762</v>
      </c>
      <c r="C47" s="15" t="n">
        <v>0.361</v>
      </c>
      <c r="D47" s="15" t="n">
        <v>0.916</v>
      </c>
      <c r="E47" s="17" t="s">
        <v>763</v>
      </c>
      <c r="F47" s="17" t="s">
        <v>764</v>
      </c>
      <c r="G47" s="15" t="n">
        <v>0.799</v>
      </c>
      <c r="H47" s="15" t="n">
        <v>0.701</v>
      </c>
      <c r="I47" s="17" t="s">
        <v>538</v>
      </c>
      <c r="J47" s="17" t="s">
        <v>504</v>
      </c>
      <c r="K47" s="17" t="s">
        <v>712</v>
      </c>
      <c r="L47" s="18" t="n">
        <v>0.058</v>
      </c>
      <c r="M47" s="15" t="n">
        <v>0.554</v>
      </c>
      <c r="N47" s="15" t="n">
        <v>0.858</v>
      </c>
      <c r="O47" s="15" t="n">
        <v>0.466</v>
      </c>
      <c r="P47" s="15" t="n">
        <v>0.816</v>
      </c>
      <c r="Q47" s="15" t="n">
        <v>0.907</v>
      </c>
      <c r="R47" s="15" t="n">
        <v>0.825</v>
      </c>
      <c r="S47" s="17" t="s">
        <v>663</v>
      </c>
      <c r="T47" s="15" t="n">
        <v>0.351</v>
      </c>
      <c r="U47" s="17" t="s">
        <v>765</v>
      </c>
      <c r="V47" s="15" t="n">
        <v>0.855</v>
      </c>
      <c r="W47" s="15" t="n">
        <v>0.811</v>
      </c>
      <c r="X47" s="15" t="n">
        <v>0.849</v>
      </c>
      <c r="Y47" s="15" t="n">
        <v>0.866</v>
      </c>
      <c r="Z47" s="17" t="s">
        <v>766</v>
      </c>
      <c r="AA47" s="15" t="n">
        <v>0.83</v>
      </c>
      <c r="AB47" s="15" t="n">
        <v>0.618</v>
      </c>
      <c r="AC47" s="18" t="n">
        <v>0.05</v>
      </c>
      <c r="AD47" s="15" t="n">
        <v>0.975</v>
      </c>
      <c r="AE47" s="15" t="n">
        <v>0.853</v>
      </c>
      <c r="AF47" s="15" t="n">
        <v>0.71</v>
      </c>
      <c r="AG47" s="15" t="n">
        <v>0.837</v>
      </c>
      <c r="AH47" s="15" t="n">
        <v>0.543</v>
      </c>
      <c r="AI47" s="15" t="n">
        <v>0.855</v>
      </c>
      <c r="AJ47" s="15" t="n">
        <v>0.757</v>
      </c>
      <c r="AK47" s="18" t="n">
        <v>0.189</v>
      </c>
      <c r="AL47" s="15" t="n">
        <v>0.96</v>
      </c>
      <c r="AM47" s="15" t="n">
        <v>0.946</v>
      </c>
      <c r="AN47" s="15" t="n">
        <v>0.957</v>
      </c>
      <c r="AO47" s="15" t="n">
        <v>0.96</v>
      </c>
      <c r="AP47" s="15" t="n">
        <v>0.967</v>
      </c>
      <c r="AQ47" s="15" t="n">
        <v>0.976</v>
      </c>
      <c r="AR47" s="15" t="n">
        <v>0.983</v>
      </c>
      <c r="AS47" s="15" t="n">
        <v>0.985</v>
      </c>
      <c r="AT47" s="15" t="n">
        <v>0.988</v>
      </c>
      <c r="AU47" s="15" t="n">
        <v>1</v>
      </c>
      <c r="AV47" s="16"/>
      <c r="AW47" s="16"/>
      <c r="AX47" s="16"/>
      <c r="AY47" s="16"/>
      <c r="AZ47" s="16"/>
    </row>
    <row r="48" customFormat="false" ht="13.8" hidden="false" customHeight="false" outlineLevel="0" collapsed="false">
      <c r="A48" s="14" t="s">
        <v>410</v>
      </c>
      <c r="B48" s="17" t="s">
        <v>767</v>
      </c>
      <c r="C48" s="15" t="n">
        <v>0.356</v>
      </c>
      <c r="D48" s="15" t="n">
        <v>0.921</v>
      </c>
      <c r="E48" s="17" t="s">
        <v>754</v>
      </c>
      <c r="F48" s="17" t="s">
        <v>768</v>
      </c>
      <c r="G48" s="15" t="n">
        <v>0.805</v>
      </c>
      <c r="H48" s="15" t="n">
        <v>0.702</v>
      </c>
      <c r="I48" s="17" t="s">
        <v>769</v>
      </c>
      <c r="J48" s="17" t="s">
        <v>770</v>
      </c>
      <c r="K48" s="17" t="s">
        <v>712</v>
      </c>
      <c r="L48" s="18" t="n">
        <v>0.057</v>
      </c>
      <c r="M48" s="15" t="n">
        <v>0.557</v>
      </c>
      <c r="N48" s="15" t="n">
        <v>0.871</v>
      </c>
      <c r="O48" s="15" t="n">
        <v>0.473</v>
      </c>
      <c r="P48" s="15" t="n">
        <v>0.829</v>
      </c>
      <c r="Q48" s="15" t="n">
        <v>0.906</v>
      </c>
      <c r="R48" s="15" t="n">
        <v>0.84</v>
      </c>
      <c r="S48" s="17" t="s">
        <v>771</v>
      </c>
      <c r="T48" s="15" t="n">
        <v>0.354</v>
      </c>
      <c r="U48" s="17" t="s">
        <v>772</v>
      </c>
      <c r="V48" s="15" t="n">
        <v>0.851</v>
      </c>
      <c r="W48" s="15" t="n">
        <v>0.825</v>
      </c>
      <c r="X48" s="15" t="n">
        <v>0.845</v>
      </c>
      <c r="Y48" s="15" t="n">
        <v>0.887</v>
      </c>
      <c r="Z48" s="17" t="s">
        <v>654</v>
      </c>
      <c r="AA48" s="15" t="n">
        <v>0.833</v>
      </c>
      <c r="AB48" s="15" t="n">
        <v>0.592</v>
      </c>
      <c r="AC48" s="18" t="n">
        <v>0</v>
      </c>
      <c r="AD48" s="15" t="n">
        <v>0.984</v>
      </c>
      <c r="AE48" s="15" t="n">
        <v>0.873</v>
      </c>
      <c r="AF48" s="15" t="n">
        <v>0.701</v>
      </c>
      <c r="AG48" s="15" t="n">
        <v>0.809</v>
      </c>
      <c r="AH48" s="15" t="n">
        <v>0.539</v>
      </c>
      <c r="AI48" s="15" t="n">
        <v>0.852</v>
      </c>
      <c r="AJ48" s="15" t="n">
        <v>0.762</v>
      </c>
      <c r="AK48" s="18" t="n">
        <v>0.226</v>
      </c>
      <c r="AL48" s="15" t="n">
        <v>0.968</v>
      </c>
      <c r="AM48" s="15" t="n">
        <v>0.954</v>
      </c>
      <c r="AN48" s="15" t="n">
        <v>0.962</v>
      </c>
      <c r="AO48" s="15" t="n">
        <v>0.963</v>
      </c>
      <c r="AP48" s="15" t="n">
        <v>0.97</v>
      </c>
      <c r="AQ48" s="15" t="n">
        <v>0.979</v>
      </c>
      <c r="AR48" s="15" t="n">
        <v>0.989</v>
      </c>
      <c r="AS48" s="15" t="n">
        <v>0.989</v>
      </c>
      <c r="AT48" s="15" t="n">
        <v>0.996</v>
      </c>
      <c r="AU48" s="15" t="n">
        <v>0.991</v>
      </c>
      <c r="AV48" s="15" t="n">
        <v>1</v>
      </c>
      <c r="AW48" s="16"/>
      <c r="AX48" s="16"/>
      <c r="AY48" s="16"/>
      <c r="AZ48" s="16"/>
    </row>
    <row r="49" customFormat="false" ht="13.8" hidden="false" customHeight="false" outlineLevel="0" collapsed="false">
      <c r="A49" s="14" t="s">
        <v>416</v>
      </c>
      <c r="B49" s="17" t="s">
        <v>547</v>
      </c>
      <c r="C49" s="15" t="n">
        <v>0.339</v>
      </c>
      <c r="D49" s="15" t="n">
        <v>0.921</v>
      </c>
      <c r="E49" s="17" t="s">
        <v>773</v>
      </c>
      <c r="F49" s="17" t="s">
        <v>708</v>
      </c>
      <c r="G49" s="15" t="n">
        <v>0.814</v>
      </c>
      <c r="H49" s="15" t="n">
        <v>0.714</v>
      </c>
      <c r="I49" s="17" t="s">
        <v>756</v>
      </c>
      <c r="J49" s="17" t="s">
        <v>774</v>
      </c>
      <c r="K49" s="17" t="s">
        <v>775</v>
      </c>
      <c r="L49" s="18" t="n">
        <v>0.052</v>
      </c>
      <c r="M49" s="15" t="n">
        <v>0.514</v>
      </c>
      <c r="N49" s="15" t="n">
        <v>0.859</v>
      </c>
      <c r="O49" s="15" t="n">
        <v>0.432</v>
      </c>
      <c r="P49" s="15" t="n">
        <v>0.823</v>
      </c>
      <c r="Q49" s="15" t="n">
        <v>0.904</v>
      </c>
      <c r="R49" s="15" t="n">
        <v>0.835</v>
      </c>
      <c r="S49" s="17" t="s">
        <v>776</v>
      </c>
      <c r="T49" s="15" t="n">
        <v>0.398</v>
      </c>
      <c r="U49" s="17" t="s">
        <v>777</v>
      </c>
      <c r="V49" s="15" t="n">
        <v>0.823</v>
      </c>
      <c r="W49" s="15" t="n">
        <v>0.829</v>
      </c>
      <c r="X49" s="15" t="n">
        <v>0.832</v>
      </c>
      <c r="Y49" s="15" t="n">
        <v>0.881</v>
      </c>
      <c r="Z49" s="17" t="s">
        <v>778</v>
      </c>
      <c r="AA49" s="15" t="n">
        <v>0.85</v>
      </c>
      <c r="AB49" s="15" t="n">
        <v>0.64</v>
      </c>
      <c r="AC49" s="17" t="s">
        <v>779</v>
      </c>
      <c r="AD49" s="15" t="n">
        <v>0.978</v>
      </c>
      <c r="AE49" s="15" t="n">
        <v>0.872</v>
      </c>
      <c r="AF49" s="15" t="n">
        <v>0.686</v>
      </c>
      <c r="AG49" s="15" t="n">
        <v>0.805</v>
      </c>
      <c r="AH49" s="15" t="n">
        <v>0.553</v>
      </c>
      <c r="AI49" s="15" t="n">
        <v>0.821</v>
      </c>
      <c r="AJ49" s="15" t="n">
        <v>0.787</v>
      </c>
      <c r="AK49" s="18" t="n">
        <v>0.238</v>
      </c>
      <c r="AL49" s="15" t="n">
        <v>0.951</v>
      </c>
      <c r="AM49" s="15" t="n">
        <v>0.936</v>
      </c>
      <c r="AN49" s="15" t="n">
        <v>0.943</v>
      </c>
      <c r="AO49" s="15" t="n">
        <v>0.945</v>
      </c>
      <c r="AP49" s="15" t="n">
        <v>0.954</v>
      </c>
      <c r="AQ49" s="15" t="n">
        <v>0.965</v>
      </c>
      <c r="AR49" s="15" t="n">
        <v>0.977</v>
      </c>
      <c r="AS49" s="15" t="n">
        <v>0.976</v>
      </c>
      <c r="AT49" s="15" t="n">
        <v>0.989</v>
      </c>
      <c r="AU49" s="15" t="n">
        <v>0.987</v>
      </c>
      <c r="AV49" s="15" t="n">
        <v>0.995</v>
      </c>
      <c r="AW49" s="15" t="n">
        <v>1</v>
      </c>
      <c r="AX49" s="16"/>
      <c r="AY49" s="16"/>
      <c r="AZ49" s="16"/>
    </row>
    <row r="50" customFormat="false" ht="13.8" hidden="false" customHeight="false" outlineLevel="0" collapsed="false">
      <c r="A50" s="14" t="s">
        <v>423</v>
      </c>
      <c r="B50" s="17" t="s">
        <v>656</v>
      </c>
      <c r="C50" s="15" t="n">
        <v>0.277</v>
      </c>
      <c r="D50" s="15" t="n">
        <v>0.936</v>
      </c>
      <c r="E50" s="17" t="s">
        <v>780</v>
      </c>
      <c r="F50" s="17" t="s">
        <v>659</v>
      </c>
      <c r="G50" s="15" t="n">
        <v>0.847</v>
      </c>
      <c r="H50" s="15" t="n">
        <v>0.724</v>
      </c>
      <c r="I50" s="17" t="s">
        <v>781</v>
      </c>
      <c r="J50" s="17" t="s">
        <v>782</v>
      </c>
      <c r="K50" s="17" t="s">
        <v>646</v>
      </c>
      <c r="L50" s="17" t="s">
        <v>783</v>
      </c>
      <c r="M50" s="15" t="n">
        <v>0.53</v>
      </c>
      <c r="N50" s="15" t="n">
        <v>0.813</v>
      </c>
      <c r="O50" s="15" t="n">
        <v>0.421</v>
      </c>
      <c r="P50" s="15" t="n">
        <v>0.841</v>
      </c>
      <c r="Q50" s="15" t="n">
        <v>0.872</v>
      </c>
      <c r="R50" s="15" t="n">
        <v>0.87</v>
      </c>
      <c r="S50" s="17" t="s">
        <v>784</v>
      </c>
      <c r="T50" s="15" t="n">
        <v>0.415</v>
      </c>
      <c r="U50" s="17" t="s">
        <v>785</v>
      </c>
      <c r="V50" s="15" t="n">
        <v>0.834</v>
      </c>
      <c r="W50" s="15" t="n">
        <v>0.81</v>
      </c>
      <c r="X50" s="15" t="n">
        <v>0.879</v>
      </c>
      <c r="Y50" s="15" t="n">
        <v>0.89</v>
      </c>
      <c r="Z50" s="17" t="s">
        <v>684</v>
      </c>
      <c r="AA50" s="20" t="n">
        <v>0.766</v>
      </c>
      <c r="AB50" s="20" t="n">
        <v>0.583</v>
      </c>
      <c r="AC50" s="19" t="s">
        <v>786</v>
      </c>
      <c r="AD50" s="20" t="n">
        <v>0.961</v>
      </c>
      <c r="AE50" s="20" t="n">
        <v>0.849</v>
      </c>
      <c r="AF50" s="20" t="n">
        <v>0.74</v>
      </c>
      <c r="AG50" s="20" t="n">
        <v>0.816</v>
      </c>
      <c r="AH50" s="20" t="n">
        <v>0.532</v>
      </c>
      <c r="AI50" s="20" t="n">
        <v>0.842</v>
      </c>
      <c r="AJ50" s="20" t="n">
        <v>0.709</v>
      </c>
      <c r="AK50" s="23" t="n">
        <v>0.269</v>
      </c>
      <c r="AL50" s="20" t="n">
        <v>0.95</v>
      </c>
      <c r="AM50" s="20" t="n">
        <v>0.926</v>
      </c>
      <c r="AN50" s="15" t="n">
        <v>0.945</v>
      </c>
      <c r="AO50" s="15" t="n">
        <v>0.947</v>
      </c>
      <c r="AP50" s="15" t="n">
        <v>0.953</v>
      </c>
      <c r="AQ50" s="15" t="n">
        <v>0.956</v>
      </c>
      <c r="AR50" s="15" t="n">
        <v>0.967</v>
      </c>
      <c r="AS50" s="15" t="n">
        <v>0.974</v>
      </c>
      <c r="AT50" s="15" t="n">
        <v>0.975</v>
      </c>
      <c r="AU50" s="15" t="n">
        <v>0.977</v>
      </c>
      <c r="AV50" s="15" t="n">
        <v>0.973</v>
      </c>
      <c r="AW50" s="15" t="n">
        <v>0.97</v>
      </c>
      <c r="AX50" s="15" t="n">
        <v>1</v>
      </c>
      <c r="AY50" s="16"/>
      <c r="AZ50" s="16"/>
    </row>
    <row r="51" customFormat="false" ht="13.8" hidden="false" customHeight="false" outlineLevel="0" collapsed="false">
      <c r="A51" s="14" t="s">
        <v>430</v>
      </c>
      <c r="B51" s="17" t="s">
        <v>787</v>
      </c>
      <c r="C51" s="15" t="n">
        <v>0.349</v>
      </c>
      <c r="D51" s="15" t="n">
        <v>0.92</v>
      </c>
      <c r="E51" s="17" t="s">
        <v>788</v>
      </c>
      <c r="F51" s="17" t="s">
        <v>789</v>
      </c>
      <c r="G51" s="15" t="n">
        <v>0.819</v>
      </c>
      <c r="H51" s="15" t="n">
        <v>0.725</v>
      </c>
      <c r="I51" s="17" t="s">
        <v>756</v>
      </c>
      <c r="J51" s="17" t="s">
        <v>790</v>
      </c>
      <c r="K51" s="17" t="s">
        <v>791</v>
      </c>
      <c r="L51" s="18" t="n">
        <v>0.06</v>
      </c>
      <c r="M51" s="15" t="n">
        <v>0.505</v>
      </c>
      <c r="N51" s="15" t="n">
        <v>0.847</v>
      </c>
      <c r="O51" s="15" t="n">
        <v>0.411</v>
      </c>
      <c r="P51" s="15" t="n">
        <v>0.826</v>
      </c>
      <c r="Q51" s="15" t="n">
        <v>0.91</v>
      </c>
      <c r="R51" s="15" t="n">
        <v>0.83</v>
      </c>
      <c r="S51" s="17" t="s">
        <v>792</v>
      </c>
      <c r="T51" s="15" t="n">
        <v>0.394</v>
      </c>
      <c r="U51" s="17" t="s">
        <v>793</v>
      </c>
      <c r="V51" s="15" t="n">
        <v>0.813</v>
      </c>
      <c r="W51" s="15" t="n">
        <v>0.818</v>
      </c>
      <c r="X51" s="15" t="n">
        <v>0.838</v>
      </c>
      <c r="Y51" s="15" t="n">
        <v>0.872</v>
      </c>
      <c r="Z51" s="17" t="s">
        <v>609</v>
      </c>
      <c r="AA51" s="12" t="n">
        <v>0.844</v>
      </c>
      <c r="AB51" s="12" t="n">
        <v>0.648</v>
      </c>
      <c r="AC51" s="22" t="s">
        <v>794</v>
      </c>
      <c r="AD51" s="12" t="n">
        <v>0.972</v>
      </c>
      <c r="AE51" s="12" t="n">
        <v>0.861</v>
      </c>
      <c r="AF51" s="12" t="n">
        <v>0.702</v>
      </c>
      <c r="AG51" s="12" t="n">
        <v>0.814</v>
      </c>
      <c r="AH51" s="12" t="n">
        <v>0.542</v>
      </c>
      <c r="AI51" s="12" t="n">
        <v>0.806</v>
      </c>
      <c r="AJ51" s="12" t="n">
        <v>0.788</v>
      </c>
      <c r="AK51" s="21" t="n">
        <v>0.24</v>
      </c>
      <c r="AL51" s="12" t="n">
        <v>0.944</v>
      </c>
      <c r="AM51" s="12" t="n">
        <v>0.924</v>
      </c>
      <c r="AN51" s="15" t="n">
        <v>0.935</v>
      </c>
      <c r="AO51" s="15" t="n">
        <v>0.938</v>
      </c>
      <c r="AP51" s="15" t="n">
        <v>0.944</v>
      </c>
      <c r="AQ51" s="15" t="n">
        <v>0.962</v>
      </c>
      <c r="AR51" s="15" t="n">
        <v>0.973</v>
      </c>
      <c r="AS51" s="15" t="n">
        <v>0.972</v>
      </c>
      <c r="AT51" s="15" t="n">
        <v>0.985</v>
      </c>
      <c r="AU51" s="15" t="n">
        <v>0.985</v>
      </c>
      <c r="AV51" s="15" t="n">
        <v>0.991</v>
      </c>
      <c r="AW51" s="15" t="n">
        <v>0.992</v>
      </c>
      <c r="AX51" s="15" t="n">
        <v>0.974</v>
      </c>
      <c r="AY51" s="15" t="n">
        <v>1</v>
      </c>
      <c r="AZ51" s="16"/>
    </row>
    <row r="52" customFormat="false" ht="13.8" hidden="false" customHeight="false" outlineLevel="0" collapsed="false">
      <c r="A52" s="10" t="s">
        <v>436</v>
      </c>
      <c r="B52" s="19" t="s">
        <v>664</v>
      </c>
      <c r="C52" s="20" t="n">
        <v>0.338</v>
      </c>
      <c r="D52" s="20" t="n">
        <v>0.925</v>
      </c>
      <c r="E52" s="19" t="s">
        <v>795</v>
      </c>
      <c r="F52" s="19" t="s">
        <v>796</v>
      </c>
      <c r="G52" s="20" t="n">
        <v>0.82</v>
      </c>
      <c r="H52" s="20" t="n">
        <v>0.722</v>
      </c>
      <c r="I52" s="19" t="s">
        <v>797</v>
      </c>
      <c r="J52" s="19" t="s">
        <v>782</v>
      </c>
      <c r="K52" s="19" t="s">
        <v>798</v>
      </c>
      <c r="L52" s="23" t="n">
        <v>0.063</v>
      </c>
      <c r="M52" s="20" t="n">
        <v>0.516</v>
      </c>
      <c r="N52" s="20" t="n">
        <v>0.831</v>
      </c>
      <c r="O52" s="20" t="n">
        <v>0.427</v>
      </c>
      <c r="P52" s="20" t="n">
        <v>0.806</v>
      </c>
      <c r="Q52" s="20" t="n">
        <v>0.911</v>
      </c>
      <c r="R52" s="20" t="n">
        <v>0.829</v>
      </c>
      <c r="S52" s="19" t="s">
        <v>799</v>
      </c>
      <c r="T52" s="20" t="n">
        <v>0.44</v>
      </c>
      <c r="U52" s="19" t="s">
        <v>800</v>
      </c>
      <c r="V52" s="20" t="n">
        <v>0.833</v>
      </c>
      <c r="W52" s="20" t="n">
        <v>0.808</v>
      </c>
      <c r="X52" s="20" t="n">
        <v>0.842</v>
      </c>
      <c r="Y52" s="20" t="n">
        <v>0.87</v>
      </c>
      <c r="Z52" s="19" t="s">
        <v>801</v>
      </c>
      <c r="AA52" s="20" t="n">
        <v>0.854</v>
      </c>
      <c r="AB52" s="20" t="n">
        <v>0.645</v>
      </c>
      <c r="AC52" s="10" t="s">
        <v>802</v>
      </c>
      <c r="AD52" s="20" t="n">
        <v>0.969</v>
      </c>
      <c r="AE52" s="20" t="n">
        <v>0.854</v>
      </c>
      <c r="AF52" s="20" t="n">
        <v>0.727</v>
      </c>
      <c r="AG52" s="20" t="n">
        <v>0.815</v>
      </c>
      <c r="AH52" s="20" t="n">
        <v>0.566</v>
      </c>
      <c r="AI52" s="20" t="n">
        <v>0.819</v>
      </c>
      <c r="AJ52" s="20" t="n">
        <v>0.808</v>
      </c>
      <c r="AK52" s="23" t="n">
        <v>0.254</v>
      </c>
      <c r="AL52" s="20" t="n">
        <v>0.934</v>
      </c>
      <c r="AM52" s="20" t="n">
        <v>0.921</v>
      </c>
      <c r="AN52" s="20" t="n">
        <v>0.928</v>
      </c>
      <c r="AO52" s="20" t="n">
        <v>0.932</v>
      </c>
      <c r="AP52" s="20" t="n">
        <v>0.938</v>
      </c>
      <c r="AQ52" s="20" t="n">
        <v>0.954</v>
      </c>
      <c r="AR52" s="20" t="n">
        <v>0.964</v>
      </c>
      <c r="AS52" s="20" t="n">
        <v>0.968</v>
      </c>
      <c r="AT52" s="20" t="n">
        <v>0.981</v>
      </c>
      <c r="AU52" s="20" t="n">
        <v>0.982</v>
      </c>
      <c r="AV52" s="20" t="n">
        <v>0.986</v>
      </c>
      <c r="AW52" s="20" t="n">
        <v>0.989</v>
      </c>
      <c r="AX52" s="20" t="n">
        <v>0.975</v>
      </c>
      <c r="AY52" s="20" t="n">
        <v>0.993</v>
      </c>
      <c r="AZ52" s="2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D0EAABQSwMEFAACAAgAamFeU2jcLcekAAAA9QAAABIAHABDb25maWcvUGFja2FnZS54bWwgohgAKKAUAAAAAAAAAAAAAAAAAAAAAAAAAAAAhY+xDoIwGIRfhXSnrTUmSH7K4CpqYmJca6nQCMXQYnk3Bx/JVxCjqJvjfXeX3N2vN0j7ugouqrW6MQmaYIoCZWSTa1MkqHPHMEIph42QJ1GoYAgbG/dWJ6h07hwT4r3HfoqbtiCM0gnZZ8utLFUtQm2sE0Yq9Gnl/1uIw+41hjM8p3gWMUyBjAwybb4+G+Y+3R8Ii65yXau4OYSrNZBRAnlf4A9QSwMEFAACAAgAamFeU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GphXlNnTFzvNwEAACkCAAATABwARm9ybXVsYXMvU2VjdGlvbjEubSCiGAAooBQAAAAAAAAAAAAAAAAAAAAAAAAAAABtj0FrwjAYhu+F/ocQLy10pZWhMulhVDY9OIS6k+3hq/3UsjQpSRyO4n9fqtUxbC6B93vy5vkUbnUpOEmudzi1LdtSB5BYkAFdQ84wCEbEWcEeyfhp4lISEYbatog5iTjKLZpkVez8C6yct5KhHwuukWvl0Pgl/VQoVYp5bmrTGaovLep0jiUnwyAcv8dBMA4n5o/Q9etiR12PbBZVzbAyDdBaRTT0hzRzveuvd6uoE2g2iyK6y9LsvJmBhqzDB3QlRSW02WiOUBiXdocL7XeTLnduFcagm7wylmyBgVSRlke8OwxofAC+N53rnxr/CtcSuNoJWcWCHSveDpXTY+A1Db0iIfWINhjReNJnjzT0wyQLrkfPfvv8Ei0R+AO3xKLsiRM9w+9HuOwpgNO/7OzaVsl7F5z+AlBLAQItABQAAgAIAGphXlNo3C3HpAAAAPUAAAASAAAAAAAAAAAAAAAAAAAAAABDb25maWcvUGFja2FnZS54bWxQSwECLQAUAAIACABqYV5TD8rpq6QAAADpAAAAEwAAAAAAAAAAAAAAAADwAAAAW0NvbnRlbnRfVHlwZXNdLnhtbFBLAQItABQAAgAIAGphXlNnTFzvNwEAACkCAAATAAAAAAAAAAAAAAAAAOEBAABGb3JtdWxhcy9TZWN0aW9uMS5tUEsFBgAAAAADAAMAwgAAAGUD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gMAAAAAAAApgw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1RhYmxlMDA2JTIwKFBhZ2UlMjA3LTgp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VGFibGUwMDZfX1BhZ2VfN184IiAvPjxFbnRyeSBUeXBlPSJGaWxsZWRDb21wbGV0ZVJlc3VsdFRvV29ya3NoZWV0IiBWYWx1ZT0ibDEiIC8+PEVudHJ5IFR5cGU9IkFkZGVkVG9EYXRhTW9kZWwiIFZhbHVlPSJsMCIgLz48RW50cnkgVHlwZT0iRmlsbENvdW50IiBWYWx1ZT0ibDcwIiAvPjxFbnRyeSBUeXBlPSJGaWxsRXJyb3JDb2RlIiBWYWx1ZT0ic1Vua25vd24iIC8+PEVudHJ5IFR5cGU9IkZpbGxFcnJvckNvdW50IiBWYWx1ZT0ibDAiIC8+PEVudHJ5IFR5cGU9IkZpbGxMYXN0VXBkYXRlZCIgVmFsdWU9ImQyMDIxLTEwLTMwVDEwOjExOjIwLjEzMTc0ODZaIiAvPjxFbnRyeSBUeXBlPSJGaWxsQ29sdW1uVHlwZXMiIFZhbHVlPSJzQmdNR0JnWUdCZz09IiAvPjxFbnRyeSBUeXBlPSJGaWxsQ29sdW1uTmFtZXMiIFZhbHVlPSJzWyZxdW90O0NvbHVtbjEmcXVvdDssJnF1b3Q7TiZxdW90OywmcXVvdDtNZWFuJnF1b3Q7LCZxdW90O01lZGlhbiZxdW90OywmcXVvdDtTdERldiZxdW90OywmcXVvdDtNaW4mcXVvdDssJnF1b3Q7TWF4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wMDYgKFBhZ2UgNy04KS9DaGFuZ2VkIFR5cGUue0NvbHVtbjEsMH0mcXVvdDssJnF1b3Q7U2VjdGlvbjEvVGFibGUwMDYgKFBhZ2UgNy04KS9DaGFuZ2VkIFR5cGUue04sMX0mcXVvdDssJnF1b3Q7U2VjdGlvbjEvVGFibGUwMDYgKFBhZ2UgNy04KS9DaGFuZ2VkIFR5cGUue01lYW4sMn0mcXVvdDssJnF1b3Q7U2VjdGlvbjEvVGFibGUwMDYgKFBhZ2UgNy04KS9DaGFuZ2VkIFR5cGUue01lZGlhbiwzfSZxdW90OywmcXVvdDtTZWN0aW9uMS9UYWJsZTAwNiAoUGFnZSA3LTgpL0NoYW5nZWQgVHlwZS57U3REZXYsNH0mcXVvdDssJnF1b3Q7U2VjdGlvbjEvVGFibGUwMDYgKFBhZ2UgNy04KS9DaGFuZ2VkIFR5cGUue01pbiw1fSZxdW90OywmcXVvdDtTZWN0aW9uMS9UYWJsZTAwNiAoUGFnZSA3LTgpL0NoYW5nZWQgVHlwZS57TWF4LDZ9JnF1b3Q7XSwmcXVvdDtDb2x1bW5Db3VudCZxdW90Ozo3LCZxdW90O0tleUNvbHVtbk5hbWVzJnF1b3Q7OltdLCZxdW90O0NvbHVtbklkZW50aXRpZXMmcXVvdDs6WyZxdW90O1NlY3Rpb24xL1RhYmxlMDA2IChQYWdlIDctOCkvQ2hhbmdlZCBUeXBlLntDb2x1bW4xLDB9JnF1b3Q7LCZxdW90O1NlY3Rpb24xL1RhYmxlMDA2IChQYWdlIDctOCkvQ2hhbmdlZCBUeXBlLntOLDF9JnF1b3Q7LCZxdW90O1NlY3Rpb24xL1RhYmxlMDA2IChQYWdlIDctOCkvQ2hhbmdlZCBUeXBlLntNZWFuLDJ9JnF1b3Q7LCZxdW90O1NlY3Rpb24xL1RhYmxlMDA2IChQYWdlIDctOCkvQ2hhbmdlZCBUeXBlLntNZWRpYW4sM30mcXVvdDssJnF1b3Q7U2VjdGlvbjEvVGFibGUwMDYgKFBhZ2UgNy04KS9DaGFuZ2VkIFR5cGUue1N0RGV2LDR9JnF1b3Q7LCZxdW90O1NlY3Rpb24xL1RhYmxlMDA2IChQYWdlIDctOCkvQ2hhbmdlZCBUeXBlLntNaW4sNX0mcXVvdDssJnF1b3Q7U2VjdGlvbjEvVGFibGUwMDYgKFBhZ2UgNy04KS9DaGFuZ2VkIFR5cGUue01heCw2fSZxdW90O10sJnF1b3Q7UmVsYXRpb25zaGlwSW5mbyZxdW90OzpbXX0iIC8+PC9TdGFibGVFbnRyaWVzPjwvSXRlbT48SXRlbT48SXRlbUxvY2F0aW9uPjxJdGVtVHlwZT5Gb3JtdWxhPC9JdGVtVHlwZT48SXRlbVBhdGg+U2VjdGlvbjEvVGFibGUwMDYlMjAoUGFnZSUyMDctOCkvU291cmNlPC9JdGVtUGF0aD48L0l0ZW1Mb2NhdGlvbj48U3RhYmxlRW50cmllcyAvPjwvSXRlbT48SXRlbT48SXRlbUxvY2F0aW9uPjxJdGVtVHlwZT5Gb3JtdWxhPC9JdGVtVHlwZT48SXRlbVBhdGg+U2VjdGlvbjEvVGFibGUwMDYlMjAoUGFnZSUyMDctOCkvVGFibGUwMDY8L0l0ZW1QYXRoPjwvSXRlbUxvY2F0aW9uPjxTdGFibGVFbnRyaWVzIC8+PC9JdGVtPjxJdGVtPjxJdGVtTG9jYXRpb24+PEl0ZW1UeXBlPkZvcm11bGE8L0l0ZW1UeXBlPjxJdGVtUGF0aD5TZWN0aW9uMS9UYWJsZTAwNiUyMChQYWdlJTIwNy04KS9Qcm9tb3RlZCUyMEhlYWRlcnM8L0l0ZW1QYXRoPjwvSXRlbUxvY2F0aW9uPjxTdGFibGVFbnRyaWVzIC8+PC9JdGVtPjxJdGVtPjxJdGVtTG9jYXRpb24+PEl0ZW1UeXBlPkZvcm11bGE8L0l0ZW1UeXBlPjxJdGVtUGF0aD5TZWN0aW9uMS9UYWJsZTAwNiUyMChQYWdlJTIwNy04KS9DaGFuZ2VkJTIwVHlwZTwvSXRlbVBhdGg+PC9JdGVtTG9jYXRpb24+PFN0YWJsZUVudHJpZXMgLz48L0l0ZW0+PC9JdGVtcz48L0xvY2FsUGFja2FnZU1ldGFkYXRhRmlsZT4WAAAAUEsFBgAAAAAAAAAAAAAAAAAAAAAAANoAAAABAAAA0Iyd3wEV0RGMegDAT8KX6wEAAAC/5MV7pPCnTYRUBoJ71NsVAAAAAAIAAAAAAANmAADAAAAAEAAAAEWuwjb3kmr19qpxVBVA4WwAAAAABIAAAKAAAAAQAAAArAC2EzYpQ7u88gkzAO0nDFAAAAAN5rpRFbly98/BjUC5N/c1uOQ9urIL5humIn1R6RGxA9g5Q6sbLiITL0Szxg9T7I9dfmx48Ud9ZlKo5DWf1YsHMEX3nKdyPAFehJ73COL8ixQAAACMa8V77UXvK38T01HftmgjRuFcbQ==</DataMashup>
</file>

<file path=customXml/itemProps1.xml><?xml version="1.0" encoding="utf-8"?>
<ds:datastoreItem xmlns:ds="http://schemas.openxmlformats.org/officeDocument/2006/customXml" ds:itemID="{D1099D66-F7D0-4FEC-9859-900A85E39F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2021-10-30T10:06:20Z</dcterms:created>
  <dc:creator>Ebbe Hartz</dc:creator>
  <dc:description/>
  <dc:language>en-US</dc:language>
  <cp:lastModifiedBy/>
  <dcterms:modified xsi:type="dcterms:W3CDTF">2021-11-22T16:44:41Z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