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lba/Desktop/Figures/Figure1/Figure1i/Figure1i_VAFs/primary_samples/"/>
    </mc:Choice>
  </mc:AlternateContent>
  <xr:revisionPtr revIDLastSave="0" documentId="13_ncr:1_{9DB817AC-48B9-8142-BC10-879488BA818A}" xr6:coauthVersionLast="47" xr6:coauthVersionMax="47" xr10:uidLastSave="{00000000-0000-0000-0000-000000000000}"/>
  <bookViews>
    <workbookView xWindow="1520" yWindow="1180" windowWidth="25360" windowHeight="14840" xr2:uid="{00000000-000D-0000-FFFF-FFFF00000000}"/>
  </bookViews>
  <sheets>
    <sheet name="Sheet" sheetId="1" r:id="rId1"/>
  </sheets>
  <definedNames>
    <definedName name="_xlnm._FilterDatabase" localSheetId="0" hidden="1">Sheet!$A$1:$X$107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7" i="1" l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<sst xmlns="http://schemas.openxmlformats.org/spreadsheetml/2006/main" count="1117" uniqueCount="340">
  <si>
    <t>Gene</t>
  </si>
  <si>
    <t>Chrom</t>
  </si>
  <si>
    <t>Pos</t>
  </si>
  <si>
    <t>Change</t>
  </si>
  <si>
    <t>VAF</t>
  </si>
  <si>
    <t>Qual</t>
  </si>
  <si>
    <t>Filters</t>
  </si>
  <si>
    <t>Depth</t>
  </si>
  <si>
    <t>Filtered</t>
  </si>
  <si>
    <t>Transcript</t>
  </si>
  <si>
    <t>HGVSc</t>
  </si>
  <si>
    <t>Protein ID</t>
  </si>
  <si>
    <t>HGVSp</t>
  </si>
  <si>
    <t>Impact</t>
  </si>
  <si>
    <t>Consequence</t>
  </si>
  <si>
    <t>Sift</t>
  </si>
  <si>
    <t>Polyphen</t>
  </si>
  <si>
    <t>MAF (ExAC)</t>
  </si>
  <si>
    <t>MAF (1000 Genome)</t>
  </si>
  <si>
    <t>dbSNP</t>
  </si>
  <si>
    <t>COSMIC</t>
  </si>
  <si>
    <t>IGV</t>
  </si>
  <si>
    <t>CSF3R</t>
  </si>
  <si>
    <t>C/T</t>
  </si>
  <si>
    <t>PASS</t>
  </si>
  <si>
    <t>NM_156039.3</t>
  </si>
  <si>
    <t>NP_724781.1</t>
  </si>
  <si>
    <t>MODERATE</t>
  </si>
  <si>
    <t>missense</t>
  </si>
  <si>
    <t>tolerated</t>
  </si>
  <si>
    <t>benign</t>
  </si>
  <si>
    <t>T/C</t>
  </si>
  <si>
    <t>FAIL</t>
  </si>
  <si>
    <t>NM_156039.3:c.1958+63A&gt;G</t>
  </si>
  <si>
    <t>MODIFIER</t>
  </si>
  <si>
    <t>intron</t>
  </si>
  <si>
    <t>rs3918000</t>
  </si>
  <si>
    <t>T/G</t>
  </si>
  <si>
    <t>SB;LowGQ</t>
  </si>
  <si>
    <t>NM_156039.3:c.1724-11A&gt;C</t>
  </si>
  <si>
    <t>MPL</t>
  </si>
  <si>
    <t>CTG/-</t>
  </si>
  <si>
    <t>LowGQ</t>
  </si>
  <si>
    <t>NM_005373.2</t>
  </si>
  <si>
    <t>NM_005373.2:c.1537_1539del</t>
  </si>
  <si>
    <t>NP_005364.1</t>
  </si>
  <si>
    <t>NP_005364.1:p.Leu513del</t>
  </si>
  <si>
    <t>inframe_deletion</t>
  </si>
  <si>
    <t>COSM1723159, COSM5846738</t>
  </si>
  <si>
    <t>SF3B1</t>
  </si>
  <si>
    <t>NM_012433.2</t>
  </si>
  <si>
    <t>NM_012433.2:c.2078-89G&gt;A</t>
  </si>
  <si>
    <t>NP_036565.2</t>
  </si>
  <si>
    <t>rs788019</t>
  </si>
  <si>
    <t>AA/-</t>
  </si>
  <si>
    <t>R8</t>
  </si>
  <si>
    <t>NM_012433.2:c.2077+35_2077+36del</t>
  </si>
  <si>
    <t>rs754385486</t>
  </si>
  <si>
    <t>A/-</t>
  </si>
  <si>
    <t>NM_012433.2:c.2077+36del</t>
  </si>
  <si>
    <t>rs752109835</t>
  </si>
  <si>
    <t>G/A</t>
  </si>
  <si>
    <t>SB</t>
  </si>
  <si>
    <t>NM_012433.2:c.2077+37C&gt;T</t>
  </si>
  <si>
    <t>rs200694304</t>
  </si>
  <si>
    <t>-/A</t>
  </si>
  <si>
    <t>NM_012433.2:c.2077+36dup</t>
  </si>
  <si>
    <t>-/AA</t>
  </si>
  <si>
    <t>NM_012433.2:c.2077+35_2077+36dup</t>
  </si>
  <si>
    <t>rs766755045</t>
  </si>
  <si>
    <t>IDH1</t>
  </si>
  <si>
    <t>NM_005896.2</t>
  </si>
  <si>
    <t>NM_005896.2:c.414+44del</t>
  </si>
  <si>
    <t>NP_005887.2</t>
  </si>
  <si>
    <t>rs774469589</t>
  </si>
  <si>
    <t>NM_005896.2:c.414+44dup</t>
  </si>
  <si>
    <t>rs759746340</t>
  </si>
  <si>
    <t>NM_005896.2:c.414+43_414+44dup</t>
  </si>
  <si>
    <t>CBLB</t>
  </si>
  <si>
    <t>NM_170662.3</t>
  </si>
  <si>
    <t>NM_170662.3:c.1407+85C&gt;T</t>
  </si>
  <si>
    <t>NP_733762.2</t>
  </si>
  <si>
    <t>rs7624400</t>
  </si>
  <si>
    <t>A/G</t>
  </si>
  <si>
    <t>NM_170662.3:c.1072-50T&gt;C</t>
  </si>
  <si>
    <t>rs6768096</t>
  </si>
  <si>
    <t>PDGFRA</t>
  </si>
  <si>
    <t>NM_006206.4</t>
  </si>
  <si>
    <t>NM_006206.4:c.1701A&gt;G</t>
  </si>
  <si>
    <t>NP_006197.1</t>
  </si>
  <si>
    <t>NP_006197.1:p.Pro567=</t>
  </si>
  <si>
    <t>LOW</t>
  </si>
  <si>
    <t>synonymous</t>
  </si>
  <si>
    <t>rs1873778</t>
  </si>
  <si>
    <t>KIT</t>
  </si>
  <si>
    <t>G/T</t>
  </si>
  <si>
    <t>NM_000222.2</t>
  </si>
  <si>
    <t>NM_000222.2:c.1541-106G&gt;T</t>
  </si>
  <si>
    <t>NP_000213.1</t>
  </si>
  <si>
    <t>rs779457535</t>
  </si>
  <si>
    <t>NM_000222.2:c.1990+39G&gt;A</t>
  </si>
  <si>
    <t>TET2</t>
  </si>
  <si>
    <t>NM_001127208.2</t>
  </si>
  <si>
    <t>NP_001120680.1</t>
  </si>
  <si>
    <t>deleterious</t>
  </si>
  <si>
    <t>AC/-</t>
  </si>
  <si>
    <t>NM_001127208.2:c.4183-53_4183-52del</t>
  </si>
  <si>
    <t>rs149641287</t>
  </si>
  <si>
    <t>NM_001127208.2:c.4183-53A&gt;G</t>
  </si>
  <si>
    <t>NPM1</t>
  </si>
  <si>
    <t>NM_002520.6</t>
  </si>
  <si>
    <t>NM_002520.6:c.847-4C&gt;T</t>
  </si>
  <si>
    <t>NP_002511.1</t>
  </si>
  <si>
    <t>splice_region, intron</t>
  </si>
  <si>
    <t>EZH2</t>
  </si>
  <si>
    <t>-/GACTT</t>
  </si>
  <si>
    <t>NM_004456.4</t>
  </si>
  <si>
    <t>NM_004456.4:c.2196-61_2196-57dup</t>
  </si>
  <si>
    <t>NP_004447.2</t>
  </si>
  <si>
    <t>rs560966145</t>
  </si>
  <si>
    <t>-/ACTTT</t>
  </si>
  <si>
    <t>NM_004456.4:c.2196-58_2196-57insAAAGT</t>
  </si>
  <si>
    <t>AAAAA/-</t>
  </si>
  <si>
    <t>NM_004456.4:c.2196-113_2196-109del</t>
  </si>
  <si>
    <t>AAAA/-</t>
  </si>
  <si>
    <t>NM_004456.4:c.2196-112_2196-109del</t>
  </si>
  <si>
    <t>rs745480300</t>
  </si>
  <si>
    <t>AAA/-</t>
  </si>
  <si>
    <t>NM_004456.4:c.2196-111_2196-109del</t>
  </si>
  <si>
    <t>NM_004456.4:c.2196-110_2196-109del</t>
  </si>
  <si>
    <t>NM_004456.4:c.2196-109del</t>
  </si>
  <si>
    <t>rs373055440</t>
  </si>
  <si>
    <t>NM_004456.4:c.2195+99T&gt;C</t>
  </si>
  <si>
    <t>rs740949</t>
  </si>
  <si>
    <t>NM_004456.4:c.2111-7T&gt;C</t>
  </si>
  <si>
    <t>NM_004456.4:c.1852-21T&gt;C</t>
  </si>
  <si>
    <t>rs2072407</t>
  </si>
  <si>
    <t>NM_004456.4:c.364-8del</t>
  </si>
  <si>
    <t>LowDP;LowGQ</t>
  </si>
  <si>
    <t>NM_004456.4:c.118-63G&gt;A</t>
  </si>
  <si>
    <t>rs28723387</t>
  </si>
  <si>
    <t>JAK2</t>
  </si>
  <si>
    <t>NM_004972.3</t>
  </si>
  <si>
    <t>NM_004972.3:c.1849G&gt;T</t>
  </si>
  <si>
    <t>NP_004963.1</t>
  </si>
  <si>
    <t>NP_004963.1:p.Val617Phe</t>
  </si>
  <si>
    <t>probably_damaging</t>
  </si>
  <si>
    <t>rs77375493</t>
  </si>
  <si>
    <t>COSM12600, COSM29117</t>
  </si>
  <si>
    <t>PTEN</t>
  </si>
  <si>
    <t>T/-</t>
  </si>
  <si>
    <t>NM_000314.4</t>
  </si>
  <si>
    <t>NM_000314.4:c.254-30del</t>
  </si>
  <si>
    <t>NP_000305.3</t>
  </si>
  <si>
    <t>rs757597677</t>
  </si>
  <si>
    <t>-/T</t>
  </si>
  <si>
    <t>NM_000314.4:c.254-30dup</t>
  </si>
  <si>
    <t>NM_000314.4:c.493-34del</t>
  </si>
  <si>
    <t>NM_000314.4:c.493-12del</t>
  </si>
  <si>
    <t>WT1</t>
  </si>
  <si>
    <t>NM_024426.4</t>
  </si>
  <si>
    <t>NM_024426.4:c.1107A&gt;G</t>
  </si>
  <si>
    <t>NP_077744.3</t>
  </si>
  <si>
    <t>NP_077744.3:p.Arg369=</t>
  </si>
  <si>
    <t>rs16754</t>
  </si>
  <si>
    <t>COSM1353508</t>
  </si>
  <si>
    <t>CBL</t>
  </si>
  <si>
    <t>NM_005188.3</t>
  </si>
  <si>
    <t>NM_005188.3:c.1096-9del</t>
  </si>
  <si>
    <t>NP_005179.2</t>
  </si>
  <si>
    <t>rs758061092</t>
  </si>
  <si>
    <t>NM_005188.3:c.1096-9dup</t>
  </si>
  <si>
    <t>NM_005188.3:c.1228-86del</t>
  </si>
  <si>
    <t>NM_005188.3:c.1228-86dup</t>
  </si>
  <si>
    <t>ETV6</t>
  </si>
  <si>
    <t>A/C</t>
  </si>
  <si>
    <t>NM_001987.4</t>
  </si>
  <si>
    <t>NM_001987.4:c.33+126A&gt;C</t>
  </si>
  <si>
    <t>NP_001978.1</t>
  </si>
  <si>
    <t>rs2856305</t>
  </si>
  <si>
    <t>NM_001987.4:c.33+134A&gt;G</t>
  </si>
  <si>
    <t>rs2541135</t>
  </si>
  <si>
    <t>NM_001987.4:c.258G&gt;A</t>
  </si>
  <si>
    <t>NP_001978.1:p.Thr86=</t>
  </si>
  <si>
    <t>rs11611479</t>
  </si>
  <si>
    <t>NM_001987.4:c.463+49G&gt;A</t>
  </si>
  <si>
    <t>rs17210957</t>
  </si>
  <si>
    <t>C/G</t>
  </si>
  <si>
    <t>NM_001987.4:c.1009+120C&gt;G</t>
  </si>
  <si>
    <t>rs2071150</t>
  </si>
  <si>
    <t>KRAS</t>
  </si>
  <si>
    <t>C/A</t>
  </si>
  <si>
    <t>NM_033360.2</t>
  </si>
  <si>
    <t>NM_033360.2:c.34G&gt;T</t>
  </si>
  <si>
    <t>NP_203524.1</t>
  </si>
  <si>
    <t>NP_203524.1:p.Gly12Cys</t>
  </si>
  <si>
    <t>rs121913530</t>
  </si>
  <si>
    <t>COSM1140136, COSM1152506, COSM1157797, COSM516, COSM517, COSM518</t>
  </si>
  <si>
    <t>FLT3</t>
  </si>
  <si>
    <t>T/A</t>
  </si>
  <si>
    <t>NM_004119.2</t>
  </si>
  <si>
    <t>NM_004119.2:c.1942+108A&gt;T</t>
  </si>
  <si>
    <t>NP_004110.2</t>
  </si>
  <si>
    <t>rs2491222</t>
  </si>
  <si>
    <t>NM_004119.2:c.1942+35A&gt;C</t>
  </si>
  <si>
    <t>rs2491223</t>
  </si>
  <si>
    <t>TP53</t>
  </si>
  <si>
    <t>NM_000546.5</t>
  </si>
  <si>
    <t>NM_000546.5:c.993+12T&gt;C</t>
  </si>
  <si>
    <t>NP_000537.3</t>
  </si>
  <si>
    <t>rs1800899</t>
  </si>
  <si>
    <t>NM_000546.5:c.814G&gt;A</t>
  </si>
  <si>
    <t>NP_000537.3:p.Val272Met</t>
  </si>
  <si>
    <t>rs121912657</t>
  </si>
  <si>
    <t>COSM10859, COSM10891, COSM1177737, COSM13421, COSM1645249, COSM212313, COSM2744536, COSM2744537, COSM3388172, COSM3773300, COSM4271766, COSM45898, COSM99950</t>
  </si>
  <si>
    <t>NM_000546.5:c.672+62A&gt;G</t>
  </si>
  <si>
    <t>rs1625895</t>
  </si>
  <si>
    <t>NM_000546.5:c.672+1G&gt;C</t>
  </si>
  <si>
    <t>HIGH</t>
  </si>
  <si>
    <t>splice_donor</t>
  </si>
  <si>
    <t>COSM118939, COSM118940, COSM118941, COSM119011, COSM119012, COSM119013, COSM121038, COSM121039, COSM121040, COSM13586, COSM1638407, COSM2744696, COSM3388194, COSM3723947, COSM45367, COSM6906</t>
  </si>
  <si>
    <t>CCCCAGCCCTCCAGGT/-</t>
  </si>
  <si>
    <t>NM_000546.5:c.96+41_97-54del</t>
  </si>
  <si>
    <t>CTCCAGGT/-</t>
  </si>
  <si>
    <t>NM_000546.5:c.96+41_96+48del</t>
  </si>
  <si>
    <t>rs780090842</t>
  </si>
  <si>
    <t>SRSF2</t>
  </si>
  <si>
    <t>NM_001195427.1</t>
  </si>
  <si>
    <t>NM_001195427.1:c.144C&gt;T</t>
  </si>
  <si>
    <t>NP_001182356.1</t>
  </si>
  <si>
    <t>NP_001182356.1:p.Asp48=</t>
  </si>
  <si>
    <t>rs237057</t>
  </si>
  <si>
    <t>CEBPA</t>
  </si>
  <si>
    <t>NM_004364.3</t>
  </si>
  <si>
    <t>NM_004364.3:c.542A&gt;C</t>
  </si>
  <si>
    <t>NP_004355.2</t>
  </si>
  <si>
    <t>NP_004355.2:p.Tyr181Ser</t>
  </si>
  <si>
    <t>COSM5620466</t>
  </si>
  <si>
    <t>G/-</t>
  </si>
  <si>
    <t>frameshift</t>
  </si>
  <si>
    <t>RUNX1</t>
  </si>
  <si>
    <t>NM_001754.4</t>
  </si>
  <si>
    <t>NM_001754.4:c.735del</t>
  </si>
  <si>
    <t>NP_001745.2</t>
  </si>
  <si>
    <t>NP_001745.2:p.Thr246ArgfsTer8</t>
  </si>
  <si>
    <t>NM_001754.4:c.614-14G&gt;A</t>
  </si>
  <si>
    <t>NM_001754.4:c.614-34C&gt;T</t>
  </si>
  <si>
    <t>rs11702841</t>
  </si>
  <si>
    <t>TT/-</t>
  </si>
  <si>
    <t>NM_001754.4:c.59-65_59-64del</t>
  </si>
  <si>
    <t>NM_001754.4:c.59-64del</t>
  </si>
  <si>
    <t>rs376929893</t>
  </si>
  <si>
    <t>NM_001754.4:c.59-64dup</t>
  </si>
  <si>
    <t>rs575175678</t>
  </si>
  <si>
    <t>-/TT</t>
  </si>
  <si>
    <t>NM_001754.4:c.59-65_59-64dup</t>
  </si>
  <si>
    <t>U2AF1</t>
  </si>
  <si>
    <t>NM_001025203.1</t>
  </si>
  <si>
    <t>NM_001025203.1:c.470A&gt;G</t>
  </si>
  <si>
    <t>NP_001020374.1</t>
  </si>
  <si>
    <t>NP_001020374.1:p.Gln157Arg</t>
  </si>
  <si>
    <t>rs371246226</t>
  </si>
  <si>
    <t>COSM1318797, COSM1724986, COSM211532, COSM211534</t>
  </si>
  <si>
    <t>NM_001025203.1:c.132+28del</t>
  </si>
  <si>
    <t>rs111735336</t>
  </si>
  <si>
    <t>ZRSR2</t>
  </si>
  <si>
    <t>X</t>
  </si>
  <si>
    <t>NM_005089.3</t>
  </si>
  <si>
    <t>NM_005089.3:c.41+136T&gt;C</t>
  </si>
  <si>
    <t>NP_005080.1</t>
  </si>
  <si>
    <t>rs4830994</t>
  </si>
  <si>
    <t>NM_005089.3:c.203+42del</t>
  </si>
  <si>
    <t>rs62985661</t>
  </si>
  <si>
    <t>NM_005089.3:c.203+39T&gt;A</t>
  </si>
  <si>
    <t>NM_005089.3:c.203+39T&gt;C</t>
  </si>
  <si>
    <t>NM_005089.3:c.399+80del</t>
  </si>
  <si>
    <t>NM_005089.3:c.399+80dup</t>
  </si>
  <si>
    <t>NM_005089.3:c.438+162T&gt;C</t>
  </si>
  <si>
    <t>rs5936061</t>
  </si>
  <si>
    <t>NM_005089.3:c.864C&gt;T</t>
  </si>
  <si>
    <t>NP_005080.1:p.Asn288=</t>
  </si>
  <si>
    <t>rs2301724</t>
  </si>
  <si>
    <t>COSM3759436</t>
  </si>
  <si>
    <t>NM_005089.3:c.1278T&gt;C</t>
  </si>
  <si>
    <t>NP_005080.1:p.Asn426=</t>
  </si>
  <si>
    <t>rs373774576</t>
  </si>
  <si>
    <t>ATRX</t>
  </si>
  <si>
    <t>NM_000489.3</t>
  </si>
  <si>
    <t>NM_000489.3:c.6505-27del</t>
  </si>
  <si>
    <t>NP_000480.2</t>
  </si>
  <si>
    <t>NM_000489.3:c.6421C&gt;A</t>
  </si>
  <si>
    <t>NP_000480.2:p.Pro2141Thr</t>
  </si>
  <si>
    <t>NM_000489.3:c.6327-85del</t>
  </si>
  <si>
    <t>NM_000489.3:c.6327-85dup</t>
  </si>
  <si>
    <t>NM_000489.3:c.6111-3del</t>
  </si>
  <si>
    <t>NM_000489.3:c.5787-21dup</t>
  </si>
  <si>
    <t>rs782124200</t>
  </si>
  <si>
    <t>C/-</t>
  </si>
  <si>
    <t>NM_000489.3:c.5787-24del</t>
  </si>
  <si>
    <t>rs201471387</t>
  </si>
  <si>
    <t>NM_000489.3:c.5787-24G&gt;T</t>
  </si>
  <si>
    <t>rs45608236</t>
  </si>
  <si>
    <t>NM_000489.3:c.4957-21del</t>
  </si>
  <si>
    <t>NM_000489.3:c.4956+77del</t>
  </si>
  <si>
    <t>NM_000489.3:c.2948del</t>
  </si>
  <si>
    <t>NP_000480.2:p.Lys983SerfsTer20</t>
  </si>
  <si>
    <t>NM_000489.3:c.663-61del</t>
  </si>
  <si>
    <t>NM_000489.3:c.595-36T&gt;C</t>
  </si>
  <si>
    <t>rs35268552</t>
  </si>
  <si>
    <t>NM_000489.3:c.595-71del</t>
  </si>
  <si>
    <t>PHF6</t>
  </si>
  <si>
    <t>NM_032458.2</t>
  </si>
  <si>
    <t>NM_032458.2:c.138+104del</t>
  </si>
  <si>
    <t>NP_115834.1</t>
  </si>
  <si>
    <t>NM_032458.2:c.139-47G&gt;A</t>
  </si>
  <si>
    <t>rs5978001</t>
  </si>
  <si>
    <t>NM_032458.2:c.139-16del</t>
  </si>
  <si>
    <t>NM_032458.2:c.139-16dup</t>
  </si>
  <si>
    <t>NM_032458.2:c.240+130_240+131del</t>
  </si>
  <si>
    <t>NM_032458.2:c.240+131del</t>
  </si>
  <si>
    <t>NM_032458.2:c.240+131dup</t>
  </si>
  <si>
    <t>NM_032458.2:c.240+121T&gt;C</t>
  </si>
  <si>
    <t>NM_032458.2:c.374+34del</t>
  </si>
  <si>
    <t>rs770897949</t>
  </si>
  <si>
    <t>NM_032458.2:c.374+34dup</t>
  </si>
  <si>
    <t>rs371240179</t>
  </si>
  <si>
    <t>-/TCA</t>
  </si>
  <si>
    <t>NM_032458.2:c.374+99_374+101dup</t>
  </si>
  <si>
    <t>NM_032458.2:c.375-5del</t>
  </si>
  <si>
    <t>NM_032458.2:c.585+14dup</t>
  </si>
  <si>
    <t>rs763273791</t>
  </si>
  <si>
    <t>NM_032458.2:c.586-29del</t>
  </si>
  <si>
    <t>NM_032458.2:c.586-29dup</t>
  </si>
  <si>
    <t>rs764511301</t>
  </si>
  <si>
    <t>NM_032458.2:c.927C&gt;T</t>
  </si>
  <si>
    <t>NP_115834.1:p.Asp309=</t>
  </si>
  <si>
    <t>rs112199174</t>
  </si>
  <si>
    <t>Interpretation</t>
  </si>
  <si>
    <t>Genuine mutation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</si>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</sst>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7"/>
  <sheetViews>
    <sheetView tabSelected="1" zoomScale="125" workbookViewId="0">
      <selection activeCell="A70" sqref="A70:XFD112"/>
    </sheetView>
  </sheetViews>
  <sheetFormatPr baseColWidth="10" defaultColWidth="8.83203125" defaultRowHeight="15" x14ac:dyDescent="0.2"/>
  <cols>
    <col min="3" max="3" width="10.1640625" bestFit="1" customWidth="1"/>
    <col min="11" max="11" width="25.1640625" customWidth="1"/>
    <col min="13" max="13" width="27.6640625" customWidth="1"/>
    <col min="14" max="14" width="15" customWidth="1"/>
    <col min="15" max="15" width="15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337</v>
      </c>
      <c r="O1" t="s">
        <v>21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hidden="1" x14ac:dyDescent="0.2">
      <c r="A2" t="s">
        <v>22</v>
      </c>
      <c r="B2">
        <v>1</v>
      </c>
      <c r="C2">
        <v>36933096</v>
      </c>
      <c r="D2" t="s">
        <v>31</v>
      </c>
      <c r="E2">
        <v>52.07</v>
      </c>
      <c r="F2">
        <v>100</v>
      </c>
      <c r="G2" t="s">
        <v>24</v>
      </c>
      <c r="H2">
        <v>701</v>
      </c>
      <c r="I2" t="s">
        <v>32</v>
      </c>
      <c r="J2" t="s">
        <v>25</v>
      </c>
      <c r="K2" t="s">
        <v>33</v>
      </c>
      <c r="L2" t="s">
        <v>26</v>
      </c>
      <c r="P2" t="s">
        <v>34</v>
      </c>
      <c r="Q2" t="s">
        <v>35</v>
      </c>
      <c r="U2">
        <v>0.13439999999999999</v>
      </c>
      <c r="V2" t="s">
        <v>36</v>
      </c>
      <c r="X2" t="str">
        <f>HYPERLINK("http://localhost:60151/load?file=F:\18MISEQ022_ALBA-69221246\ALBA-22_S15.bam&amp;locus=chr1:36933096", "IGV")</f>
        <v>IGV</v>
      </c>
    </row>
    <row r="3" spans="1:24" hidden="1" x14ac:dyDescent="0.2">
      <c r="A3" t="s">
        <v>22</v>
      </c>
      <c r="B3">
        <v>1</v>
      </c>
      <c r="C3">
        <v>36933574</v>
      </c>
      <c r="D3" t="s">
        <v>37</v>
      </c>
      <c r="E3">
        <v>1.63</v>
      </c>
      <c r="F3">
        <v>24</v>
      </c>
      <c r="G3" t="s">
        <v>38</v>
      </c>
      <c r="H3">
        <v>2273</v>
      </c>
      <c r="I3" t="s">
        <v>32</v>
      </c>
      <c r="J3" t="s">
        <v>25</v>
      </c>
      <c r="K3" t="s">
        <v>39</v>
      </c>
      <c r="L3" t="s">
        <v>26</v>
      </c>
      <c r="P3" t="s">
        <v>34</v>
      </c>
      <c r="Q3" t="s">
        <v>35</v>
      </c>
      <c r="X3" t="str">
        <f>HYPERLINK("http://localhost:60151/load?file=F:\18MISEQ022_ALBA-69221246\ALBA-22_S15.bam&amp;locus=chr1:36933574", "IGV")</f>
        <v>IGV</v>
      </c>
    </row>
    <row r="4" spans="1:24" hidden="1" x14ac:dyDescent="0.2">
      <c r="A4" t="s">
        <v>40</v>
      </c>
      <c r="B4">
        <v>1</v>
      </c>
      <c r="C4">
        <v>43814993</v>
      </c>
      <c r="D4" t="s">
        <v>41</v>
      </c>
      <c r="E4">
        <v>1.94</v>
      </c>
      <c r="F4">
        <v>21</v>
      </c>
      <c r="G4" t="s">
        <v>42</v>
      </c>
      <c r="H4">
        <v>875</v>
      </c>
      <c r="I4" t="s">
        <v>32</v>
      </c>
      <c r="J4" t="s">
        <v>43</v>
      </c>
      <c r="K4" t="s">
        <v>44</v>
      </c>
      <c r="L4" t="s">
        <v>45</v>
      </c>
      <c r="M4" t="s">
        <v>46</v>
      </c>
      <c r="P4" t="s">
        <v>27</v>
      </c>
      <c r="Q4" t="s">
        <v>47</v>
      </c>
      <c r="W4" t="s">
        <v>48</v>
      </c>
      <c r="X4" t="str">
        <f>HYPERLINK("http://localhost:60151/load?file=F:\18MISEQ022_ALBA-69221246\ALBA-22_S15.bam&amp;locus=chr1:43814993", "IGV")</f>
        <v>IGV</v>
      </c>
    </row>
    <row r="5" spans="1:24" hidden="1" x14ac:dyDescent="0.2">
      <c r="A5" t="s">
        <v>49</v>
      </c>
      <c r="B5">
        <v>2</v>
      </c>
      <c r="C5">
        <v>198266943</v>
      </c>
      <c r="D5" t="s">
        <v>23</v>
      </c>
      <c r="E5">
        <v>99.82</v>
      </c>
      <c r="F5">
        <v>100</v>
      </c>
      <c r="G5" t="s">
        <v>24</v>
      </c>
      <c r="H5">
        <v>1706</v>
      </c>
      <c r="I5" t="s">
        <v>32</v>
      </c>
      <c r="J5" t="s">
        <v>50</v>
      </c>
      <c r="K5" t="s">
        <v>51</v>
      </c>
      <c r="L5" t="s">
        <v>52</v>
      </c>
      <c r="P5" t="s">
        <v>34</v>
      </c>
      <c r="Q5" t="s">
        <v>35</v>
      </c>
      <c r="U5">
        <v>0.995</v>
      </c>
      <c r="V5" t="s">
        <v>53</v>
      </c>
      <c r="X5" t="str">
        <f>HYPERLINK("http://localhost:60151/load?file=F:\18MISEQ022_ALBA-69221246\ALBA-22_S15.bam&amp;locus=chr2:198266943", "IGV")</f>
        <v>IGV</v>
      </c>
    </row>
    <row r="6" spans="1:24" hidden="1" x14ac:dyDescent="0.2">
      <c r="A6" t="s">
        <v>49</v>
      </c>
      <c r="B6">
        <v>2</v>
      </c>
      <c r="C6">
        <v>198267244</v>
      </c>
      <c r="D6" t="s">
        <v>54</v>
      </c>
      <c r="E6">
        <v>7.27</v>
      </c>
      <c r="F6">
        <v>100</v>
      </c>
      <c r="G6" t="s">
        <v>55</v>
      </c>
      <c r="H6">
        <v>2022</v>
      </c>
      <c r="I6" t="s">
        <v>32</v>
      </c>
      <c r="J6" t="s">
        <v>50</v>
      </c>
      <c r="K6" t="s">
        <v>56</v>
      </c>
      <c r="L6" t="s">
        <v>52</v>
      </c>
      <c r="P6" t="s">
        <v>34</v>
      </c>
      <c r="Q6" t="s">
        <v>35</v>
      </c>
      <c r="V6" t="s">
        <v>57</v>
      </c>
      <c r="X6" t="str">
        <f>HYPERLINK("http://localhost:60151/load?file=F:\18MISEQ022_ALBA-69221246\ALBA-22_S15.bam&amp;locus=chr2:198267244", "IGV")</f>
        <v>IGV</v>
      </c>
    </row>
    <row r="7" spans="1:24" hidden="1" x14ac:dyDescent="0.2">
      <c r="A7" t="s">
        <v>49</v>
      </c>
      <c r="B7">
        <v>2</v>
      </c>
      <c r="C7">
        <v>198267244</v>
      </c>
      <c r="D7" t="s">
        <v>58</v>
      </c>
      <c r="E7">
        <v>27.2</v>
      </c>
      <c r="F7">
        <v>100</v>
      </c>
      <c r="G7" t="s">
        <v>55</v>
      </c>
      <c r="H7">
        <v>2022</v>
      </c>
      <c r="I7" t="s">
        <v>32</v>
      </c>
      <c r="J7" t="s">
        <v>50</v>
      </c>
      <c r="K7" t="s">
        <v>59</v>
      </c>
      <c r="L7" t="s">
        <v>52</v>
      </c>
      <c r="P7" t="s">
        <v>34</v>
      </c>
      <c r="Q7" t="s">
        <v>35</v>
      </c>
      <c r="V7" t="s">
        <v>60</v>
      </c>
      <c r="X7" t="str">
        <f>HYPERLINK("http://localhost:60151/load?file=F:\18MISEQ022_ALBA-69221246\ALBA-22_S15.bam&amp;locus=chr2:198267244", "IGV")</f>
        <v>IGV</v>
      </c>
    </row>
    <row r="8" spans="1:24" hidden="1" x14ac:dyDescent="0.2">
      <c r="A8" t="s">
        <v>49</v>
      </c>
      <c r="B8">
        <v>2</v>
      </c>
      <c r="C8">
        <v>198267243</v>
      </c>
      <c r="D8" t="s">
        <v>61</v>
      </c>
      <c r="E8">
        <v>1.83</v>
      </c>
      <c r="F8">
        <v>33</v>
      </c>
      <c r="G8" t="s">
        <v>62</v>
      </c>
      <c r="H8">
        <v>2022</v>
      </c>
      <c r="I8" t="s">
        <v>32</v>
      </c>
      <c r="J8" t="s">
        <v>50</v>
      </c>
      <c r="K8" t="s">
        <v>63</v>
      </c>
      <c r="L8" t="s">
        <v>52</v>
      </c>
      <c r="P8" t="s">
        <v>34</v>
      </c>
      <c r="Q8" t="s">
        <v>35</v>
      </c>
      <c r="V8" t="s">
        <v>64</v>
      </c>
      <c r="X8" t="str">
        <f>HYPERLINK("http://localhost:60151/load?file=F:\18MISEQ022_ALBA-69221246\ALBA-22_S15.bam&amp;locus=chr2:198267243", "IGV")</f>
        <v>IGV</v>
      </c>
    </row>
    <row r="9" spans="1:24" hidden="1" x14ac:dyDescent="0.2">
      <c r="A9" t="s">
        <v>49</v>
      </c>
      <c r="B9">
        <v>2</v>
      </c>
      <c r="C9">
        <v>198267244</v>
      </c>
      <c r="D9" t="s">
        <v>65</v>
      </c>
      <c r="E9">
        <v>13.55</v>
      </c>
      <c r="F9">
        <v>100</v>
      </c>
      <c r="G9" t="s">
        <v>55</v>
      </c>
      <c r="H9">
        <v>2022</v>
      </c>
      <c r="I9" t="s">
        <v>32</v>
      </c>
      <c r="J9" t="s">
        <v>50</v>
      </c>
      <c r="K9" t="s">
        <v>66</v>
      </c>
      <c r="L9" t="s">
        <v>52</v>
      </c>
      <c r="P9" t="s">
        <v>34</v>
      </c>
      <c r="Q9" t="s">
        <v>35</v>
      </c>
      <c r="X9" t="str">
        <f>HYPERLINK("http://localhost:60151/load?file=F:\18MISEQ022_ALBA-69221246\ALBA-22_S15.bam&amp;locus=chr2:198267244", "IGV")</f>
        <v>IGV</v>
      </c>
    </row>
    <row r="10" spans="1:24" hidden="1" x14ac:dyDescent="0.2">
      <c r="A10" t="s">
        <v>49</v>
      </c>
      <c r="B10">
        <v>2</v>
      </c>
      <c r="C10">
        <v>198267244</v>
      </c>
      <c r="D10" t="s">
        <v>67</v>
      </c>
      <c r="E10">
        <v>1.88</v>
      </c>
      <c r="F10">
        <v>36</v>
      </c>
      <c r="G10" t="s">
        <v>55</v>
      </c>
      <c r="H10">
        <v>2022</v>
      </c>
      <c r="I10" t="s">
        <v>32</v>
      </c>
      <c r="J10" t="s">
        <v>50</v>
      </c>
      <c r="K10" t="s">
        <v>68</v>
      </c>
      <c r="L10" t="s">
        <v>52</v>
      </c>
      <c r="P10" t="s">
        <v>34</v>
      </c>
      <c r="Q10" t="s">
        <v>35</v>
      </c>
      <c r="V10" t="s">
        <v>69</v>
      </c>
      <c r="X10" t="str">
        <f>HYPERLINK("http://localhost:60151/load?file=F:\18MISEQ022_ALBA-69221246\ALBA-22_S15.bam&amp;locus=chr2:198267244", "IGV")</f>
        <v>IGV</v>
      </c>
    </row>
    <row r="11" spans="1:24" hidden="1" x14ac:dyDescent="0.2">
      <c r="A11" t="s">
        <v>70</v>
      </c>
      <c r="B11">
        <v>2</v>
      </c>
      <c r="C11">
        <v>209113049</v>
      </c>
      <c r="D11" t="s">
        <v>58</v>
      </c>
      <c r="E11">
        <v>14.51</v>
      </c>
      <c r="F11">
        <v>100</v>
      </c>
      <c r="G11" t="s">
        <v>55</v>
      </c>
      <c r="H11">
        <v>2529</v>
      </c>
      <c r="I11" t="s">
        <v>32</v>
      </c>
      <c r="J11" t="s">
        <v>71</v>
      </c>
      <c r="K11" t="s">
        <v>72</v>
      </c>
      <c r="L11" t="s">
        <v>73</v>
      </c>
      <c r="P11" t="s">
        <v>34</v>
      </c>
      <c r="Q11" t="s">
        <v>35</v>
      </c>
      <c r="V11" t="s">
        <v>74</v>
      </c>
      <c r="X11" t="str">
        <f>HYPERLINK("http://localhost:60151/load?file=F:\18MISEQ022_ALBA-69221246\ALBA-22_S15.bam&amp;locus=chr2:209113049", "IGV")</f>
        <v>IGV</v>
      </c>
    </row>
    <row r="12" spans="1:24" hidden="1" x14ac:dyDescent="0.2">
      <c r="A12" t="s">
        <v>70</v>
      </c>
      <c r="B12">
        <v>2</v>
      </c>
      <c r="C12">
        <v>209113049</v>
      </c>
      <c r="D12" t="s">
        <v>65</v>
      </c>
      <c r="E12">
        <v>11.47</v>
      </c>
      <c r="F12">
        <v>100</v>
      </c>
      <c r="G12" t="s">
        <v>55</v>
      </c>
      <c r="H12">
        <v>2529</v>
      </c>
      <c r="I12" t="s">
        <v>32</v>
      </c>
      <c r="J12" t="s">
        <v>71</v>
      </c>
      <c r="K12" t="s">
        <v>75</v>
      </c>
      <c r="L12" t="s">
        <v>73</v>
      </c>
      <c r="P12" t="s">
        <v>34</v>
      </c>
      <c r="Q12" t="s">
        <v>35</v>
      </c>
      <c r="V12" t="s">
        <v>76</v>
      </c>
      <c r="X12" t="str">
        <f>HYPERLINK("http://localhost:60151/load?file=F:\18MISEQ022_ALBA-69221246\ALBA-22_S15.bam&amp;locus=chr2:209113049", "IGV")</f>
        <v>IGV</v>
      </c>
    </row>
    <row r="13" spans="1:24" hidden="1" x14ac:dyDescent="0.2">
      <c r="A13" t="s">
        <v>70</v>
      </c>
      <c r="B13">
        <v>2</v>
      </c>
      <c r="C13">
        <v>209113049</v>
      </c>
      <c r="D13" t="s">
        <v>67</v>
      </c>
      <c r="E13">
        <v>1.74</v>
      </c>
      <c r="F13">
        <v>33</v>
      </c>
      <c r="G13" t="s">
        <v>55</v>
      </c>
      <c r="H13">
        <v>2529</v>
      </c>
      <c r="I13" t="s">
        <v>32</v>
      </c>
      <c r="J13" t="s">
        <v>71</v>
      </c>
      <c r="K13" t="s">
        <v>77</v>
      </c>
      <c r="L13" t="s">
        <v>73</v>
      </c>
      <c r="P13" t="s">
        <v>34</v>
      </c>
      <c r="Q13" t="s">
        <v>35</v>
      </c>
      <c r="X13" t="str">
        <f>HYPERLINK("http://localhost:60151/load?file=F:\18MISEQ022_ALBA-69221246\ALBA-22_S15.bam&amp;locus=chr2:209113049", "IGV")</f>
        <v>IGV</v>
      </c>
    </row>
    <row r="14" spans="1:24" hidden="1" x14ac:dyDescent="0.2">
      <c r="A14" t="s">
        <v>78</v>
      </c>
      <c r="B14">
        <v>3</v>
      </c>
      <c r="C14">
        <v>105438806</v>
      </c>
      <c r="D14" t="s">
        <v>61</v>
      </c>
      <c r="E14">
        <v>49.61</v>
      </c>
      <c r="F14">
        <v>100</v>
      </c>
      <c r="G14" t="s">
        <v>24</v>
      </c>
      <c r="H14">
        <v>2417</v>
      </c>
      <c r="I14" t="s">
        <v>32</v>
      </c>
      <c r="J14" t="s">
        <v>79</v>
      </c>
      <c r="K14" t="s">
        <v>80</v>
      </c>
      <c r="L14" t="s">
        <v>81</v>
      </c>
      <c r="P14" t="s">
        <v>34</v>
      </c>
      <c r="Q14" t="s">
        <v>35</v>
      </c>
      <c r="U14">
        <v>0.80489999999999995</v>
      </c>
      <c r="V14" t="s">
        <v>82</v>
      </c>
      <c r="X14" t="str">
        <f>HYPERLINK("http://localhost:60151/load?file=F:\18MISEQ022_ALBA-69221246\ALBA-22_S15.bam&amp;locus=chr3:105438806", "IGV")</f>
        <v>IGV</v>
      </c>
    </row>
    <row r="15" spans="1:24" hidden="1" x14ac:dyDescent="0.2">
      <c r="A15" t="s">
        <v>78</v>
      </c>
      <c r="B15">
        <v>3</v>
      </c>
      <c r="C15">
        <v>105453034</v>
      </c>
      <c r="D15" t="s">
        <v>83</v>
      </c>
      <c r="E15">
        <v>100</v>
      </c>
      <c r="F15">
        <v>100</v>
      </c>
      <c r="G15" t="s">
        <v>24</v>
      </c>
      <c r="H15">
        <v>702</v>
      </c>
      <c r="I15" t="s">
        <v>32</v>
      </c>
      <c r="J15" t="s">
        <v>79</v>
      </c>
      <c r="K15" t="s">
        <v>84</v>
      </c>
      <c r="L15" t="s">
        <v>81</v>
      </c>
      <c r="P15" t="s">
        <v>34</v>
      </c>
      <c r="Q15" t="s">
        <v>35</v>
      </c>
      <c r="U15">
        <v>0.98460000000000003</v>
      </c>
      <c r="V15" t="s">
        <v>85</v>
      </c>
      <c r="X15" t="str">
        <f>HYPERLINK("http://localhost:60151/load?file=F:\18MISEQ022_ALBA-69221246\ALBA-22_S15.bam&amp;locus=chr3:105453034", "IGV")</f>
        <v>IGV</v>
      </c>
    </row>
    <row r="16" spans="1:24" hidden="1" x14ac:dyDescent="0.2">
      <c r="A16" t="s">
        <v>86</v>
      </c>
      <c r="B16">
        <v>4</v>
      </c>
      <c r="C16">
        <v>55141055</v>
      </c>
      <c r="D16" t="s">
        <v>83</v>
      </c>
      <c r="E16">
        <v>99.89</v>
      </c>
      <c r="F16">
        <v>100</v>
      </c>
      <c r="G16" t="s">
        <v>24</v>
      </c>
      <c r="H16">
        <v>1866</v>
      </c>
      <c r="I16" t="s">
        <v>32</v>
      </c>
      <c r="J16" t="s">
        <v>87</v>
      </c>
      <c r="K16" t="s">
        <v>88</v>
      </c>
      <c r="L16" t="s">
        <v>89</v>
      </c>
      <c r="M16" t="s">
        <v>90</v>
      </c>
      <c r="P16" t="s">
        <v>91</v>
      </c>
      <c r="Q16" t="s">
        <v>92</v>
      </c>
      <c r="U16">
        <v>0.9577</v>
      </c>
      <c r="V16" t="s">
        <v>93</v>
      </c>
      <c r="X16" t="str">
        <f>HYPERLINK("http://localhost:60151/load?file=F:\18MISEQ022_ALBA-69221246\ALBA-22_S15.bam&amp;locus=chr4:55141055", "IGV")</f>
        <v>IGV</v>
      </c>
    </row>
    <row r="17" spans="1:24" hidden="1" x14ac:dyDescent="0.2">
      <c r="A17" t="s">
        <v>94</v>
      </c>
      <c r="B17">
        <v>4</v>
      </c>
      <c r="C17">
        <v>55593278</v>
      </c>
      <c r="D17" t="s">
        <v>95</v>
      </c>
      <c r="E17">
        <v>49.61</v>
      </c>
      <c r="F17">
        <v>100</v>
      </c>
      <c r="G17" t="s">
        <v>24</v>
      </c>
      <c r="H17">
        <v>1647</v>
      </c>
      <c r="I17" t="s">
        <v>32</v>
      </c>
      <c r="J17" t="s">
        <v>96</v>
      </c>
      <c r="K17" t="s">
        <v>97</v>
      </c>
      <c r="L17" t="s">
        <v>98</v>
      </c>
      <c r="P17" t="s">
        <v>34</v>
      </c>
      <c r="Q17" t="s">
        <v>35</v>
      </c>
      <c r="V17" t="s">
        <v>99</v>
      </c>
      <c r="X17" t="str">
        <f>HYPERLINK("http://localhost:60151/load?file=F:\18MISEQ022_ALBA-69221246\ALBA-22_S15.bam&amp;locus=chr4:55593278", "IGV")</f>
        <v>IGV</v>
      </c>
    </row>
    <row r="18" spans="1:24" hidden="1" x14ac:dyDescent="0.2">
      <c r="A18" t="s">
        <v>94</v>
      </c>
      <c r="B18">
        <v>4</v>
      </c>
      <c r="C18">
        <v>55594326</v>
      </c>
      <c r="D18" t="s">
        <v>61</v>
      </c>
      <c r="E18">
        <v>52.37</v>
      </c>
      <c r="F18">
        <v>100</v>
      </c>
      <c r="G18" t="s">
        <v>24</v>
      </c>
      <c r="H18">
        <v>1501</v>
      </c>
      <c r="I18" t="s">
        <v>32</v>
      </c>
      <c r="J18" t="s">
        <v>96</v>
      </c>
      <c r="K18" t="s">
        <v>100</v>
      </c>
      <c r="L18" t="s">
        <v>98</v>
      </c>
      <c r="P18" t="s">
        <v>34</v>
      </c>
      <c r="Q18" t="s">
        <v>35</v>
      </c>
      <c r="X18" t="str">
        <f>HYPERLINK("http://localhost:60151/load?file=F:\18MISEQ022_ALBA-69221246\ALBA-22_S15.bam&amp;locus=chr4:55594326", "IGV")</f>
        <v>IGV</v>
      </c>
    </row>
    <row r="19" spans="1:24" hidden="1" x14ac:dyDescent="0.2">
      <c r="A19" t="s">
        <v>101</v>
      </c>
      <c r="B19">
        <v>4</v>
      </c>
      <c r="C19">
        <v>106193654</v>
      </c>
      <c r="D19" t="s">
        <v>105</v>
      </c>
      <c r="E19">
        <v>12.09</v>
      </c>
      <c r="F19">
        <v>100</v>
      </c>
      <c r="G19" t="s">
        <v>24</v>
      </c>
      <c r="H19">
        <v>1629</v>
      </c>
      <c r="I19" t="s">
        <v>32</v>
      </c>
      <c r="J19" t="s">
        <v>102</v>
      </c>
      <c r="K19" t="s">
        <v>106</v>
      </c>
      <c r="L19" t="s">
        <v>103</v>
      </c>
      <c r="P19" t="s">
        <v>34</v>
      </c>
      <c r="Q19" t="s">
        <v>35</v>
      </c>
      <c r="V19" t="s">
        <v>107</v>
      </c>
      <c r="X19" t="str">
        <f>HYPERLINK("http://localhost:60151/load?file=F:\18MISEQ022_ALBA-69221246\ALBA-22_S15.bam&amp;locus=chr4:106193654", "IGV")</f>
        <v>IGV</v>
      </c>
    </row>
    <row r="20" spans="1:24" hidden="1" x14ac:dyDescent="0.2">
      <c r="A20" t="s">
        <v>101</v>
      </c>
      <c r="B20">
        <v>4</v>
      </c>
      <c r="C20">
        <v>106193668</v>
      </c>
      <c r="D20" t="s">
        <v>83</v>
      </c>
      <c r="E20">
        <v>1.99</v>
      </c>
      <c r="F20">
        <v>60</v>
      </c>
      <c r="G20" t="s">
        <v>24</v>
      </c>
      <c r="H20">
        <v>3070</v>
      </c>
      <c r="I20" t="s">
        <v>32</v>
      </c>
      <c r="J20" t="s">
        <v>102</v>
      </c>
      <c r="K20" t="s">
        <v>108</v>
      </c>
      <c r="L20" t="s">
        <v>103</v>
      </c>
      <c r="P20" t="s">
        <v>34</v>
      </c>
      <c r="Q20" t="s">
        <v>35</v>
      </c>
      <c r="X20" t="str">
        <f>HYPERLINK("http://localhost:60151/load?file=F:\18MISEQ022_ALBA-69221246\ALBA-22_S15.bam&amp;locus=chr4:106193668", "IGV")</f>
        <v>IGV</v>
      </c>
    </row>
    <row r="21" spans="1:24" hidden="1" x14ac:dyDescent="0.2">
      <c r="A21" t="s">
        <v>109</v>
      </c>
      <c r="B21">
        <v>5</v>
      </c>
      <c r="C21">
        <v>170837527</v>
      </c>
      <c r="D21" t="s">
        <v>23</v>
      </c>
      <c r="E21">
        <v>2.0499999999999998</v>
      </c>
      <c r="F21">
        <v>26</v>
      </c>
      <c r="G21" t="s">
        <v>42</v>
      </c>
      <c r="H21">
        <v>976</v>
      </c>
      <c r="I21" t="s">
        <v>32</v>
      </c>
      <c r="J21" t="s">
        <v>110</v>
      </c>
      <c r="K21" t="s">
        <v>111</v>
      </c>
      <c r="L21" t="s">
        <v>112</v>
      </c>
      <c r="P21" t="s">
        <v>91</v>
      </c>
      <c r="Q21" t="s">
        <v>113</v>
      </c>
      <c r="X21" t="str">
        <f>HYPERLINK("http://localhost:60151/load?file=F:\18MISEQ022_ALBA-69221246\ALBA-22_S15.bam&amp;locus=chr5:170837527", "IGV")</f>
        <v>IGV</v>
      </c>
    </row>
    <row r="22" spans="1:24" hidden="1" x14ac:dyDescent="0.2">
      <c r="A22" t="s">
        <v>114</v>
      </c>
      <c r="B22">
        <v>7</v>
      </c>
      <c r="C22">
        <v>148504855</v>
      </c>
      <c r="D22" t="s">
        <v>115</v>
      </c>
      <c r="E22">
        <v>95.48</v>
      </c>
      <c r="F22">
        <v>100</v>
      </c>
      <c r="G22" t="s">
        <v>24</v>
      </c>
      <c r="H22">
        <v>376</v>
      </c>
      <c r="I22" t="s">
        <v>32</v>
      </c>
      <c r="J22" t="s">
        <v>116</v>
      </c>
      <c r="K22" t="s">
        <v>117</v>
      </c>
      <c r="L22" t="s">
        <v>118</v>
      </c>
      <c r="P22" t="s">
        <v>34</v>
      </c>
      <c r="Q22" t="s">
        <v>35</v>
      </c>
      <c r="V22" t="s">
        <v>119</v>
      </c>
      <c r="X22" t="str">
        <f>HYPERLINK("http://localhost:60151/load?file=F:\18MISEQ022_ALBA-69221246\ALBA-22_S15.bam&amp;locus=chr7:148504855", "IGV")</f>
        <v>IGV</v>
      </c>
    </row>
    <row r="23" spans="1:24" hidden="1" x14ac:dyDescent="0.2">
      <c r="A23" t="s">
        <v>114</v>
      </c>
      <c r="B23">
        <v>7</v>
      </c>
      <c r="C23">
        <v>148504856</v>
      </c>
      <c r="D23" t="s">
        <v>120</v>
      </c>
      <c r="E23">
        <v>4.3600000000000003</v>
      </c>
      <c r="F23">
        <v>55</v>
      </c>
      <c r="G23" t="s">
        <v>24</v>
      </c>
      <c r="H23">
        <v>344</v>
      </c>
      <c r="I23" t="s">
        <v>32</v>
      </c>
      <c r="J23" t="s">
        <v>116</v>
      </c>
      <c r="K23" t="s">
        <v>121</v>
      </c>
      <c r="L23" t="s">
        <v>118</v>
      </c>
      <c r="P23" t="s">
        <v>34</v>
      </c>
      <c r="Q23" t="s">
        <v>35</v>
      </c>
      <c r="X23" t="str">
        <f>HYPERLINK("http://localhost:60151/load?file=F:\18MISEQ022_ALBA-69221246\ALBA-22_S15.bam&amp;locus=chr7:148504856", "IGV")</f>
        <v>IGV</v>
      </c>
    </row>
    <row r="24" spans="1:24" hidden="1" x14ac:dyDescent="0.2">
      <c r="A24" t="s">
        <v>114</v>
      </c>
      <c r="B24">
        <v>7</v>
      </c>
      <c r="C24">
        <v>148504907</v>
      </c>
      <c r="D24" t="s">
        <v>122</v>
      </c>
      <c r="E24">
        <v>9.82</v>
      </c>
      <c r="F24">
        <v>100</v>
      </c>
      <c r="G24" t="s">
        <v>55</v>
      </c>
      <c r="H24">
        <v>601</v>
      </c>
      <c r="I24" t="s">
        <v>32</v>
      </c>
      <c r="J24" t="s">
        <v>116</v>
      </c>
      <c r="K24" t="s">
        <v>123</v>
      </c>
      <c r="L24" t="s">
        <v>118</v>
      </c>
      <c r="P24" t="s">
        <v>34</v>
      </c>
      <c r="Q24" t="s">
        <v>35</v>
      </c>
      <c r="X24" t="str">
        <f>HYPERLINK("http://localhost:60151/load?file=F:\18MISEQ022_ALBA-69221246\ALBA-22_S15.bam&amp;locus=chr7:148504907", "IGV")</f>
        <v>IGV</v>
      </c>
    </row>
    <row r="25" spans="1:24" hidden="1" x14ac:dyDescent="0.2">
      <c r="A25" t="s">
        <v>114</v>
      </c>
      <c r="B25">
        <v>7</v>
      </c>
      <c r="C25">
        <v>148504907</v>
      </c>
      <c r="D25" t="s">
        <v>124</v>
      </c>
      <c r="E25">
        <v>18.8</v>
      </c>
      <c r="F25">
        <v>100</v>
      </c>
      <c r="G25" t="s">
        <v>55</v>
      </c>
      <c r="H25">
        <v>601</v>
      </c>
      <c r="I25" t="s">
        <v>32</v>
      </c>
      <c r="J25" t="s">
        <v>116</v>
      </c>
      <c r="K25" t="s">
        <v>125</v>
      </c>
      <c r="L25" t="s">
        <v>118</v>
      </c>
      <c r="P25" t="s">
        <v>34</v>
      </c>
      <c r="Q25" t="s">
        <v>35</v>
      </c>
      <c r="V25" t="s">
        <v>126</v>
      </c>
      <c r="X25" t="str">
        <f>HYPERLINK("http://localhost:60151/load?file=F:\18MISEQ022_ALBA-69221246\ALBA-22_S15.bam&amp;locus=chr7:148504907", "IGV")</f>
        <v>IGV</v>
      </c>
    </row>
    <row r="26" spans="1:24" hidden="1" x14ac:dyDescent="0.2">
      <c r="A26" t="s">
        <v>114</v>
      </c>
      <c r="B26">
        <v>7</v>
      </c>
      <c r="C26">
        <v>148504907</v>
      </c>
      <c r="D26" t="s">
        <v>127</v>
      </c>
      <c r="E26">
        <v>19.3</v>
      </c>
      <c r="F26">
        <v>100</v>
      </c>
      <c r="G26" t="s">
        <v>55</v>
      </c>
      <c r="H26">
        <v>601</v>
      </c>
      <c r="I26" t="s">
        <v>32</v>
      </c>
      <c r="J26" t="s">
        <v>116</v>
      </c>
      <c r="K26" t="s">
        <v>128</v>
      </c>
      <c r="L26" t="s">
        <v>118</v>
      </c>
      <c r="P26" t="s">
        <v>34</v>
      </c>
      <c r="Q26" t="s">
        <v>35</v>
      </c>
      <c r="X26" t="str">
        <f>HYPERLINK("http://localhost:60151/load?file=F:\18MISEQ022_ALBA-69221246\ALBA-22_S15.bam&amp;locus=chr7:148504907", "IGV")</f>
        <v>IGV</v>
      </c>
    </row>
    <row r="27" spans="1:24" hidden="1" x14ac:dyDescent="0.2">
      <c r="A27" t="s">
        <v>114</v>
      </c>
      <c r="B27">
        <v>7</v>
      </c>
      <c r="C27">
        <v>148504907</v>
      </c>
      <c r="D27" t="s">
        <v>54</v>
      </c>
      <c r="E27">
        <v>19.47</v>
      </c>
      <c r="F27">
        <v>100</v>
      </c>
      <c r="G27" t="s">
        <v>55</v>
      </c>
      <c r="H27">
        <v>601</v>
      </c>
      <c r="I27" t="s">
        <v>32</v>
      </c>
      <c r="J27" t="s">
        <v>116</v>
      </c>
      <c r="K27" t="s">
        <v>129</v>
      </c>
      <c r="L27" t="s">
        <v>118</v>
      </c>
      <c r="P27" t="s">
        <v>34</v>
      </c>
      <c r="Q27" t="s">
        <v>35</v>
      </c>
      <c r="X27" t="str">
        <f>HYPERLINK("http://localhost:60151/load?file=F:\18MISEQ022_ALBA-69221246\ALBA-22_S15.bam&amp;locus=chr7:148504907", "IGV")</f>
        <v>IGV</v>
      </c>
    </row>
    <row r="28" spans="1:24" hidden="1" x14ac:dyDescent="0.2">
      <c r="A28" t="s">
        <v>114</v>
      </c>
      <c r="B28">
        <v>7</v>
      </c>
      <c r="C28">
        <v>148504907</v>
      </c>
      <c r="D28" t="s">
        <v>58</v>
      </c>
      <c r="E28">
        <v>13.48</v>
      </c>
      <c r="F28">
        <v>100</v>
      </c>
      <c r="G28" t="s">
        <v>55</v>
      </c>
      <c r="H28">
        <v>601</v>
      </c>
      <c r="I28" t="s">
        <v>32</v>
      </c>
      <c r="J28" t="s">
        <v>116</v>
      </c>
      <c r="K28" t="s">
        <v>130</v>
      </c>
      <c r="L28" t="s">
        <v>118</v>
      </c>
      <c r="P28" t="s">
        <v>34</v>
      </c>
      <c r="Q28" t="s">
        <v>35</v>
      </c>
      <c r="V28" t="s">
        <v>131</v>
      </c>
      <c r="X28" t="str">
        <f>HYPERLINK("http://localhost:60151/load?file=F:\18MISEQ022_ALBA-69221246\ALBA-22_S15.bam&amp;locus=chr7:148504907", "IGV")</f>
        <v>IGV</v>
      </c>
    </row>
    <row r="29" spans="1:24" hidden="1" x14ac:dyDescent="0.2">
      <c r="A29" t="s">
        <v>114</v>
      </c>
      <c r="B29">
        <v>7</v>
      </c>
      <c r="C29">
        <v>148506064</v>
      </c>
      <c r="D29" t="s">
        <v>83</v>
      </c>
      <c r="E29">
        <v>100</v>
      </c>
      <c r="F29">
        <v>100</v>
      </c>
      <c r="G29" t="s">
        <v>24</v>
      </c>
      <c r="H29">
        <v>407</v>
      </c>
      <c r="I29" t="s">
        <v>32</v>
      </c>
      <c r="J29" t="s">
        <v>116</v>
      </c>
      <c r="K29" t="s">
        <v>132</v>
      </c>
      <c r="L29" t="s">
        <v>118</v>
      </c>
      <c r="P29" t="s">
        <v>34</v>
      </c>
      <c r="Q29" t="s">
        <v>35</v>
      </c>
      <c r="U29">
        <v>0.72819999999999996</v>
      </c>
      <c r="V29" t="s">
        <v>133</v>
      </c>
      <c r="X29" t="str">
        <f>HYPERLINK("http://localhost:60151/load?file=F:\18MISEQ022_ALBA-69221246\ALBA-22_S15.bam&amp;locus=chr7:148506064", "IGV")</f>
        <v>IGV</v>
      </c>
    </row>
    <row r="30" spans="1:24" hidden="1" x14ac:dyDescent="0.2">
      <c r="A30" t="s">
        <v>114</v>
      </c>
      <c r="B30">
        <v>7</v>
      </c>
      <c r="C30">
        <v>148506254</v>
      </c>
      <c r="D30" t="s">
        <v>83</v>
      </c>
      <c r="E30">
        <v>1.4</v>
      </c>
      <c r="F30">
        <v>22</v>
      </c>
      <c r="G30" t="s">
        <v>42</v>
      </c>
      <c r="H30">
        <v>4569</v>
      </c>
      <c r="I30" t="s">
        <v>32</v>
      </c>
      <c r="J30" t="s">
        <v>116</v>
      </c>
      <c r="K30" t="s">
        <v>134</v>
      </c>
      <c r="L30" t="s">
        <v>118</v>
      </c>
      <c r="P30" t="s">
        <v>91</v>
      </c>
      <c r="Q30" t="s">
        <v>113</v>
      </c>
      <c r="X30" t="str">
        <f>HYPERLINK("http://localhost:60151/load?file=F:\18MISEQ022_ALBA-69221246\ALBA-22_S15.bam&amp;locus=chr7:148506254", "IGV")</f>
        <v>IGV</v>
      </c>
    </row>
    <row r="31" spans="1:24" hidden="1" x14ac:dyDescent="0.2">
      <c r="A31" t="s">
        <v>114</v>
      </c>
      <c r="B31">
        <v>7</v>
      </c>
      <c r="C31">
        <v>148508833</v>
      </c>
      <c r="D31" t="s">
        <v>83</v>
      </c>
      <c r="E31">
        <v>99.73</v>
      </c>
      <c r="F31">
        <v>100</v>
      </c>
      <c r="G31" t="s">
        <v>24</v>
      </c>
      <c r="H31">
        <v>1096</v>
      </c>
      <c r="I31" t="s">
        <v>32</v>
      </c>
      <c r="J31" t="s">
        <v>116</v>
      </c>
      <c r="K31" t="s">
        <v>135</v>
      </c>
      <c r="L31" t="s">
        <v>118</v>
      </c>
      <c r="P31" t="s">
        <v>34</v>
      </c>
      <c r="Q31" t="s">
        <v>35</v>
      </c>
      <c r="U31">
        <v>0.69069999999999998</v>
      </c>
      <c r="V31" t="s">
        <v>136</v>
      </c>
      <c r="X31" t="str">
        <f>HYPERLINK("http://localhost:60151/load?file=F:\18MISEQ022_ALBA-69221246\ALBA-22_S15.bam&amp;locus=chr7:148508833", "IGV")</f>
        <v>IGV</v>
      </c>
    </row>
    <row r="32" spans="1:24" hidden="1" x14ac:dyDescent="0.2">
      <c r="A32" t="s">
        <v>114</v>
      </c>
      <c r="B32">
        <v>7</v>
      </c>
      <c r="C32">
        <v>148526948</v>
      </c>
      <c r="D32" t="s">
        <v>58</v>
      </c>
      <c r="E32">
        <v>1.97</v>
      </c>
      <c r="F32">
        <v>31</v>
      </c>
      <c r="G32" t="s">
        <v>24</v>
      </c>
      <c r="H32">
        <v>1421</v>
      </c>
      <c r="I32" t="s">
        <v>32</v>
      </c>
      <c r="J32" t="s">
        <v>116</v>
      </c>
      <c r="K32" t="s">
        <v>137</v>
      </c>
      <c r="L32" t="s">
        <v>118</v>
      </c>
      <c r="P32" t="s">
        <v>91</v>
      </c>
      <c r="Q32" t="s">
        <v>113</v>
      </c>
      <c r="X32" t="str">
        <f>HYPERLINK("http://localhost:60151/load?file=F:\18MISEQ022_ALBA-69221246\ALBA-22_S15.bam&amp;locus=chr7:148526948", "IGV")</f>
        <v>IGV</v>
      </c>
    </row>
    <row r="33" spans="1:24" hidden="1" x14ac:dyDescent="0.2">
      <c r="A33" t="s">
        <v>114</v>
      </c>
      <c r="B33">
        <v>7</v>
      </c>
      <c r="C33">
        <v>148543753</v>
      </c>
      <c r="D33" t="s">
        <v>23</v>
      </c>
      <c r="E33">
        <v>100</v>
      </c>
      <c r="F33">
        <v>20</v>
      </c>
      <c r="G33" t="s">
        <v>138</v>
      </c>
      <c r="H33">
        <v>1</v>
      </c>
      <c r="I33" t="s">
        <v>32</v>
      </c>
      <c r="J33" t="s">
        <v>116</v>
      </c>
      <c r="K33" t="s">
        <v>139</v>
      </c>
      <c r="L33" t="s">
        <v>118</v>
      </c>
      <c r="P33" t="s">
        <v>34</v>
      </c>
      <c r="Q33" t="s">
        <v>35</v>
      </c>
      <c r="U33">
        <v>0.19309999999999999</v>
      </c>
      <c r="V33" t="s">
        <v>140</v>
      </c>
      <c r="X33" t="str">
        <f>HYPERLINK("http://localhost:60151/load?file=F:\18MISEQ022_ALBA-69221246\ALBA-22_S15.bam&amp;locus=chr7:148543753", "IGV")</f>
        <v>IGV</v>
      </c>
    </row>
    <row r="34" spans="1:24" s="1" customFormat="1" x14ac:dyDescent="0.2">
      <c r="A34" s="1" t="s">
        <v>141</v>
      </c>
      <c r="B34" s="1">
        <v>9</v>
      </c>
      <c r="C34" s="1">
        <v>5073770</v>
      </c>
      <c r="D34" s="1" t="s">
        <v>95</v>
      </c>
      <c r="E34" s="1">
        <v>12.92</v>
      </c>
      <c r="F34" s="1">
        <v>100</v>
      </c>
      <c r="G34" s="1" t="s">
        <v>24</v>
      </c>
      <c r="H34" s="1">
        <v>2066</v>
      </c>
      <c r="I34" s="1" t="s">
        <v>24</v>
      </c>
      <c r="J34" s="1" t="s">
        <v>142</v>
      </c>
      <c r="K34" s="1" t="s">
        <v>143</v>
      </c>
      <c r="L34" s="1" t="s">
        <v>144</v>
      </c>
      <c r="M34" s="1" t="s">
        <v>145</v>
      </c>
      <c r="N34" s="1" t="s">
        <v>338</v>
      </c>
      <c r="O34" s="1" t="s">
        <v>339</v>
      </c>
      <c r="P34" s="1" t="s">
        <v>27</v>
      </c>
      <c r="Q34" s="1" t="s">
        <v>28</v>
      </c>
      <c r="R34" s="1" t="s">
        <v>104</v>
      </c>
      <c r="S34" s="1" t="s">
        <v>146</v>
      </c>
      <c r="V34" s="1" t="s">
        <v>147</v>
      </c>
      <c r="W34" s="1" t="s">
        <v>148</v>
      </c>
      <c r="X34" s="1" t="str">
        <f>HYPERLINK("http://localhost:60151/load?file=F:\18MISEQ022_ALBA-69221246\ALBA-22_S15.bam&amp;locus=chr9:5073770", "IGV")</f>
        <v>IGV</v>
      </c>
    </row>
    <row r="35" spans="1:24" hidden="1" x14ac:dyDescent="0.2">
      <c r="A35" t="s">
        <v>149</v>
      </c>
      <c r="B35">
        <v>10</v>
      </c>
      <c r="C35">
        <v>89692732</v>
      </c>
      <c r="D35" t="s">
        <v>150</v>
      </c>
      <c r="E35">
        <v>6.56</v>
      </c>
      <c r="F35">
        <v>100</v>
      </c>
      <c r="G35" t="s">
        <v>55</v>
      </c>
      <c r="H35">
        <v>3462</v>
      </c>
      <c r="I35" t="s">
        <v>32</v>
      </c>
      <c r="J35" t="s">
        <v>151</v>
      </c>
      <c r="K35" t="s">
        <v>152</v>
      </c>
      <c r="L35" t="s">
        <v>153</v>
      </c>
      <c r="P35" t="s">
        <v>34</v>
      </c>
      <c r="Q35" t="s">
        <v>35</v>
      </c>
      <c r="V35" t="s">
        <v>154</v>
      </c>
      <c r="X35" t="str">
        <f>HYPERLINK("http://localhost:60151/load?file=F:\18MISEQ022_ALBA-69221246\ALBA-22_S15.bam&amp;locus=chr10:89692732", "IGV")</f>
        <v>IGV</v>
      </c>
    </row>
    <row r="36" spans="1:24" hidden="1" x14ac:dyDescent="0.2">
      <c r="A36" t="s">
        <v>149</v>
      </c>
      <c r="B36">
        <v>10</v>
      </c>
      <c r="C36">
        <v>89692732</v>
      </c>
      <c r="D36" t="s">
        <v>155</v>
      </c>
      <c r="E36">
        <v>3.47</v>
      </c>
      <c r="F36">
        <v>100</v>
      </c>
      <c r="G36" t="s">
        <v>55</v>
      </c>
      <c r="H36">
        <v>3462</v>
      </c>
      <c r="I36" t="s">
        <v>32</v>
      </c>
      <c r="J36" t="s">
        <v>151</v>
      </c>
      <c r="K36" t="s">
        <v>156</v>
      </c>
      <c r="L36" t="s">
        <v>153</v>
      </c>
      <c r="P36" t="s">
        <v>34</v>
      </c>
      <c r="Q36" t="s">
        <v>35</v>
      </c>
      <c r="X36" t="str">
        <f>HYPERLINK("http://localhost:60151/load?file=F:\18MISEQ022_ALBA-69221246\ALBA-22_S15.bam&amp;locus=chr10:89692732", "IGV")</f>
        <v>IGV</v>
      </c>
    </row>
    <row r="37" spans="1:24" hidden="1" x14ac:dyDescent="0.2">
      <c r="A37" t="s">
        <v>149</v>
      </c>
      <c r="B37">
        <v>10</v>
      </c>
      <c r="C37">
        <v>89711834</v>
      </c>
      <c r="D37" t="s">
        <v>150</v>
      </c>
      <c r="E37">
        <v>4.2</v>
      </c>
      <c r="F37">
        <v>100</v>
      </c>
      <c r="G37" t="s">
        <v>24</v>
      </c>
      <c r="H37">
        <v>1690</v>
      </c>
      <c r="I37" t="s">
        <v>32</v>
      </c>
      <c r="J37" t="s">
        <v>151</v>
      </c>
      <c r="K37" t="s">
        <v>157</v>
      </c>
      <c r="L37" t="s">
        <v>153</v>
      </c>
      <c r="P37" t="s">
        <v>34</v>
      </c>
      <c r="Q37" t="s">
        <v>35</v>
      </c>
      <c r="X37" t="str">
        <f>HYPERLINK("http://localhost:60151/load?file=F:\18MISEQ022_ALBA-69221246\ALBA-22_S15.bam&amp;locus=chr10:89711834", "IGV")</f>
        <v>IGV</v>
      </c>
    </row>
    <row r="38" spans="1:24" hidden="1" x14ac:dyDescent="0.2">
      <c r="A38" t="s">
        <v>149</v>
      </c>
      <c r="B38">
        <v>10</v>
      </c>
      <c r="C38">
        <v>89711856</v>
      </c>
      <c r="D38" t="s">
        <v>150</v>
      </c>
      <c r="E38">
        <v>3.87</v>
      </c>
      <c r="F38">
        <v>100</v>
      </c>
      <c r="G38" t="s">
        <v>24</v>
      </c>
      <c r="H38">
        <v>3361</v>
      </c>
      <c r="I38" t="s">
        <v>32</v>
      </c>
      <c r="J38" t="s">
        <v>151</v>
      </c>
      <c r="K38" t="s">
        <v>158</v>
      </c>
      <c r="L38" t="s">
        <v>153</v>
      </c>
      <c r="P38" t="s">
        <v>34</v>
      </c>
      <c r="Q38" t="s">
        <v>35</v>
      </c>
      <c r="X38" t="str">
        <f>HYPERLINK("http://localhost:60151/load?file=F:\18MISEQ022_ALBA-69221246\ALBA-22_S15.bam&amp;locus=chr10:89711856", "IGV")</f>
        <v>IGV</v>
      </c>
    </row>
    <row r="39" spans="1:24" hidden="1" x14ac:dyDescent="0.2">
      <c r="A39" t="s">
        <v>159</v>
      </c>
      <c r="B39">
        <v>11</v>
      </c>
      <c r="C39">
        <v>32417945</v>
      </c>
      <c r="D39" t="s">
        <v>31</v>
      </c>
      <c r="E39">
        <v>48.48</v>
      </c>
      <c r="F39">
        <v>100</v>
      </c>
      <c r="G39" t="s">
        <v>24</v>
      </c>
      <c r="H39">
        <v>2102</v>
      </c>
      <c r="I39" t="s">
        <v>32</v>
      </c>
      <c r="J39" t="s">
        <v>160</v>
      </c>
      <c r="K39" t="s">
        <v>161</v>
      </c>
      <c r="L39" t="s">
        <v>162</v>
      </c>
      <c r="M39" t="s">
        <v>163</v>
      </c>
      <c r="P39" t="s">
        <v>91</v>
      </c>
      <c r="Q39" t="s">
        <v>92</v>
      </c>
      <c r="U39">
        <v>0.33150000000000002</v>
      </c>
      <c r="V39" t="s">
        <v>164</v>
      </c>
      <c r="W39" t="s">
        <v>165</v>
      </c>
      <c r="X39" t="str">
        <f>HYPERLINK("http://localhost:60151/load?file=F:\18MISEQ022_ALBA-69221246\ALBA-22_S15.bam&amp;locus=chr11:32417945", "IGV")</f>
        <v>IGV</v>
      </c>
    </row>
    <row r="40" spans="1:24" hidden="1" x14ac:dyDescent="0.2">
      <c r="A40" t="s">
        <v>166</v>
      </c>
      <c r="B40">
        <v>11</v>
      </c>
      <c r="C40">
        <v>119148860</v>
      </c>
      <c r="D40" t="s">
        <v>150</v>
      </c>
      <c r="E40">
        <v>2.77</v>
      </c>
      <c r="F40">
        <v>100</v>
      </c>
      <c r="G40" t="s">
        <v>24</v>
      </c>
      <c r="H40">
        <v>4696</v>
      </c>
      <c r="I40" t="s">
        <v>32</v>
      </c>
      <c r="J40" t="s">
        <v>167</v>
      </c>
      <c r="K40" t="s">
        <v>168</v>
      </c>
      <c r="L40" t="s">
        <v>169</v>
      </c>
      <c r="P40" t="s">
        <v>34</v>
      </c>
      <c r="Q40" t="s">
        <v>35</v>
      </c>
      <c r="V40" t="s">
        <v>170</v>
      </c>
      <c r="X40" t="str">
        <f>HYPERLINK("http://localhost:60151/load?file=F:\18MISEQ022_ALBA-69221246\ALBA-22_S15.bam&amp;locus=chr11:119148860", "IGV")</f>
        <v>IGV</v>
      </c>
    </row>
    <row r="41" spans="1:24" hidden="1" x14ac:dyDescent="0.2">
      <c r="A41" t="s">
        <v>166</v>
      </c>
      <c r="B41">
        <v>11</v>
      </c>
      <c r="C41">
        <v>119148860</v>
      </c>
      <c r="D41" t="s">
        <v>155</v>
      </c>
      <c r="E41">
        <v>1.43</v>
      </c>
      <c r="F41">
        <v>25</v>
      </c>
      <c r="G41" t="s">
        <v>42</v>
      </c>
      <c r="H41">
        <v>4696</v>
      </c>
      <c r="I41" t="s">
        <v>32</v>
      </c>
      <c r="J41" t="s">
        <v>167</v>
      </c>
      <c r="K41" t="s">
        <v>171</v>
      </c>
      <c r="L41" t="s">
        <v>169</v>
      </c>
      <c r="P41" t="s">
        <v>34</v>
      </c>
      <c r="Q41" t="s">
        <v>35</v>
      </c>
      <c r="X41" t="str">
        <f>HYPERLINK("http://localhost:60151/load?file=F:\18MISEQ022_ALBA-69221246\ALBA-22_S15.bam&amp;locus=chr11:119148860", "IGV")</f>
        <v>IGV</v>
      </c>
    </row>
    <row r="42" spans="1:24" hidden="1" x14ac:dyDescent="0.2">
      <c r="A42" t="s">
        <v>166</v>
      </c>
      <c r="B42">
        <v>11</v>
      </c>
      <c r="C42">
        <v>119149127</v>
      </c>
      <c r="D42" t="s">
        <v>150</v>
      </c>
      <c r="E42">
        <v>5.5</v>
      </c>
      <c r="F42">
        <v>100</v>
      </c>
      <c r="G42" t="s">
        <v>24</v>
      </c>
      <c r="H42">
        <v>6548</v>
      </c>
      <c r="I42" t="s">
        <v>32</v>
      </c>
      <c r="J42" t="s">
        <v>167</v>
      </c>
      <c r="K42" t="s">
        <v>172</v>
      </c>
      <c r="L42" t="s">
        <v>169</v>
      </c>
      <c r="P42" t="s">
        <v>34</v>
      </c>
      <c r="Q42" t="s">
        <v>35</v>
      </c>
      <c r="X42" t="str">
        <f>HYPERLINK("http://localhost:60151/load?file=F:\18MISEQ022_ALBA-69221246\ALBA-22_S15.bam&amp;locus=chr11:119149127", "IGV")</f>
        <v>IGV</v>
      </c>
    </row>
    <row r="43" spans="1:24" hidden="1" x14ac:dyDescent="0.2">
      <c r="A43" t="s">
        <v>166</v>
      </c>
      <c r="B43">
        <v>11</v>
      </c>
      <c r="C43">
        <v>119149127</v>
      </c>
      <c r="D43" t="s">
        <v>155</v>
      </c>
      <c r="E43">
        <v>1.57</v>
      </c>
      <c r="F43">
        <v>50</v>
      </c>
      <c r="G43" t="s">
        <v>24</v>
      </c>
      <c r="H43">
        <v>6548</v>
      </c>
      <c r="I43" t="s">
        <v>32</v>
      </c>
      <c r="J43" t="s">
        <v>167</v>
      </c>
      <c r="K43" t="s">
        <v>173</v>
      </c>
      <c r="L43" t="s">
        <v>169</v>
      </c>
      <c r="P43" t="s">
        <v>34</v>
      </c>
      <c r="Q43" t="s">
        <v>35</v>
      </c>
      <c r="X43" t="str">
        <f>HYPERLINK("http://localhost:60151/load?file=F:\18MISEQ022_ALBA-69221246\ALBA-22_S15.bam&amp;locus=chr11:119149127", "IGV")</f>
        <v>IGV</v>
      </c>
    </row>
    <row r="44" spans="1:24" hidden="1" x14ac:dyDescent="0.2">
      <c r="A44" t="s">
        <v>174</v>
      </c>
      <c r="B44">
        <v>12</v>
      </c>
      <c r="C44">
        <v>11803220</v>
      </c>
      <c r="D44" t="s">
        <v>175</v>
      </c>
      <c r="E44">
        <v>100</v>
      </c>
      <c r="F44">
        <v>100</v>
      </c>
      <c r="G44" t="s">
        <v>24</v>
      </c>
      <c r="H44">
        <v>2016</v>
      </c>
      <c r="I44" t="s">
        <v>32</v>
      </c>
      <c r="J44" t="s">
        <v>176</v>
      </c>
      <c r="K44" t="s">
        <v>177</v>
      </c>
      <c r="L44" t="s">
        <v>178</v>
      </c>
      <c r="P44" t="s">
        <v>34</v>
      </c>
      <c r="Q44" t="s">
        <v>35</v>
      </c>
      <c r="U44">
        <v>0.97160000000000002</v>
      </c>
      <c r="V44" t="s">
        <v>179</v>
      </c>
      <c r="X44" t="str">
        <f>HYPERLINK("http://localhost:60151/load?file=F:\18MISEQ022_ALBA-69221246\ALBA-22_S15.bam&amp;locus=chr12:11803220", "IGV")</f>
        <v>IGV</v>
      </c>
    </row>
    <row r="45" spans="1:24" hidden="1" x14ac:dyDescent="0.2">
      <c r="A45" t="s">
        <v>174</v>
      </c>
      <c r="B45">
        <v>12</v>
      </c>
      <c r="C45">
        <v>11803228</v>
      </c>
      <c r="D45" t="s">
        <v>83</v>
      </c>
      <c r="E45">
        <v>99.95</v>
      </c>
      <c r="F45">
        <v>100</v>
      </c>
      <c r="G45" t="s">
        <v>24</v>
      </c>
      <c r="H45">
        <v>2009</v>
      </c>
      <c r="I45" t="s">
        <v>32</v>
      </c>
      <c r="J45" t="s">
        <v>176</v>
      </c>
      <c r="K45" t="s">
        <v>180</v>
      </c>
      <c r="L45" t="s">
        <v>178</v>
      </c>
      <c r="P45" t="s">
        <v>34</v>
      </c>
      <c r="Q45" t="s">
        <v>35</v>
      </c>
      <c r="U45">
        <v>0.97160000000000002</v>
      </c>
      <c r="V45" t="s">
        <v>181</v>
      </c>
      <c r="X45" t="str">
        <f>HYPERLINK("http://localhost:60151/load?file=F:\18MISEQ022_ALBA-69221246\ALBA-22_S15.bam&amp;locus=chr12:11803228", "IGV")</f>
        <v>IGV</v>
      </c>
    </row>
    <row r="46" spans="1:24" hidden="1" x14ac:dyDescent="0.2">
      <c r="A46" t="s">
        <v>174</v>
      </c>
      <c r="B46">
        <v>12</v>
      </c>
      <c r="C46">
        <v>11992168</v>
      </c>
      <c r="D46" t="s">
        <v>61</v>
      </c>
      <c r="E46">
        <v>47.77</v>
      </c>
      <c r="F46">
        <v>100</v>
      </c>
      <c r="G46" t="s">
        <v>24</v>
      </c>
      <c r="H46">
        <v>4283</v>
      </c>
      <c r="I46" t="s">
        <v>32</v>
      </c>
      <c r="J46" t="s">
        <v>176</v>
      </c>
      <c r="K46" t="s">
        <v>182</v>
      </c>
      <c r="L46" t="s">
        <v>178</v>
      </c>
      <c r="M46" t="s">
        <v>183</v>
      </c>
      <c r="P46" t="s">
        <v>91</v>
      </c>
      <c r="Q46" t="s">
        <v>92</v>
      </c>
      <c r="U46">
        <v>0.21290000000000001</v>
      </c>
      <c r="V46" t="s">
        <v>184</v>
      </c>
      <c r="X46" t="str">
        <f>HYPERLINK("http://localhost:60151/load?file=F:\18MISEQ022_ALBA-69221246\ALBA-22_S15.bam&amp;locus=chr12:11992168", "IGV")</f>
        <v>IGV</v>
      </c>
    </row>
    <row r="47" spans="1:24" hidden="1" x14ac:dyDescent="0.2">
      <c r="A47" t="s">
        <v>174</v>
      </c>
      <c r="B47">
        <v>12</v>
      </c>
      <c r="C47">
        <v>12006544</v>
      </c>
      <c r="D47" t="s">
        <v>61</v>
      </c>
      <c r="E47">
        <v>51.93</v>
      </c>
      <c r="F47">
        <v>100</v>
      </c>
      <c r="G47" t="s">
        <v>24</v>
      </c>
      <c r="H47">
        <v>1344</v>
      </c>
      <c r="I47" t="s">
        <v>32</v>
      </c>
      <c r="J47" t="s">
        <v>176</v>
      </c>
      <c r="K47" t="s">
        <v>185</v>
      </c>
      <c r="L47" t="s">
        <v>178</v>
      </c>
      <c r="P47" t="s">
        <v>34</v>
      </c>
      <c r="Q47" t="s">
        <v>35</v>
      </c>
      <c r="U47">
        <v>0.21729999999999999</v>
      </c>
      <c r="V47" t="s">
        <v>186</v>
      </c>
      <c r="X47" t="str">
        <f>HYPERLINK("http://localhost:60151/load?file=F:\18MISEQ022_ALBA-69221246\ALBA-22_S15.bam&amp;locus=chr12:12006544", "IGV")</f>
        <v>IGV</v>
      </c>
    </row>
    <row r="48" spans="1:24" hidden="1" x14ac:dyDescent="0.2">
      <c r="A48" t="s">
        <v>174</v>
      </c>
      <c r="B48">
        <v>12</v>
      </c>
      <c r="C48">
        <v>12023023</v>
      </c>
      <c r="D48" t="s">
        <v>187</v>
      </c>
      <c r="E48">
        <v>49.89</v>
      </c>
      <c r="F48">
        <v>100</v>
      </c>
      <c r="G48" t="s">
        <v>24</v>
      </c>
      <c r="H48">
        <v>1808</v>
      </c>
      <c r="I48" t="s">
        <v>32</v>
      </c>
      <c r="J48" t="s">
        <v>176</v>
      </c>
      <c r="K48" t="s">
        <v>188</v>
      </c>
      <c r="L48" t="s">
        <v>178</v>
      </c>
      <c r="P48" t="s">
        <v>34</v>
      </c>
      <c r="Q48" t="s">
        <v>35</v>
      </c>
      <c r="U48">
        <v>0.53849999999999998</v>
      </c>
      <c r="V48" t="s">
        <v>189</v>
      </c>
      <c r="X48" t="str">
        <f>HYPERLINK("http://localhost:60151/load?file=F:\18MISEQ022_ALBA-69221246\ALBA-22_S15.bam&amp;locus=chr12:12023023", "IGV")</f>
        <v>IGV</v>
      </c>
    </row>
    <row r="49" spans="1:24" hidden="1" x14ac:dyDescent="0.2">
      <c r="A49" t="s">
        <v>190</v>
      </c>
      <c r="B49">
        <v>12</v>
      </c>
      <c r="C49">
        <v>25398285</v>
      </c>
      <c r="D49" t="s">
        <v>191</v>
      </c>
      <c r="E49">
        <v>1.55</v>
      </c>
      <c r="F49">
        <v>22</v>
      </c>
      <c r="G49" t="s">
        <v>42</v>
      </c>
      <c r="H49">
        <v>2516</v>
      </c>
      <c r="I49" t="s">
        <v>32</v>
      </c>
      <c r="J49" t="s">
        <v>192</v>
      </c>
      <c r="K49" t="s">
        <v>193</v>
      </c>
      <c r="L49" t="s">
        <v>194</v>
      </c>
      <c r="M49" t="s">
        <v>195</v>
      </c>
      <c r="P49" t="s">
        <v>27</v>
      </c>
      <c r="Q49" t="s">
        <v>28</v>
      </c>
      <c r="R49" t="s">
        <v>104</v>
      </c>
      <c r="S49" t="s">
        <v>146</v>
      </c>
      <c r="V49" t="s">
        <v>196</v>
      </c>
      <c r="W49" t="s">
        <v>197</v>
      </c>
      <c r="X49" t="str">
        <f>HYPERLINK("http://localhost:60151/load?file=F:\18MISEQ022_ALBA-69221246\ALBA-22_S15.bam&amp;locus=chr12:25398285", "IGV")</f>
        <v>IGV</v>
      </c>
    </row>
    <row r="50" spans="1:24" hidden="1" x14ac:dyDescent="0.2">
      <c r="A50" t="s">
        <v>198</v>
      </c>
      <c r="B50">
        <v>13</v>
      </c>
      <c r="C50">
        <v>28607916</v>
      </c>
      <c r="D50" t="s">
        <v>199</v>
      </c>
      <c r="E50">
        <v>46.85</v>
      </c>
      <c r="F50">
        <v>100</v>
      </c>
      <c r="G50" t="s">
        <v>24</v>
      </c>
      <c r="H50">
        <v>3014</v>
      </c>
      <c r="I50" t="s">
        <v>32</v>
      </c>
      <c r="J50" t="s">
        <v>200</v>
      </c>
      <c r="K50" t="s">
        <v>201</v>
      </c>
      <c r="L50" t="s">
        <v>202</v>
      </c>
      <c r="P50" t="s">
        <v>34</v>
      </c>
      <c r="Q50" t="s">
        <v>35</v>
      </c>
      <c r="U50">
        <v>0.57069999999999999</v>
      </c>
      <c r="V50" t="s">
        <v>203</v>
      </c>
      <c r="X50" t="str">
        <f>HYPERLINK("http://localhost:60151/load?file=F:\18MISEQ022_ALBA-69221246\ALBA-22_S15.bam&amp;locus=chr13:28607916", "IGV")</f>
        <v>IGV</v>
      </c>
    </row>
    <row r="51" spans="1:24" hidden="1" x14ac:dyDescent="0.2">
      <c r="A51" t="s">
        <v>198</v>
      </c>
      <c r="B51">
        <v>13</v>
      </c>
      <c r="C51">
        <v>28607989</v>
      </c>
      <c r="D51" t="s">
        <v>37</v>
      </c>
      <c r="E51">
        <v>46.75</v>
      </c>
      <c r="F51">
        <v>100</v>
      </c>
      <c r="G51" t="s">
        <v>24</v>
      </c>
      <c r="H51">
        <v>5865</v>
      </c>
      <c r="I51" t="s">
        <v>32</v>
      </c>
      <c r="J51" t="s">
        <v>200</v>
      </c>
      <c r="K51" t="s">
        <v>204</v>
      </c>
      <c r="L51" t="s">
        <v>202</v>
      </c>
      <c r="P51" t="s">
        <v>34</v>
      </c>
      <c r="Q51" t="s">
        <v>35</v>
      </c>
      <c r="V51" t="s">
        <v>205</v>
      </c>
      <c r="X51" t="str">
        <f>HYPERLINK("http://localhost:60151/load?file=F:\18MISEQ022_ALBA-69221246\ALBA-22_S15.bam&amp;locus=chr13:28607989", "IGV")</f>
        <v>IGV</v>
      </c>
    </row>
    <row r="52" spans="1:24" hidden="1" x14ac:dyDescent="0.2">
      <c r="A52" t="s">
        <v>206</v>
      </c>
      <c r="B52">
        <v>17</v>
      </c>
      <c r="C52">
        <v>7576841</v>
      </c>
      <c r="D52" t="s">
        <v>83</v>
      </c>
      <c r="E52">
        <v>50.09</v>
      </c>
      <c r="F52">
        <v>100</v>
      </c>
      <c r="G52" t="s">
        <v>24</v>
      </c>
      <c r="H52">
        <v>2649</v>
      </c>
      <c r="I52" t="s">
        <v>32</v>
      </c>
      <c r="J52" t="s">
        <v>207</v>
      </c>
      <c r="K52" t="s">
        <v>208</v>
      </c>
      <c r="L52" t="s">
        <v>209</v>
      </c>
      <c r="P52" t="s">
        <v>34</v>
      </c>
      <c r="Q52" t="s">
        <v>35</v>
      </c>
      <c r="U52">
        <v>1.6199999999999999E-2</v>
      </c>
      <c r="V52" t="s">
        <v>210</v>
      </c>
      <c r="X52" t="str">
        <f>HYPERLINK("http://localhost:60151/load?file=F:\18MISEQ022_ALBA-69221246\ALBA-22_S15.bam&amp;locus=chr17:7576841", "IGV")</f>
        <v>IGV</v>
      </c>
    </row>
    <row r="53" spans="1:24" s="1" customFormat="1" x14ac:dyDescent="0.2">
      <c r="A53" s="1" t="s">
        <v>206</v>
      </c>
      <c r="B53" s="1">
        <v>17</v>
      </c>
      <c r="C53" s="1">
        <v>7577124</v>
      </c>
      <c r="D53" s="1" t="s">
        <v>23</v>
      </c>
      <c r="E53" s="1">
        <v>13.56</v>
      </c>
      <c r="F53" s="1">
        <v>100</v>
      </c>
      <c r="G53" s="1" t="s">
        <v>24</v>
      </c>
      <c r="H53" s="1">
        <v>2396</v>
      </c>
      <c r="I53" s="1" t="s">
        <v>24</v>
      </c>
      <c r="J53" s="1" t="s">
        <v>207</v>
      </c>
      <c r="K53" s="1" t="s">
        <v>211</v>
      </c>
      <c r="L53" s="1" t="s">
        <v>209</v>
      </c>
      <c r="M53" s="1" t="s">
        <v>212</v>
      </c>
      <c r="N53" s="1" t="s">
        <v>338</v>
      </c>
      <c r="O53" s="1" t="s">
        <v>339</v>
      </c>
      <c r="P53" s="1" t="s">
        <v>27</v>
      </c>
      <c r="Q53" s="1" t="s">
        <v>28</v>
      </c>
      <c r="R53" s="1" t="s">
        <v>104</v>
      </c>
      <c r="S53" s="1" t="s">
        <v>146</v>
      </c>
      <c r="V53" s="1" t="s">
        <v>213</v>
      </c>
      <c r="W53" s="1" t="s">
        <v>214</v>
      </c>
      <c r="X53" s="1" t="str">
        <f>HYPERLINK("http://localhost:60151/load?file=F:\18MISEQ022_ALBA-69221246\ALBA-22_S15.bam&amp;locus=chr17:7577124", "IGV")</f>
        <v>IGV</v>
      </c>
    </row>
    <row r="54" spans="1:24" hidden="1" x14ac:dyDescent="0.2">
      <c r="A54" t="s">
        <v>206</v>
      </c>
      <c r="B54">
        <v>17</v>
      </c>
      <c r="C54">
        <v>7578115</v>
      </c>
      <c r="D54" t="s">
        <v>31</v>
      </c>
      <c r="E54">
        <v>49.96</v>
      </c>
      <c r="F54">
        <v>100</v>
      </c>
      <c r="G54" t="s">
        <v>24</v>
      </c>
      <c r="H54">
        <v>2608</v>
      </c>
      <c r="I54" t="s">
        <v>32</v>
      </c>
      <c r="J54" t="s">
        <v>207</v>
      </c>
      <c r="K54" t="s">
        <v>215</v>
      </c>
      <c r="L54" t="s">
        <v>209</v>
      </c>
      <c r="P54" t="s">
        <v>34</v>
      </c>
      <c r="Q54" t="s">
        <v>35</v>
      </c>
      <c r="V54" t="s">
        <v>216</v>
      </c>
      <c r="X54" t="str">
        <f>HYPERLINK("http://localhost:60151/load?file=F:\18MISEQ022_ALBA-69221246\ALBA-22_S15.bam&amp;locus=chr17:7578115", "IGV")</f>
        <v>IGV</v>
      </c>
    </row>
    <row r="55" spans="1:24" s="1" customFormat="1" x14ac:dyDescent="0.2">
      <c r="A55" s="1" t="s">
        <v>206</v>
      </c>
      <c r="B55" s="1">
        <v>17</v>
      </c>
      <c r="C55" s="1">
        <v>7578176</v>
      </c>
      <c r="D55" s="1" t="s">
        <v>187</v>
      </c>
      <c r="E55" s="1">
        <v>11.81</v>
      </c>
      <c r="F55" s="1">
        <v>100</v>
      </c>
      <c r="G55" s="1" t="s">
        <v>24</v>
      </c>
      <c r="H55" s="1">
        <v>5217</v>
      </c>
      <c r="I55" s="1" t="s">
        <v>24</v>
      </c>
      <c r="J55" s="1" t="s">
        <v>207</v>
      </c>
      <c r="K55" s="1" t="s">
        <v>217</v>
      </c>
      <c r="L55" s="1" t="s">
        <v>209</v>
      </c>
      <c r="N55" s="1" t="s">
        <v>338</v>
      </c>
      <c r="O55" s="1" t="s">
        <v>339</v>
      </c>
      <c r="P55" s="1" t="s">
        <v>218</v>
      </c>
      <c r="Q55" s="1" t="s">
        <v>219</v>
      </c>
      <c r="W55" s="1" t="s">
        <v>220</v>
      </c>
      <c r="X55" s="1" t="str">
        <f>HYPERLINK("http://localhost:60151/load?file=F:\18MISEQ022_ALBA-69221246\ALBA-22_S15.bam&amp;locus=chr17:7578176", "IGV")</f>
        <v>IGV</v>
      </c>
    </row>
    <row r="56" spans="1:24" hidden="1" x14ac:dyDescent="0.2">
      <c r="A56" t="s">
        <v>206</v>
      </c>
      <c r="B56">
        <v>17</v>
      </c>
      <c r="C56">
        <v>7579644</v>
      </c>
      <c r="D56" t="s">
        <v>221</v>
      </c>
      <c r="E56">
        <v>43.72</v>
      </c>
      <c r="F56">
        <v>100</v>
      </c>
      <c r="G56" t="s">
        <v>62</v>
      </c>
      <c r="H56">
        <v>1830</v>
      </c>
      <c r="I56" t="s">
        <v>32</v>
      </c>
      <c r="J56" t="s">
        <v>207</v>
      </c>
      <c r="K56" t="s">
        <v>222</v>
      </c>
      <c r="L56" t="s">
        <v>209</v>
      </c>
      <c r="P56" t="s">
        <v>34</v>
      </c>
      <c r="Q56" t="s">
        <v>35</v>
      </c>
      <c r="X56" t="str">
        <f>HYPERLINK("http://localhost:60151/load?file=F:\18MISEQ022_ALBA-69221246\ALBA-22_S15.bam&amp;locus=chr17:7579644", "IGV")</f>
        <v>IGV</v>
      </c>
    </row>
    <row r="57" spans="1:24" hidden="1" x14ac:dyDescent="0.2">
      <c r="A57" t="s">
        <v>206</v>
      </c>
      <c r="B57">
        <v>17</v>
      </c>
      <c r="C57">
        <v>7579652</v>
      </c>
      <c r="D57" t="s">
        <v>223</v>
      </c>
      <c r="E57">
        <v>2.11</v>
      </c>
      <c r="F57">
        <v>28</v>
      </c>
      <c r="G57" t="s">
        <v>38</v>
      </c>
      <c r="H57">
        <v>994</v>
      </c>
      <c r="I57" t="s">
        <v>32</v>
      </c>
      <c r="J57" t="s">
        <v>207</v>
      </c>
      <c r="K57" t="s">
        <v>224</v>
      </c>
      <c r="L57" t="s">
        <v>209</v>
      </c>
      <c r="P57" t="s">
        <v>34</v>
      </c>
      <c r="Q57" t="s">
        <v>35</v>
      </c>
      <c r="V57" t="s">
        <v>225</v>
      </c>
      <c r="X57" t="str">
        <f>HYPERLINK("http://localhost:60151/load?file=F:\18MISEQ022_ALBA-69221246\ALBA-22_S15.bam&amp;locus=chr17:7579652", "IGV")</f>
        <v>IGV</v>
      </c>
    </row>
    <row r="58" spans="1:24" hidden="1" x14ac:dyDescent="0.2">
      <c r="A58" t="s">
        <v>226</v>
      </c>
      <c r="B58">
        <v>17</v>
      </c>
      <c r="C58">
        <v>74733099</v>
      </c>
      <c r="D58" t="s">
        <v>61</v>
      </c>
      <c r="E58">
        <v>73.33</v>
      </c>
      <c r="F58">
        <v>100</v>
      </c>
      <c r="G58" t="s">
        <v>24</v>
      </c>
      <c r="H58">
        <v>30</v>
      </c>
      <c r="I58" t="s">
        <v>32</v>
      </c>
      <c r="J58" t="s">
        <v>227</v>
      </c>
      <c r="K58" t="s">
        <v>228</v>
      </c>
      <c r="L58" t="s">
        <v>229</v>
      </c>
      <c r="M58" t="s">
        <v>230</v>
      </c>
      <c r="P58" t="s">
        <v>91</v>
      </c>
      <c r="Q58" t="s">
        <v>92</v>
      </c>
      <c r="U58">
        <v>0.78549999999999998</v>
      </c>
      <c r="V58" t="s">
        <v>231</v>
      </c>
      <c r="X58" t="str">
        <f>HYPERLINK("http://localhost:60151/load?file=F:\18MISEQ022_ALBA-69221246\ALBA-22_S15.bam&amp;locus=chr17:74733099", "IGV")</f>
        <v>IGV</v>
      </c>
    </row>
    <row r="59" spans="1:24" hidden="1" x14ac:dyDescent="0.2">
      <c r="A59" t="s">
        <v>232</v>
      </c>
      <c r="B59">
        <v>19</v>
      </c>
      <c r="C59">
        <v>33792779</v>
      </c>
      <c r="D59" t="s">
        <v>37</v>
      </c>
      <c r="E59">
        <v>5.97</v>
      </c>
      <c r="F59">
        <v>23</v>
      </c>
      <c r="G59" t="s">
        <v>42</v>
      </c>
      <c r="H59">
        <v>67</v>
      </c>
      <c r="I59" t="s">
        <v>32</v>
      </c>
      <c r="J59" t="s">
        <v>233</v>
      </c>
      <c r="K59" t="s">
        <v>234</v>
      </c>
      <c r="L59" t="s">
        <v>235</v>
      </c>
      <c r="M59" t="s">
        <v>236</v>
      </c>
      <c r="P59" t="s">
        <v>27</v>
      </c>
      <c r="Q59" t="s">
        <v>28</v>
      </c>
      <c r="R59" t="s">
        <v>29</v>
      </c>
      <c r="S59" t="s">
        <v>30</v>
      </c>
      <c r="W59" t="s">
        <v>237</v>
      </c>
      <c r="X59" t="str">
        <f>HYPERLINK("http://localhost:60151/load?file=F:\18MISEQ022_ALBA-69221246\ALBA-22_S15.bam&amp;locus=chr19:33792779", "IGV")</f>
        <v>IGV</v>
      </c>
    </row>
    <row r="60" spans="1:24" hidden="1" x14ac:dyDescent="0.2">
      <c r="A60" t="s">
        <v>240</v>
      </c>
      <c r="B60">
        <v>21</v>
      </c>
      <c r="C60">
        <v>36206777</v>
      </c>
      <c r="D60" t="s">
        <v>238</v>
      </c>
      <c r="E60">
        <v>4.6399999999999997</v>
      </c>
      <c r="F60">
        <v>44</v>
      </c>
      <c r="G60" t="s">
        <v>24</v>
      </c>
      <c r="H60">
        <v>237</v>
      </c>
      <c r="I60" t="s">
        <v>32</v>
      </c>
      <c r="J60" t="s">
        <v>241</v>
      </c>
      <c r="K60" t="s">
        <v>242</v>
      </c>
      <c r="L60" t="s">
        <v>243</v>
      </c>
      <c r="M60" t="s">
        <v>244</v>
      </c>
      <c r="P60" t="s">
        <v>218</v>
      </c>
      <c r="Q60" t="s">
        <v>239</v>
      </c>
      <c r="X60" t="str">
        <f>HYPERLINK("http://localhost:60151/load?file=F:\18MISEQ022_ALBA-69221246\ALBA-22_S15.bam&amp;locus=chr21:36206777", "IGV")</f>
        <v>IGV</v>
      </c>
    </row>
    <row r="61" spans="1:24" hidden="1" x14ac:dyDescent="0.2">
      <c r="A61" t="s">
        <v>240</v>
      </c>
      <c r="B61">
        <v>21</v>
      </c>
      <c r="C61">
        <v>36206912</v>
      </c>
      <c r="D61" t="s">
        <v>23</v>
      </c>
      <c r="E61">
        <v>1.84</v>
      </c>
      <c r="F61">
        <v>31</v>
      </c>
      <c r="G61" t="s">
        <v>24</v>
      </c>
      <c r="H61">
        <v>1848</v>
      </c>
      <c r="I61" t="s">
        <v>32</v>
      </c>
      <c r="J61" t="s">
        <v>241</v>
      </c>
      <c r="K61" t="s">
        <v>245</v>
      </c>
      <c r="L61" t="s">
        <v>243</v>
      </c>
      <c r="P61" t="s">
        <v>34</v>
      </c>
      <c r="Q61" t="s">
        <v>35</v>
      </c>
      <c r="X61" t="str">
        <f>HYPERLINK("http://localhost:60151/load?file=F:\18MISEQ022_ALBA-69221246\ALBA-22_S15.bam&amp;locus=chr21:36206912", "IGV")</f>
        <v>IGV</v>
      </c>
    </row>
    <row r="62" spans="1:24" hidden="1" x14ac:dyDescent="0.2">
      <c r="A62" t="s">
        <v>240</v>
      </c>
      <c r="B62">
        <v>21</v>
      </c>
      <c r="C62">
        <v>36206932</v>
      </c>
      <c r="D62" t="s">
        <v>61</v>
      </c>
      <c r="E62">
        <v>99.95</v>
      </c>
      <c r="F62">
        <v>100</v>
      </c>
      <c r="G62" t="s">
        <v>24</v>
      </c>
      <c r="H62">
        <v>2168</v>
      </c>
      <c r="I62" t="s">
        <v>32</v>
      </c>
      <c r="J62" t="s">
        <v>241</v>
      </c>
      <c r="K62" t="s">
        <v>246</v>
      </c>
      <c r="L62" t="s">
        <v>243</v>
      </c>
      <c r="P62" t="s">
        <v>34</v>
      </c>
      <c r="Q62" t="s">
        <v>35</v>
      </c>
      <c r="U62">
        <v>1</v>
      </c>
      <c r="V62" t="s">
        <v>247</v>
      </c>
      <c r="X62" t="str">
        <f>HYPERLINK("http://localhost:60151/load?file=F:\18MISEQ022_ALBA-69221246\ALBA-22_S15.bam&amp;locus=chr21:36206932", "IGV")</f>
        <v>IGV</v>
      </c>
    </row>
    <row r="63" spans="1:24" hidden="1" x14ac:dyDescent="0.2">
      <c r="A63" t="s">
        <v>240</v>
      </c>
      <c r="B63">
        <v>21</v>
      </c>
      <c r="C63">
        <v>36265324</v>
      </c>
      <c r="D63" t="s">
        <v>248</v>
      </c>
      <c r="E63">
        <v>4.32</v>
      </c>
      <c r="F63">
        <v>100</v>
      </c>
      <c r="G63" t="s">
        <v>55</v>
      </c>
      <c r="H63">
        <v>740</v>
      </c>
      <c r="I63" t="s">
        <v>32</v>
      </c>
      <c r="J63" t="s">
        <v>241</v>
      </c>
      <c r="K63" t="s">
        <v>249</v>
      </c>
      <c r="L63" t="s">
        <v>243</v>
      </c>
      <c r="P63" t="s">
        <v>34</v>
      </c>
      <c r="Q63" t="s">
        <v>35</v>
      </c>
      <c r="X63" t="str">
        <f>HYPERLINK("http://localhost:60151/load?file=F:\18MISEQ022_ALBA-69221246\ALBA-22_S15.bam&amp;locus=chr21:36265324", "IGV")</f>
        <v>IGV</v>
      </c>
    </row>
    <row r="64" spans="1:24" hidden="1" x14ac:dyDescent="0.2">
      <c r="A64" t="s">
        <v>240</v>
      </c>
      <c r="B64">
        <v>21</v>
      </c>
      <c r="C64">
        <v>36265324</v>
      </c>
      <c r="D64" t="s">
        <v>150</v>
      </c>
      <c r="E64">
        <v>21.76</v>
      </c>
      <c r="F64">
        <v>100</v>
      </c>
      <c r="G64" t="s">
        <v>55</v>
      </c>
      <c r="H64">
        <v>740</v>
      </c>
      <c r="I64" t="s">
        <v>32</v>
      </c>
      <c r="J64" t="s">
        <v>241</v>
      </c>
      <c r="K64" t="s">
        <v>250</v>
      </c>
      <c r="L64" t="s">
        <v>243</v>
      </c>
      <c r="P64" t="s">
        <v>34</v>
      </c>
      <c r="Q64" t="s">
        <v>35</v>
      </c>
      <c r="V64" t="s">
        <v>251</v>
      </c>
      <c r="X64" t="str">
        <f>HYPERLINK("http://localhost:60151/load?file=F:\18MISEQ022_ALBA-69221246\ALBA-22_S15.bam&amp;locus=chr21:36265324", "IGV")</f>
        <v>IGV</v>
      </c>
    </row>
    <row r="65" spans="1:24" hidden="1" x14ac:dyDescent="0.2">
      <c r="A65" t="s">
        <v>240</v>
      </c>
      <c r="B65">
        <v>21</v>
      </c>
      <c r="C65">
        <v>36265324</v>
      </c>
      <c r="D65" t="s">
        <v>155</v>
      </c>
      <c r="E65">
        <v>13.92</v>
      </c>
      <c r="F65">
        <v>100</v>
      </c>
      <c r="G65" t="s">
        <v>55</v>
      </c>
      <c r="H65">
        <v>740</v>
      </c>
      <c r="I65" t="s">
        <v>32</v>
      </c>
      <c r="J65" t="s">
        <v>241</v>
      </c>
      <c r="K65" t="s">
        <v>252</v>
      </c>
      <c r="L65" t="s">
        <v>243</v>
      </c>
      <c r="P65" t="s">
        <v>34</v>
      </c>
      <c r="Q65" t="s">
        <v>35</v>
      </c>
      <c r="V65" t="s">
        <v>253</v>
      </c>
      <c r="X65" t="str">
        <f>HYPERLINK("http://localhost:60151/load?file=F:\18MISEQ022_ALBA-69221246\ALBA-22_S15.bam&amp;locus=chr21:36265324", "IGV")</f>
        <v>IGV</v>
      </c>
    </row>
    <row r="66" spans="1:24" hidden="1" x14ac:dyDescent="0.2">
      <c r="A66" t="s">
        <v>240</v>
      </c>
      <c r="B66">
        <v>21</v>
      </c>
      <c r="C66">
        <v>36265324</v>
      </c>
      <c r="D66" t="s">
        <v>254</v>
      </c>
      <c r="E66">
        <v>2.84</v>
      </c>
      <c r="F66">
        <v>45</v>
      </c>
      <c r="G66" t="s">
        <v>55</v>
      </c>
      <c r="H66">
        <v>740</v>
      </c>
      <c r="I66" t="s">
        <v>32</v>
      </c>
      <c r="J66" t="s">
        <v>241</v>
      </c>
      <c r="K66" t="s">
        <v>255</v>
      </c>
      <c r="L66" t="s">
        <v>243</v>
      </c>
      <c r="P66" t="s">
        <v>34</v>
      </c>
      <c r="Q66" t="s">
        <v>35</v>
      </c>
      <c r="X66" t="str">
        <f>HYPERLINK("http://localhost:60151/load?file=F:\18MISEQ022_ALBA-69221246\ALBA-22_S15.bam&amp;locus=chr21:36265324", "IGV")</f>
        <v>IGV</v>
      </c>
    </row>
    <row r="67" spans="1:24" s="1" customFormat="1" x14ac:dyDescent="0.2">
      <c r="A67" s="1" t="s">
        <v>256</v>
      </c>
      <c r="B67" s="1">
        <v>21</v>
      </c>
      <c r="C67" s="1">
        <v>44514777</v>
      </c>
      <c r="D67" s="1" t="s">
        <v>31</v>
      </c>
      <c r="E67" s="1">
        <v>14.05</v>
      </c>
      <c r="F67" s="1">
        <v>100</v>
      </c>
      <c r="G67" s="1" t="s">
        <v>24</v>
      </c>
      <c r="H67" s="1">
        <v>1793</v>
      </c>
      <c r="I67" s="1" t="s">
        <v>24</v>
      </c>
      <c r="J67" s="1" t="s">
        <v>257</v>
      </c>
      <c r="K67" s="1" t="s">
        <v>258</v>
      </c>
      <c r="L67" s="1" t="s">
        <v>259</v>
      </c>
      <c r="M67" s="1" t="s">
        <v>260</v>
      </c>
      <c r="N67" s="1" t="s">
        <v>338</v>
      </c>
      <c r="O67" s="1" t="s">
        <v>339</v>
      </c>
      <c r="P67" s="1" t="s">
        <v>27</v>
      </c>
      <c r="Q67" s="1" t="s">
        <v>28</v>
      </c>
      <c r="R67" s="1" t="s">
        <v>104</v>
      </c>
      <c r="S67" s="1" t="s">
        <v>146</v>
      </c>
      <c r="V67" s="1" t="s">
        <v>261</v>
      </c>
      <c r="W67" s="1" t="s">
        <v>262</v>
      </c>
      <c r="X67" s="1" t="str">
        <f>HYPERLINK("http://localhost:60151/load?file=F:\18MISEQ022_ALBA-69221246\ALBA-22_S15.bam&amp;locus=chr21:44514777", "IGV")</f>
        <v>IGV</v>
      </c>
    </row>
    <row r="68" spans="1:24" hidden="1" x14ac:dyDescent="0.2">
      <c r="A68" t="s">
        <v>256</v>
      </c>
      <c r="B68">
        <v>21</v>
      </c>
      <c r="C68">
        <v>44524397</v>
      </c>
      <c r="D68" t="s">
        <v>58</v>
      </c>
      <c r="E68">
        <v>45.99</v>
      </c>
      <c r="F68">
        <v>100</v>
      </c>
      <c r="G68" t="s">
        <v>24</v>
      </c>
      <c r="H68">
        <v>611</v>
      </c>
      <c r="I68" t="s">
        <v>32</v>
      </c>
      <c r="J68" t="s">
        <v>257</v>
      </c>
      <c r="K68" t="s">
        <v>263</v>
      </c>
      <c r="L68" t="s">
        <v>259</v>
      </c>
      <c r="P68" t="s">
        <v>34</v>
      </c>
      <c r="Q68" t="s">
        <v>35</v>
      </c>
      <c r="U68">
        <v>1.34E-2</v>
      </c>
      <c r="V68" t="s">
        <v>264</v>
      </c>
      <c r="X68" t="str">
        <f>HYPERLINK("http://localhost:60151/load?file=F:\18MISEQ022_ALBA-69221246\ALBA-22_S15.bam&amp;locus=chr21:44524397", "IGV")</f>
        <v>IGV</v>
      </c>
    </row>
    <row r="69" spans="1:24" hidden="1" x14ac:dyDescent="0.2">
      <c r="A69" t="s">
        <v>265</v>
      </c>
      <c r="B69" t="s">
        <v>266</v>
      </c>
      <c r="C69">
        <v>15808795</v>
      </c>
      <c r="D69" t="s">
        <v>31</v>
      </c>
      <c r="E69">
        <v>99.68</v>
      </c>
      <c r="F69">
        <v>100</v>
      </c>
      <c r="G69" t="s">
        <v>24</v>
      </c>
      <c r="H69">
        <v>311</v>
      </c>
      <c r="I69" t="s">
        <v>32</v>
      </c>
      <c r="J69" t="s">
        <v>267</v>
      </c>
      <c r="K69" t="s">
        <v>268</v>
      </c>
      <c r="L69" t="s">
        <v>269</v>
      </c>
      <c r="P69" t="s">
        <v>34</v>
      </c>
      <c r="Q69" t="s">
        <v>35</v>
      </c>
      <c r="U69">
        <v>0.99739999999999995</v>
      </c>
      <c r="V69" t="s">
        <v>270</v>
      </c>
      <c r="X69" t="str">
        <f>HYPERLINK("http://localhost:60151/load?file=F:\18MISEQ022_ALBA-69221246\ALBA-22_S15.bam&amp;locus=chrX:15808795", "IGV")</f>
        <v>IGV</v>
      </c>
    </row>
    <row r="70" spans="1:24" hidden="1" x14ac:dyDescent="0.2">
      <c r="A70" t="s">
        <v>265</v>
      </c>
      <c r="B70" t="s">
        <v>266</v>
      </c>
      <c r="C70">
        <v>15818115</v>
      </c>
      <c r="D70" t="s">
        <v>150</v>
      </c>
      <c r="E70">
        <v>98.57</v>
      </c>
      <c r="F70">
        <v>100</v>
      </c>
      <c r="G70" t="s">
        <v>24</v>
      </c>
      <c r="H70">
        <v>2091</v>
      </c>
      <c r="I70" t="s">
        <v>32</v>
      </c>
      <c r="J70" t="s">
        <v>267</v>
      </c>
      <c r="K70" t="s">
        <v>271</v>
      </c>
      <c r="L70" t="s">
        <v>269</v>
      </c>
      <c r="P70" t="s">
        <v>34</v>
      </c>
      <c r="Q70" t="s">
        <v>35</v>
      </c>
      <c r="U70">
        <v>0.56899999999999995</v>
      </c>
      <c r="V70" t="s">
        <v>272</v>
      </c>
      <c r="X70" t="str">
        <f>HYPERLINK("http://localhost:60151/load?file=F:\18MISEQ022_ALBA-69221246\ALBA-22_S15.bam&amp;locus=chrX:15818115", "IGV")</f>
        <v>IGV</v>
      </c>
    </row>
    <row r="71" spans="1:24" hidden="1" x14ac:dyDescent="0.2">
      <c r="A71" t="s">
        <v>265</v>
      </c>
      <c r="B71" t="s">
        <v>266</v>
      </c>
      <c r="C71">
        <v>15818115</v>
      </c>
      <c r="D71" t="s">
        <v>199</v>
      </c>
      <c r="E71">
        <v>40</v>
      </c>
      <c r="F71">
        <v>25</v>
      </c>
      <c r="G71" t="s">
        <v>138</v>
      </c>
      <c r="H71">
        <v>5</v>
      </c>
      <c r="I71" t="s">
        <v>32</v>
      </c>
      <c r="J71" t="s">
        <v>267</v>
      </c>
      <c r="K71" t="s">
        <v>273</v>
      </c>
      <c r="L71" t="s">
        <v>269</v>
      </c>
      <c r="P71" t="s">
        <v>34</v>
      </c>
      <c r="Q71" t="s">
        <v>35</v>
      </c>
      <c r="X71" t="str">
        <f>HYPERLINK("http://localhost:60151/load?file=F:\18MISEQ022_ALBA-69221246\ALBA-22_S15.bam&amp;locus=chrX:15818115", "IGV")</f>
        <v>IGV</v>
      </c>
    </row>
    <row r="72" spans="1:24" hidden="1" x14ac:dyDescent="0.2">
      <c r="A72" t="s">
        <v>265</v>
      </c>
      <c r="B72" t="s">
        <v>266</v>
      </c>
      <c r="C72">
        <v>15818115</v>
      </c>
      <c r="D72" t="s">
        <v>31</v>
      </c>
      <c r="E72">
        <v>40</v>
      </c>
      <c r="F72">
        <v>25</v>
      </c>
      <c r="G72" t="s">
        <v>138</v>
      </c>
      <c r="H72">
        <v>5</v>
      </c>
      <c r="I72" t="s">
        <v>32</v>
      </c>
      <c r="J72" t="s">
        <v>267</v>
      </c>
      <c r="K72" t="s">
        <v>274</v>
      </c>
      <c r="L72" t="s">
        <v>269</v>
      </c>
      <c r="P72" t="s">
        <v>34</v>
      </c>
      <c r="Q72" t="s">
        <v>35</v>
      </c>
      <c r="X72" t="str">
        <f>HYPERLINK("http://localhost:60151/load?file=F:\18MISEQ022_ALBA-69221246\ALBA-22_S15.bam&amp;locus=chrX:15818115", "IGV")</f>
        <v>IGV</v>
      </c>
    </row>
    <row r="73" spans="1:24" hidden="1" x14ac:dyDescent="0.2">
      <c r="A73" t="s">
        <v>265</v>
      </c>
      <c r="B73" t="s">
        <v>266</v>
      </c>
      <c r="C73">
        <v>15822391</v>
      </c>
      <c r="D73" t="s">
        <v>150</v>
      </c>
      <c r="E73">
        <v>15.78</v>
      </c>
      <c r="F73">
        <v>100</v>
      </c>
      <c r="G73" t="s">
        <v>55</v>
      </c>
      <c r="H73">
        <v>925</v>
      </c>
      <c r="I73" t="s">
        <v>32</v>
      </c>
      <c r="J73" t="s">
        <v>267</v>
      </c>
      <c r="K73" t="s">
        <v>275</v>
      </c>
      <c r="L73" t="s">
        <v>269</v>
      </c>
      <c r="P73" t="s">
        <v>34</v>
      </c>
      <c r="Q73" t="s">
        <v>35</v>
      </c>
      <c r="X73" t="str">
        <f>HYPERLINK("http://localhost:60151/load?file=F:\18MISEQ022_ALBA-69221246\ALBA-22_S15.bam&amp;locus=chrX:15822391", "IGV")</f>
        <v>IGV</v>
      </c>
    </row>
    <row r="74" spans="1:24" hidden="1" x14ac:dyDescent="0.2">
      <c r="A74" t="s">
        <v>265</v>
      </c>
      <c r="B74" t="s">
        <v>266</v>
      </c>
      <c r="C74">
        <v>15822391</v>
      </c>
      <c r="D74" t="s">
        <v>155</v>
      </c>
      <c r="E74">
        <v>8.11</v>
      </c>
      <c r="F74">
        <v>100</v>
      </c>
      <c r="G74" t="s">
        <v>55</v>
      </c>
      <c r="H74">
        <v>925</v>
      </c>
      <c r="I74" t="s">
        <v>32</v>
      </c>
      <c r="J74" t="s">
        <v>267</v>
      </c>
      <c r="K74" t="s">
        <v>276</v>
      </c>
      <c r="L74" t="s">
        <v>269</v>
      </c>
      <c r="P74" t="s">
        <v>34</v>
      </c>
      <c r="Q74" t="s">
        <v>35</v>
      </c>
      <c r="X74" t="str">
        <f>HYPERLINK("http://localhost:60151/load?file=F:\18MISEQ022_ALBA-69221246\ALBA-22_S15.bam&amp;locus=chrX:15822391", "IGV")</f>
        <v>IGV</v>
      </c>
    </row>
    <row r="75" spans="1:24" hidden="1" x14ac:dyDescent="0.2">
      <c r="A75" t="s">
        <v>265</v>
      </c>
      <c r="B75" t="s">
        <v>266</v>
      </c>
      <c r="C75">
        <v>15826556</v>
      </c>
      <c r="D75" t="s">
        <v>31</v>
      </c>
      <c r="E75">
        <v>99.94</v>
      </c>
      <c r="F75">
        <v>100</v>
      </c>
      <c r="G75" t="s">
        <v>24</v>
      </c>
      <c r="H75">
        <v>1550</v>
      </c>
      <c r="I75" t="s">
        <v>32</v>
      </c>
      <c r="J75" t="s">
        <v>267</v>
      </c>
      <c r="K75" t="s">
        <v>277</v>
      </c>
      <c r="L75" t="s">
        <v>269</v>
      </c>
      <c r="P75" t="s">
        <v>34</v>
      </c>
      <c r="Q75" t="s">
        <v>35</v>
      </c>
      <c r="U75">
        <v>0.55130000000000001</v>
      </c>
      <c r="V75" t="s">
        <v>278</v>
      </c>
      <c r="X75" t="str">
        <f>HYPERLINK("http://localhost:60151/load?file=F:\18MISEQ022_ALBA-69221246\ALBA-22_S15.bam&amp;locus=chrX:15826556", "IGV")</f>
        <v>IGV</v>
      </c>
    </row>
    <row r="76" spans="1:24" hidden="1" x14ac:dyDescent="0.2">
      <c r="A76" t="s">
        <v>265</v>
      </c>
      <c r="B76" t="s">
        <v>266</v>
      </c>
      <c r="C76">
        <v>15838366</v>
      </c>
      <c r="D76" t="s">
        <v>23</v>
      </c>
      <c r="E76">
        <v>99.89</v>
      </c>
      <c r="F76">
        <v>100</v>
      </c>
      <c r="G76" t="s">
        <v>24</v>
      </c>
      <c r="H76">
        <v>881</v>
      </c>
      <c r="I76" t="s">
        <v>32</v>
      </c>
      <c r="J76" t="s">
        <v>267</v>
      </c>
      <c r="K76" t="s">
        <v>279</v>
      </c>
      <c r="L76" t="s">
        <v>269</v>
      </c>
      <c r="M76" t="s">
        <v>280</v>
      </c>
      <c r="P76" t="s">
        <v>91</v>
      </c>
      <c r="Q76" t="s">
        <v>92</v>
      </c>
      <c r="U76">
        <v>0.55759999999999998</v>
      </c>
      <c r="V76" t="s">
        <v>281</v>
      </c>
      <c r="W76" t="s">
        <v>282</v>
      </c>
      <c r="X76" t="str">
        <f>HYPERLINK("http://localhost:60151/load?file=F:\18MISEQ022_ALBA-69221246\ALBA-22_S15.bam&amp;locus=chrX:15838366", "IGV")</f>
        <v>IGV</v>
      </c>
    </row>
    <row r="77" spans="1:24" hidden="1" x14ac:dyDescent="0.2">
      <c r="A77" t="s">
        <v>265</v>
      </c>
      <c r="B77" t="s">
        <v>266</v>
      </c>
      <c r="C77">
        <v>15841194</v>
      </c>
      <c r="D77" t="s">
        <v>31</v>
      </c>
      <c r="E77">
        <v>53.77</v>
      </c>
      <c r="F77">
        <v>100</v>
      </c>
      <c r="G77" t="s">
        <v>24</v>
      </c>
      <c r="H77">
        <v>1605</v>
      </c>
      <c r="I77" t="s">
        <v>32</v>
      </c>
      <c r="J77" t="s">
        <v>267</v>
      </c>
      <c r="K77" t="s">
        <v>283</v>
      </c>
      <c r="L77" t="s">
        <v>269</v>
      </c>
      <c r="M77" t="s">
        <v>284</v>
      </c>
      <c r="P77" t="s">
        <v>91</v>
      </c>
      <c r="Q77" t="s">
        <v>92</v>
      </c>
      <c r="V77" t="s">
        <v>285</v>
      </c>
      <c r="X77" t="str">
        <f>HYPERLINK("http://localhost:60151/load?file=F:\18MISEQ022_ALBA-69221246\ALBA-22_S15.bam&amp;locus=chrX:15841194", "IGV")</f>
        <v>IGV</v>
      </c>
    </row>
    <row r="78" spans="1:24" hidden="1" x14ac:dyDescent="0.2">
      <c r="A78" t="s">
        <v>286</v>
      </c>
      <c r="B78" t="s">
        <v>266</v>
      </c>
      <c r="C78">
        <v>76813143</v>
      </c>
      <c r="D78" t="s">
        <v>58</v>
      </c>
      <c r="E78">
        <v>1.77</v>
      </c>
      <c r="F78">
        <v>22</v>
      </c>
      <c r="G78" t="s">
        <v>42</v>
      </c>
      <c r="H78">
        <v>1353</v>
      </c>
      <c r="I78" t="s">
        <v>32</v>
      </c>
      <c r="J78" t="s">
        <v>287</v>
      </c>
      <c r="K78" t="s">
        <v>288</v>
      </c>
      <c r="L78" t="s">
        <v>289</v>
      </c>
      <c r="P78" t="s">
        <v>34</v>
      </c>
      <c r="Q78" t="s">
        <v>35</v>
      </c>
      <c r="X78" t="str">
        <f>HYPERLINK("http://localhost:60151/load?file=F:\18MISEQ022_ALBA-69221246\ALBA-22_S15.bam&amp;locus=chrX:76813143", "IGV")</f>
        <v>IGV</v>
      </c>
    </row>
    <row r="79" spans="1:24" hidden="1" x14ac:dyDescent="0.2">
      <c r="A79" t="s">
        <v>286</v>
      </c>
      <c r="B79" t="s">
        <v>266</v>
      </c>
      <c r="C79">
        <v>76814223</v>
      </c>
      <c r="D79" t="s">
        <v>95</v>
      </c>
      <c r="E79">
        <v>2.42</v>
      </c>
      <c r="F79">
        <v>57</v>
      </c>
      <c r="G79" t="s">
        <v>24</v>
      </c>
      <c r="H79">
        <v>1528</v>
      </c>
      <c r="I79" t="s">
        <v>32</v>
      </c>
      <c r="J79" t="s">
        <v>287</v>
      </c>
      <c r="K79" t="s">
        <v>290</v>
      </c>
      <c r="L79" t="s">
        <v>289</v>
      </c>
      <c r="M79" t="s">
        <v>291</v>
      </c>
      <c r="P79" t="s">
        <v>27</v>
      </c>
      <c r="Q79" t="s">
        <v>28</v>
      </c>
      <c r="S79" t="s">
        <v>146</v>
      </c>
      <c r="X79" t="str">
        <f>HYPERLINK("http://localhost:60151/load?file=F:\18MISEQ022_ALBA-69221246\ALBA-22_S15.bam&amp;locus=chrX:76814223", "IGV")</f>
        <v>IGV</v>
      </c>
    </row>
    <row r="80" spans="1:24" hidden="1" x14ac:dyDescent="0.2">
      <c r="A80" t="s">
        <v>286</v>
      </c>
      <c r="B80" t="s">
        <v>266</v>
      </c>
      <c r="C80">
        <v>76814402</v>
      </c>
      <c r="D80" t="s">
        <v>150</v>
      </c>
      <c r="E80">
        <v>8.34</v>
      </c>
      <c r="F80">
        <v>100</v>
      </c>
      <c r="G80" t="s">
        <v>55</v>
      </c>
      <c r="H80">
        <v>1618</v>
      </c>
      <c r="I80" t="s">
        <v>32</v>
      </c>
      <c r="J80" t="s">
        <v>287</v>
      </c>
      <c r="K80" t="s">
        <v>292</v>
      </c>
      <c r="L80" t="s">
        <v>289</v>
      </c>
      <c r="P80" t="s">
        <v>34</v>
      </c>
      <c r="Q80" t="s">
        <v>35</v>
      </c>
      <c r="X80" t="str">
        <f>HYPERLINK("http://localhost:60151/load?file=F:\18MISEQ022_ALBA-69221246\ALBA-22_S15.bam&amp;locus=chrX:76814402", "IGV")</f>
        <v>IGV</v>
      </c>
    </row>
    <row r="81" spans="1:24" hidden="1" x14ac:dyDescent="0.2">
      <c r="A81" t="s">
        <v>286</v>
      </c>
      <c r="B81" t="s">
        <v>266</v>
      </c>
      <c r="C81">
        <v>76814402</v>
      </c>
      <c r="D81" t="s">
        <v>155</v>
      </c>
      <c r="E81">
        <v>5.19</v>
      </c>
      <c r="F81">
        <v>100</v>
      </c>
      <c r="G81" t="s">
        <v>55</v>
      </c>
      <c r="H81">
        <v>1618</v>
      </c>
      <c r="I81" t="s">
        <v>32</v>
      </c>
      <c r="J81" t="s">
        <v>287</v>
      </c>
      <c r="K81" t="s">
        <v>293</v>
      </c>
      <c r="L81" t="s">
        <v>289</v>
      </c>
      <c r="P81" t="s">
        <v>34</v>
      </c>
      <c r="Q81" t="s">
        <v>35</v>
      </c>
      <c r="X81" t="str">
        <f>HYPERLINK("http://localhost:60151/load?file=F:\18MISEQ022_ALBA-69221246\ALBA-22_S15.bam&amp;locus=chrX:76814402", "IGV")</f>
        <v>IGV</v>
      </c>
    </row>
    <row r="82" spans="1:24" hidden="1" x14ac:dyDescent="0.2">
      <c r="A82" t="s">
        <v>286</v>
      </c>
      <c r="B82" t="s">
        <v>266</v>
      </c>
      <c r="C82">
        <v>76845413</v>
      </c>
      <c r="D82" t="s">
        <v>58</v>
      </c>
      <c r="E82">
        <v>2.17</v>
      </c>
      <c r="F82">
        <v>30</v>
      </c>
      <c r="G82" t="s">
        <v>24</v>
      </c>
      <c r="H82">
        <v>967</v>
      </c>
      <c r="I82" t="s">
        <v>32</v>
      </c>
      <c r="J82" t="s">
        <v>287</v>
      </c>
      <c r="K82" t="s">
        <v>294</v>
      </c>
      <c r="L82" t="s">
        <v>289</v>
      </c>
      <c r="P82" t="s">
        <v>91</v>
      </c>
      <c r="Q82" t="s">
        <v>113</v>
      </c>
      <c r="X82" t="str">
        <f>HYPERLINK("http://localhost:60151/load?file=F:\18MISEQ022_ALBA-69221246\ALBA-22_S15.bam&amp;locus=chrX:76845413", "IGV")</f>
        <v>IGV</v>
      </c>
    </row>
    <row r="83" spans="1:24" hidden="1" x14ac:dyDescent="0.2">
      <c r="A83" t="s">
        <v>286</v>
      </c>
      <c r="B83" t="s">
        <v>266</v>
      </c>
      <c r="C83">
        <v>76855070</v>
      </c>
      <c r="D83" t="s">
        <v>65</v>
      </c>
      <c r="E83">
        <v>5.63</v>
      </c>
      <c r="F83">
        <v>100</v>
      </c>
      <c r="G83" t="s">
        <v>24</v>
      </c>
      <c r="H83">
        <v>1012</v>
      </c>
      <c r="I83" t="s">
        <v>32</v>
      </c>
      <c r="J83" t="s">
        <v>287</v>
      </c>
      <c r="K83" t="s">
        <v>295</v>
      </c>
      <c r="L83" t="s">
        <v>289</v>
      </c>
      <c r="P83" t="s">
        <v>34</v>
      </c>
      <c r="Q83" t="s">
        <v>35</v>
      </c>
      <c r="V83" t="s">
        <v>296</v>
      </c>
      <c r="X83" t="str">
        <f>HYPERLINK("http://localhost:60151/load?file=F:\18MISEQ022_ALBA-69221246\ALBA-22_S15.bam&amp;locus=chrX:76855070", "IGV")</f>
        <v>IGV</v>
      </c>
    </row>
    <row r="84" spans="1:24" hidden="1" x14ac:dyDescent="0.2">
      <c r="A84" t="s">
        <v>286</v>
      </c>
      <c r="B84" t="s">
        <v>266</v>
      </c>
      <c r="C84">
        <v>76855073</v>
      </c>
      <c r="D84" t="s">
        <v>297</v>
      </c>
      <c r="E84">
        <v>12.6</v>
      </c>
      <c r="F84">
        <v>100</v>
      </c>
      <c r="G84" t="s">
        <v>24</v>
      </c>
      <c r="H84">
        <v>1032</v>
      </c>
      <c r="I84" t="s">
        <v>32</v>
      </c>
      <c r="J84" t="s">
        <v>287</v>
      </c>
      <c r="K84" t="s">
        <v>298</v>
      </c>
      <c r="L84" t="s">
        <v>289</v>
      </c>
      <c r="P84" t="s">
        <v>34</v>
      </c>
      <c r="Q84" t="s">
        <v>35</v>
      </c>
      <c r="V84" t="s">
        <v>299</v>
      </c>
      <c r="X84" t="str">
        <f>HYPERLINK("http://localhost:60151/load?file=F:\18MISEQ022_ALBA-69221246\ALBA-22_S15.bam&amp;locus=chrX:76855073", "IGV")</f>
        <v>IGV</v>
      </c>
    </row>
    <row r="85" spans="1:24" hidden="1" x14ac:dyDescent="0.2">
      <c r="A85" t="s">
        <v>286</v>
      </c>
      <c r="B85" t="s">
        <v>266</v>
      </c>
      <c r="C85">
        <v>76855073</v>
      </c>
      <c r="D85" t="s">
        <v>191</v>
      </c>
      <c r="E85">
        <v>43.65</v>
      </c>
      <c r="F85">
        <v>100</v>
      </c>
      <c r="G85" t="s">
        <v>24</v>
      </c>
      <c r="H85">
        <v>905</v>
      </c>
      <c r="I85" t="s">
        <v>32</v>
      </c>
      <c r="J85" t="s">
        <v>287</v>
      </c>
      <c r="K85" t="s">
        <v>300</v>
      </c>
      <c r="L85" t="s">
        <v>289</v>
      </c>
      <c r="P85" t="s">
        <v>34</v>
      </c>
      <c r="Q85" t="s">
        <v>35</v>
      </c>
      <c r="U85">
        <v>5.8299999999999998E-2</v>
      </c>
      <c r="V85" t="s">
        <v>301</v>
      </c>
      <c r="X85" t="str">
        <f>HYPERLINK("http://localhost:60151/load?file=F:\18MISEQ022_ALBA-69221246\ALBA-22_S15.bam&amp;locus=chrX:76855073", "IGV")</f>
        <v>IGV</v>
      </c>
    </row>
    <row r="86" spans="1:24" hidden="1" x14ac:dyDescent="0.2">
      <c r="A86" t="s">
        <v>286</v>
      </c>
      <c r="B86" t="s">
        <v>266</v>
      </c>
      <c r="C86">
        <v>76888893</v>
      </c>
      <c r="D86" t="s">
        <v>150</v>
      </c>
      <c r="E86">
        <v>1.58</v>
      </c>
      <c r="F86">
        <v>22</v>
      </c>
      <c r="G86" t="s">
        <v>42</v>
      </c>
      <c r="H86">
        <v>2276</v>
      </c>
      <c r="I86" t="s">
        <v>32</v>
      </c>
      <c r="J86" t="s">
        <v>287</v>
      </c>
      <c r="K86" t="s">
        <v>302</v>
      </c>
      <c r="L86" t="s">
        <v>289</v>
      </c>
      <c r="P86" t="s">
        <v>34</v>
      </c>
      <c r="Q86" t="s">
        <v>35</v>
      </c>
      <c r="X86" t="str">
        <f>HYPERLINK("http://localhost:60151/load?file=F:\18MISEQ022_ALBA-69221246\ALBA-22_S15.bam&amp;locus=chrX:76888893", "IGV")</f>
        <v>IGV</v>
      </c>
    </row>
    <row r="87" spans="1:24" hidden="1" x14ac:dyDescent="0.2">
      <c r="A87" t="s">
        <v>286</v>
      </c>
      <c r="B87" t="s">
        <v>266</v>
      </c>
      <c r="C87">
        <v>76888977</v>
      </c>
      <c r="D87" t="s">
        <v>58</v>
      </c>
      <c r="E87">
        <v>2.4</v>
      </c>
      <c r="F87">
        <v>81</v>
      </c>
      <c r="G87" t="s">
        <v>24</v>
      </c>
      <c r="H87">
        <v>2337</v>
      </c>
      <c r="I87" t="s">
        <v>32</v>
      </c>
      <c r="J87" t="s">
        <v>287</v>
      </c>
      <c r="K87" t="s">
        <v>303</v>
      </c>
      <c r="L87" t="s">
        <v>289</v>
      </c>
      <c r="P87" t="s">
        <v>34</v>
      </c>
      <c r="Q87" t="s">
        <v>35</v>
      </c>
      <c r="X87" t="str">
        <f>HYPERLINK("http://localhost:60151/load?file=F:\18MISEQ022_ALBA-69221246\ALBA-22_S15.bam&amp;locus=chrX:76888977", "IGV")</f>
        <v>IGV</v>
      </c>
    </row>
    <row r="88" spans="1:24" hidden="1" x14ac:dyDescent="0.2">
      <c r="A88" t="s">
        <v>286</v>
      </c>
      <c r="B88" t="s">
        <v>266</v>
      </c>
      <c r="C88">
        <v>76937800</v>
      </c>
      <c r="D88" t="s">
        <v>150</v>
      </c>
      <c r="E88">
        <v>3.25</v>
      </c>
      <c r="F88">
        <v>65</v>
      </c>
      <c r="G88" t="s">
        <v>24</v>
      </c>
      <c r="H88">
        <v>799</v>
      </c>
      <c r="I88" t="s">
        <v>32</v>
      </c>
      <c r="J88" t="s">
        <v>287</v>
      </c>
      <c r="K88" t="s">
        <v>304</v>
      </c>
      <c r="L88" t="s">
        <v>289</v>
      </c>
      <c r="M88" t="s">
        <v>305</v>
      </c>
      <c r="P88" t="s">
        <v>218</v>
      </c>
      <c r="Q88" t="s">
        <v>239</v>
      </c>
      <c r="X88" t="str">
        <f>HYPERLINK("http://localhost:60151/load?file=F:\18MISEQ022_ALBA-69221246\ALBA-22_S15.bam&amp;locus=chrX:76937800", "IGV")</f>
        <v>IGV</v>
      </c>
    </row>
    <row r="89" spans="1:24" hidden="1" x14ac:dyDescent="0.2">
      <c r="A89" t="s">
        <v>286</v>
      </c>
      <c r="B89" t="s">
        <v>266</v>
      </c>
      <c r="C89">
        <v>76940146</v>
      </c>
      <c r="D89" t="s">
        <v>58</v>
      </c>
      <c r="E89">
        <v>1.88</v>
      </c>
      <c r="F89">
        <v>25</v>
      </c>
      <c r="G89" t="s">
        <v>42</v>
      </c>
      <c r="H89">
        <v>1274</v>
      </c>
      <c r="I89" t="s">
        <v>32</v>
      </c>
      <c r="J89" t="s">
        <v>287</v>
      </c>
      <c r="K89" t="s">
        <v>306</v>
      </c>
      <c r="L89" t="s">
        <v>289</v>
      </c>
      <c r="P89" t="s">
        <v>34</v>
      </c>
      <c r="Q89" t="s">
        <v>35</v>
      </c>
      <c r="X89" t="str">
        <f>HYPERLINK("http://localhost:60151/load?file=F:\18MISEQ022_ALBA-69221246\ALBA-22_S15.bam&amp;locus=chrX:76940146", "IGV")</f>
        <v>IGV</v>
      </c>
    </row>
    <row r="90" spans="1:24" hidden="1" x14ac:dyDescent="0.2">
      <c r="A90" t="s">
        <v>286</v>
      </c>
      <c r="B90" t="s">
        <v>266</v>
      </c>
      <c r="C90">
        <v>76940534</v>
      </c>
      <c r="D90" t="s">
        <v>83</v>
      </c>
      <c r="E90">
        <v>99.92</v>
      </c>
      <c r="F90">
        <v>100</v>
      </c>
      <c r="G90" t="s">
        <v>24</v>
      </c>
      <c r="H90">
        <v>2610</v>
      </c>
      <c r="I90" t="s">
        <v>32</v>
      </c>
      <c r="J90" t="s">
        <v>287</v>
      </c>
      <c r="K90" t="s">
        <v>307</v>
      </c>
      <c r="L90" t="s">
        <v>289</v>
      </c>
      <c r="P90" t="s">
        <v>34</v>
      </c>
      <c r="Q90" t="s">
        <v>35</v>
      </c>
      <c r="U90">
        <v>0.55099999999999993</v>
      </c>
      <c r="V90" t="s">
        <v>308</v>
      </c>
      <c r="X90" t="str">
        <f>HYPERLINK("http://localhost:60151/load?file=F:\18MISEQ022_ALBA-69221246\ALBA-22_S15.bam&amp;locus=chrX:76940534", "IGV")</f>
        <v>IGV</v>
      </c>
    </row>
    <row r="91" spans="1:24" hidden="1" x14ac:dyDescent="0.2">
      <c r="A91" t="s">
        <v>286</v>
      </c>
      <c r="B91" t="s">
        <v>266</v>
      </c>
      <c r="C91">
        <v>76940569</v>
      </c>
      <c r="D91" t="s">
        <v>150</v>
      </c>
      <c r="E91">
        <v>1.97</v>
      </c>
      <c r="F91">
        <v>29</v>
      </c>
      <c r="G91" t="s">
        <v>42</v>
      </c>
      <c r="H91">
        <v>1321</v>
      </c>
      <c r="I91" t="s">
        <v>32</v>
      </c>
      <c r="J91" t="s">
        <v>287</v>
      </c>
      <c r="K91" t="s">
        <v>309</v>
      </c>
      <c r="L91" t="s">
        <v>289</v>
      </c>
      <c r="P91" t="s">
        <v>34</v>
      </c>
      <c r="Q91" t="s">
        <v>35</v>
      </c>
      <c r="X91" t="str">
        <f>HYPERLINK("http://localhost:60151/load?file=F:\18MISEQ022_ALBA-69221246\ALBA-22_S15.bam&amp;locus=chrX:76940569", "IGV")</f>
        <v>IGV</v>
      </c>
    </row>
    <row r="92" spans="1:24" hidden="1" x14ac:dyDescent="0.2">
      <c r="A92" t="s">
        <v>310</v>
      </c>
      <c r="B92" t="s">
        <v>266</v>
      </c>
      <c r="C92">
        <v>133511882</v>
      </c>
      <c r="D92" t="s">
        <v>58</v>
      </c>
      <c r="E92">
        <v>13.33</v>
      </c>
      <c r="F92">
        <v>20</v>
      </c>
      <c r="G92" t="s">
        <v>42</v>
      </c>
      <c r="H92">
        <v>15</v>
      </c>
      <c r="I92" t="s">
        <v>32</v>
      </c>
      <c r="J92" t="s">
        <v>311</v>
      </c>
      <c r="K92" t="s">
        <v>312</v>
      </c>
      <c r="L92" t="s">
        <v>313</v>
      </c>
      <c r="P92" t="s">
        <v>34</v>
      </c>
      <c r="Q92" t="s">
        <v>35</v>
      </c>
      <c r="X92" t="str">
        <f>HYPERLINK("http://localhost:60151/load?file=F:\18MISEQ022_ALBA-69221246\ALBA-22_S15.bam&amp;locus=chrX:133511882", "IGV")</f>
        <v>IGV</v>
      </c>
    </row>
    <row r="93" spans="1:24" hidden="1" x14ac:dyDescent="0.2">
      <c r="A93" t="s">
        <v>310</v>
      </c>
      <c r="B93" t="s">
        <v>266</v>
      </c>
      <c r="C93">
        <v>133511988</v>
      </c>
      <c r="D93" t="s">
        <v>61</v>
      </c>
      <c r="E93">
        <v>99.93</v>
      </c>
      <c r="F93">
        <v>100</v>
      </c>
      <c r="G93" t="s">
        <v>24</v>
      </c>
      <c r="H93">
        <v>4221</v>
      </c>
      <c r="I93" t="s">
        <v>32</v>
      </c>
      <c r="J93" t="s">
        <v>311</v>
      </c>
      <c r="K93" t="s">
        <v>314</v>
      </c>
      <c r="L93" t="s">
        <v>313</v>
      </c>
      <c r="P93" t="s">
        <v>34</v>
      </c>
      <c r="Q93" t="s">
        <v>35</v>
      </c>
      <c r="U93">
        <v>0.81190000000000007</v>
      </c>
      <c r="V93" t="s">
        <v>315</v>
      </c>
      <c r="X93" t="str">
        <f>HYPERLINK("http://localhost:60151/load?file=F:\18MISEQ022_ALBA-69221246\ALBA-22_S15.bam&amp;locus=chrX:133511988", "IGV")</f>
        <v>IGV</v>
      </c>
    </row>
    <row r="94" spans="1:24" hidden="1" x14ac:dyDescent="0.2">
      <c r="A94" t="s">
        <v>310</v>
      </c>
      <c r="B94" t="s">
        <v>266</v>
      </c>
      <c r="C94">
        <v>133512012</v>
      </c>
      <c r="D94" t="s">
        <v>150</v>
      </c>
      <c r="E94">
        <v>2.98</v>
      </c>
      <c r="F94">
        <v>100</v>
      </c>
      <c r="G94" t="s">
        <v>24</v>
      </c>
      <c r="H94">
        <v>4222</v>
      </c>
      <c r="I94" t="s">
        <v>32</v>
      </c>
      <c r="J94" t="s">
        <v>311</v>
      </c>
      <c r="K94" t="s">
        <v>316</v>
      </c>
      <c r="L94" t="s">
        <v>313</v>
      </c>
      <c r="P94" t="s">
        <v>34</v>
      </c>
      <c r="Q94" t="s">
        <v>35</v>
      </c>
      <c r="X94" t="str">
        <f>HYPERLINK("http://localhost:60151/load?file=F:\18MISEQ022_ALBA-69221246\ALBA-22_S15.bam&amp;locus=chrX:133512012", "IGV")</f>
        <v>IGV</v>
      </c>
    </row>
    <row r="95" spans="1:24" hidden="1" x14ac:dyDescent="0.2">
      <c r="A95" t="s">
        <v>310</v>
      </c>
      <c r="B95" t="s">
        <v>266</v>
      </c>
      <c r="C95">
        <v>133512012</v>
      </c>
      <c r="D95" t="s">
        <v>155</v>
      </c>
      <c r="E95">
        <v>2.04</v>
      </c>
      <c r="F95">
        <v>86</v>
      </c>
      <c r="G95" t="s">
        <v>24</v>
      </c>
      <c r="H95">
        <v>4222</v>
      </c>
      <c r="I95" t="s">
        <v>32</v>
      </c>
      <c r="J95" t="s">
        <v>311</v>
      </c>
      <c r="K95" t="s">
        <v>317</v>
      </c>
      <c r="L95" t="s">
        <v>313</v>
      </c>
      <c r="P95" t="s">
        <v>34</v>
      </c>
      <c r="Q95" t="s">
        <v>35</v>
      </c>
      <c r="X95" t="str">
        <f>HYPERLINK("http://localhost:60151/load?file=F:\18MISEQ022_ALBA-69221246\ALBA-22_S15.bam&amp;locus=chrX:133512012", "IGV")</f>
        <v>IGV</v>
      </c>
    </row>
    <row r="96" spans="1:24" hidden="1" x14ac:dyDescent="0.2">
      <c r="A96" t="s">
        <v>310</v>
      </c>
      <c r="B96" t="s">
        <v>266</v>
      </c>
      <c r="C96">
        <v>133512257</v>
      </c>
      <c r="D96" t="s">
        <v>248</v>
      </c>
      <c r="E96">
        <v>3.31</v>
      </c>
      <c r="F96">
        <v>100</v>
      </c>
      <c r="G96" t="s">
        <v>55</v>
      </c>
      <c r="H96">
        <v>2660</v>
      </c>
      <c r="I96" t="s">
        <v>32</v>
      </c>
      <c r="J96" t="s">
        <v>311</v>
      </c>
      <c r="K96" t="s">
        <v>318</v>
      </c>
      <c r="L96" t="s">
        <v>313</v>
      </c>
      <c r="P96" t="s">
        <v>34</v>
      </c>
      <c r="Q96" t="s">
        <v>35</v>
      </c>
      <c r="X96" t="str">
        <f>HYPERLINK("http://localhost:60151/load?file=F:\18MISEQ022_ALBA-69221246\ALBA-22_S15.bam&amp;locus=chrX:133512257", "IGV")</f>
        <v>IGV</v>
      </c>
    </row>
    <row r="97" spans="1:24" hidden="1" x14ac:dyDescent="0.2">
      <c r="A97" t="s">
        <v>310</v>
      </c>
      <c r="B97" t="s">
        <v>266</v>
      </c>
      <c r="C97">
        <v>133512257</v>
      </c>
      <c r="D97" t="s">
        <v>150</v>
      </c>
      <c r="E97">
        <v>23.31</v>
      </c>
      <c r="F97">
        <v>100</v>
      </c>
      <c r="G97" t="s">
        <v>55</v>
      </c>
      <c r="H97">
        <v>2660</v>
      </c>
      <c r="I97" t="s">
        <v>32</v>
      </c>
      <c r="J97" t="s">
        <v>311</v>
      </c>
      <c r="K97" t="s">
        <v>319</v>
      </c>
      <c r="L97" t="s">
        <v>313</v>
      </c>
      <c r="P97" t="s">
        <v>34</v>
      </c>
      <c r="Q97" t="s">
        <v>35</v>
      </c>
      <c r="X97" t="str">
        <f>HYPERLINK("http://localhost:60151/load?file=F:\18MISEQ022_ALBA-69221246\ALBA-22_S15.bam&amp;locus=chrX:133512257", "IGV")</f>
        <v>IGV</v>
      </c>
    </row>
    <row r="98" spans="1:24" hidden="1" x14ac:dyDescent="0.2">
      <c r="A98" t="s">
        <v>310</v>
      </c>
      <c r="B98" t="s">
        <v>266</v>
      </c>
      <c r="C98">
        <v>133512257</v>
      </c>
      <c r="D98" t="s">
        <v>155</v>
      </c>
      <c r="E98">
        <v>8.57</v>
      </c>
      <c r="F98">
        <v>100</v>
      </c>
      <c r="G98" t="s">
        <v>55</v>
      </c>
      <c r="H98">
        <v>2660</v>
      </c>
      <c r="I98" t="s">
        <v>32</v>
      </c>
      <c r="J98" t="s">
        <v>311</v>
      </c>
      <c r="K98" t="s">
        <v>320</v>
      </c>
      <c r="L98" t="s">
        <v>313</v>
      </c>
      <c r="P98" t="s">
        <v>34</v>
      </c>
      <c r="Q98" t="s">
        <v>35</v>
      </c>
      <c r="X98" t="str">
        <f>HYPERLINK("http://localhost:60151/load?file=F:\18MISEQ022_ALBA-69221246\ALBA-22_S15.bam&amp;locus=chrX:133512257", "IGV")</f>
        <v>IGV</v>
      </c>
    </row>
    <row r="99" spans="1:24" hidden="1" x14ac:dyDescent="0.2">
      <c r="A99" t="s">
        <v>310</v>
      </c>
      <c r="B99" t="s">
        <v>266</v>
      </c>
      <c r="C99">
        <v>133512257</v>
      </c>
      <c r="D99" t="s">
        <v>31</v>
      </c>
      <c r="E99">
        <v>1.77</v>
      </c>
      <c r="F99">
        <v>30</v>
      </c>
      <c r="G99" t="s">
        <v>24</v>
      </c>
      <c r="H99">
        <v>2095</v>
      </c>
      <c r="I99" t="s">
        <v>32</v>
      </c>
      <c r="J99" t="s">
        <v>311</v>
      </c>
      <c r="K99" t="s">
        <v>321</v>
      </c>
      <c r="L99" t="s">
        <v>313</v>
      </c>
      <c r="P99" t="s">
        <v>34</v>
      </c>
      <c r="Q99" t="s">
        <v>35</v>
      </c>
      <c r="X99" t="str">
        <f>HYPERLINK("http://localhost:60151/load?file=F:\18MISEQ022_ALBA-69221246\ALBA-22_S15.bam&amp;locus=chrX:133512257", "IGV")</f>
        <v>IGV</v>
      </c>
    </row>
    <row r="100" spans="1:24" hidden="1" x14ac:dyDescent="0.2">
      <c r="A100" t="s">
        <v>310</v>
      </c>
      <c r="B100" t="s">
        <v>266</v>
      </c>
      <c r="C100">
        <v>133527689</v>
      </c>
      <c r="D100" t="s">
        <v>150</v>
      </c>
      <c r="E100">
        <v>12.62</v>
      </c>
      <c r="F100">
        <v>100</v>
      </c>
      <c r="G100" t="s">
        <v>55</v>
      </c>
      <c r="H100">
        <v>5120</v>
      </c>
      <c r="I100" t="s">
        <v>32</v>
      </c>
      <c r="J100" t="s">
        <v>311</v>
      </c>
      <c r="K100" t="s">
        <v>322</v>
      </c>
      <c r="L100" t="s">
        <v>313</v>
      </c>
      <c r="P100" t="s">
        <v>34</v>
      </c>
      <c r="Q100" t="s">
        <v>35</v>
      </c>
      <c r="V100" t="s">
        <v>323</v>
      </c>
      <c r="X100" t="str">
        <f>HYPERLINK("http://localhost:60151/load?file=F:\18MISEQ022_ALBA-69221246\ALBA-22_S15.bam&amp;locus=chrX:133527689", "IGV")</f>
        <v>IGV</v>
      </c>
    </row>
    <row r="101" spans="1:24" hidden="1" x14ac:dyDescent="0.2">
      <c r="A101" t="s">
        <v>310</v>
      </c>
      <c r="B101" t="s">
        <v>266</v>
      </c>
      <c r="C101">
        <v>133527689</v>
      </c>
      <c r="D101" t="s">
        <v>155</v>
      </c>
      <c r="E101">
        <v>9.24</v>
      </c>
      <c r="F101">
        <v>100</v>
      </c>
      <c r="G101" t="s">
        <v>55</v>
      </c>
      <c r="H101">
        <v>5120</v>
      </c>
      <c r="I101" t="s">
        <v>32</v>
      </c>
      <c r="J101" t="s">
        <v>311</v>
      </c>
      <c r="K101" t="s">
        <v>324</v>
      </c>
      <c r="L101" t="s">
        <v>313</v>
      </c>
      <c r="P101" t="s">
        <v>34</v>
      </c>
      <c r="Q101" t="s">
        <v>35</v>
      </c>
      <c r="V101" t="s">
        <v>325</v>
      </c>
      <c r="X101" t="str">
        <f>HYPERLINK("http://localhost:60151/load?file=F:\18MISEQ022_ALBA-69221246\ALBA-22_S15.bam&amp;locus=chrX:133527689", "IGV")</f>
        <v>IGV</v>
      </c>
    </row>
    <row r="102" spans="1:24" hidden="1" x14ac:dyDescent="0.2">
      <c r="A102" t="s">
        <v>310</v>
      </c>
      <c r="B102" t="s">
        <v>266</v>
      </c>
      <c r="C102">
        <v>133527753</v>
      </c>
      <c r="D102" t="s">
        <v>326</v>
      </c>
      <c r="E102">
        <v>3.22</v>
      </c>
      <c r="F102">
        <v>100</v>
      </c>
      <c r="G102" t="s">
        <v>62</v>
      </c>
      <c r="H102">
        <v>3845</v>
      </c>
      <c r="I102" t="s">
        <v>32</v>
      </c>
      <c r="J102" t="s">
        <v>311</v>
      </c>
      <c r="K102" t="s">
        <v>327</v>
      </c>
      <c r="L102" t="s">
        <v>313</v>
      </c>
      <c r="P102" t="s">
        <v>34</v>
      </c>
      <c r="Q102" t="s">
        <v>35</v>
      </c>
      <c r="X102" t="str">
        <f>HYPERLINK("http://localhost:60151/load?file=F:\18MISEQ022_ALBA-69221246\ALBA-22_S15.bam&amp;locus=chrX:133527753", "IGV")</f>
        <v>IGV</v>
      </c>
    </row>
    <row r="103" spans="1:24" hidden="1" x14ac:dyDescent="0.2">
      <c r="A103" t="s">
        <v>310</v>
      </c>
      <c r="B103" t="s">
        <v>266</v>
      </c>
      <c r="C103">
        <v>133527929</v>
      </c>
      <c r="D103" t="s">
        <v>150</v>
      </c>
      <c r="E103">
        <v>2.09</v>
      </c>
      <c r="F103">
        <v>34</v>
      </c>
      <c r="G103" t="s">
        <v>24</v>
      </c>
      <c r="H103">
        <v>1292</v>
      </c>
      <c r="I103" t="s">
        <v>32</v>
      </c>
      <c r="J103" t="s">
        <v>311</v>
      </c>
      <c r="K103" t="s">
        <v>328</v>
      </c>
      <c r="L103" t="s">
        <v>313</v>
      </c>
      <c r="P103" t="s">
        <v>34</v>
      </c>
      <c r="Q103" t="s">
        <v>35</v>
      </c>
      <c r="X103" t="str">
        <f>HYPERLINK("http://localhost:60151/load?file=F:\18MISEQ022_ALBA-69221246\ALBA-22_S15.bam&amp;locus=chrX:133527929", "IGV")</f>
        <v>IGV</v>
      </c>
    </row>
    <row r="104" spans="1:24" hidden="1" x14ac:dyDescent="0.2">
      <c r="A104" t="s">
        <v>310</v>
      </c>
      <c r="B104" t="s">
        <v>266</v>
      </c>
      <c r="C104">
        <v>133547694</v>
      </c>
      <c r="D104" t="s">
        <v>65</v>
      </c>
      <c r="E104">
        <v>1.78</v>
      </c>
      <c r="F104">
        <v>39</v>
      </c>
      <c r="G104" t="s">
        <v>24</v>
      </c>
      <c r="H104">
        <v>2811</v>
      </c>
      <c r="I104" t="s">
        <v>32</v>
      </c>
      <c r="J104" t="s">
        <v>311</v>
      </c>
      <c r="K104" t="s">
        <v>329</v>
      </c>
      <c r="L104" t="s">
        <v>313</v>
      </c>
      <c r="P104" t="s">
        <v>91</v>
      </c>
      <c r="Q104" t="s">
        <v>113</v>
      </c>
      <c r="V104" t="s">
        <v>330</v>
      </c>
      <c r="X104" t="str">
        <f>HYPERLINK("http://localhost:60151/load?file=F:\18MISEQ022_ALBA-69221246\ALBA-22_S15.bam&amp;locus=chrX:133547694", "IGV")</f>
        <v>IGV</v>
      </c>
    </row>
    <row r="105" spans="1:24" hidden="1" x14ac:dyDescent="0.2">
      <c r="A105" t="s">
        <v>310</v>
      </c>
      <c r="B105" t="s">
        <v>266</v>
      </c>
      <c r="C105">
        <v>133547817</v>
      </c>
      <c r="D105" t="s">
        <v>150</v>
      </c>
      <c r="E105">
        <v>3.97</v>
      </c>
      <c r="F105">
        <v>100</v>
      </c>
      <c r="G105" t="s">
        <v>24</v>
      </c>
      <c r="H105">
        <v>2844</v>
      </c>
      <c r="I105" t="s">
        <v>32</v>
      </c>
      <c r="J105" t="s">
        <v>311</v>
      </c>
      <c r="K105" t="s">
        <v>331</v>
      </c>
      <c r="L105" t="s">
        <v>313</v>
      </c>
      <c r="P105" t="s">
        <v>34</v>
      </c>
      <c r="Q105" t="s">
        <v>35</v>
      </c>
      <c r="X105" t="str">
        <f>HYPERLINK("http://localhost:60151/load?file=F:\18MISEQ022_ALBA-69221246\ALBA-22_S15.bam&amp;locus=chrX:133547817", "IGV")</f>
        <v>IGV</v>
      </c>
    </row>
    <row r="106" spans="1:24" hidden="1" x14ac:dyDescent="0.2">
      <c r="A106" t="s">
        <v>310</v>
      </c>
      <c r="B106" t="s">
        <v>266</v>
      </c>
      <c r="C106">
        <v>133547817</v>
      </c>
      <c r="D106" t="s">
        <v>155</v>
      </c>
      <c r="E106">
        <v>1.48</v>
      </c>
      <c r="F106">
        <v>20</v>
      </c>
      <c r="G106" t="s">
        <v>42</v>
      </c>
      <c r="H106">
        <v>2844</v>
      </c>
      <c r="I106" t="s">
        <v>32</v>
      </c>
      <c r="J106" t="s">
        <v>311</v>
      </c>
      <c r="K106" t="s">
        <v>332</v>
      </c>
      <c r="L106" t="s">
        <v>313</v>
      </c>
      <c r="P106" t="s">
        <v>34</v>
      </c>
      <c r="Q106" t="s">
        <v>35</v>
      </c>
      <c r="V106" t="s">
        <v>333</v>
      </c>
      <c r="X106" t="str">
        <f>HYPERLINK("http://localhost:60151/load?file=F:\18MISEQ022_ALBA-69221246\ALBA-22_S15.bam&amp;locus=chrX:133547817", "IGV")</f>
        <v>IGV</v>
      </c>
    </row>
    <row r="107" spans="1:24" hidden="1" x14ac:dyDescent="0.2">
      <c r="A107" t="s">
        <v>310</v>
      </c>
      <c r="B107" t="s">
        <v>266</v>
      </c>
      <c r="C107">
        <v>133551291</v>
      </c>
      <c r="D107" t="s">
        <v>23</v>
      </c>
      <c r="E107">
        <v>49.36</v>
      </c>
      <c r="F107">
        <v>100</v>
      </c>
      <c r="G107" t="s">
        <v>24</v>
      </c>
      <c r="H107">
        <v>2814</v>
      </c>
      <c r="I107" t="s">
        <v>32</v>
      </c>
      <c r="J107" t="s">
        <v>311</v>
      </c>
      <c r="K107" t="s">
        <v>334</v>
      </c>
      <c r="L107" t="s">
        <v>313</v>
      </c>
      <c r="M107" t="s">
        <v>335</v>
      </c>
      <c r="P107" t="s">
        <v>91</v>
      </c>
      <c r="Q107" t="s">
        <v>92</v>
      </c>
      <c r="U107">
        <v>5.7999999999999996E-3</v>
      </c>
      <c r="V107" t="s">
        <v>336</v>
      </c>
      <c r="X107" t="str">
        <f>HYPERLINK("http://localhost:60151/load?file=F:\18MISEQ022_ALBA-69221246\ALBA-22_S15.bam&amp;locus=chrX:133551291", "IGV")</f>
        <v>IGV</v>
      </c>
    </row>
  </sheetData>
  <autoFilter ref="A1:X107" xr:uid="{00000000-0009-0000-0000-000000000000}">
    <filterColumn colId="5">
      <filters>
        <filter val="100"/>
      </filters>
    </filterColumn>
    <filterColumn colId="16">
      <filters>
        <filter val="frameshift"/>
        <filter val="inframe_deletion"/>
        <filter val="inframe_insertion"/>
        <filter val="missense"/>
        <filter val="splice_donor"/>
        <filter val="splice_region, intro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Rodriguez Meira, Alba</cp:lastModifiedBy>
  <dcterms:created xsi:type="dcterms:W3CDTF">2018-03-18T13:23:33Z</dcterms:created>
  <dcterms:modified xsi:type="dcterms:W3CDTF">2023-05-26T01:05:10Z</dcterms:modified>
</cp:coreProperties>
</file>