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a\Desktop\"/>
    </mc:Choice>
  </mc:AlternateContent>
  <bookViews>
    <workbookView xWindow="0" yWindow="-2715" windowWidth="19155" windowHeight="9660"/>
  </bookViews>
  <sheets>
    <sheet name="Planilha Geral" sheetId="2" r:id="rId1"/>
    <sheet name="Tabela Dinâmica e Gráfico" sheetId="7" r:id="rId2"/>
    <sheet name="Plan5" sheetId="5" state="hidden" r:id="rId3"/>
  </sheets>
  <definedNames>
    <definedName name="_xlnm._FilterDatabase" localSheetId="2" hidden="1">Plan5!$D$1:$D$108</definedName>
    <definedName name="_xlnm._FilterDatabase" localSheetId="0" hidden="1">'Planilha Geral'!$A$3:$N$110</definedName>
    <definedName name="Data">Tabela1[]</definedName>
  </definedName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7" i="2" l="1"/>
  <c r="G118" i="2"/>
  <c r="D120" i="2"/>
  <c r="J116" i="2"/>
  <c r="G116" i="2"/>
  <c r="J115" i="2"/>
  <c r="G115" i="2"/>
  <c r="D119" i="2"/>
  <c r="D118" i="2"/>
  <c r="D117" i="2"/>
  <c r="D116" i="2"/>
  <c r="D11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5" i="2"/>
  <c r="N4" i="2"/>
  <c r="G119" i="2" l="1"/>
  <c r="G117" i="2"/>
</calcChain>
</file>

<file path=xl/sharedStrings.xml><?xml version="1.0" encoding="utf-8"?>
<sst xmlns="http://schemas.openxmlformats.org/spreadsheetml/2006/main" count="501" uniqueCount="139">
  <si>
    <t>Quant</t>
  </si>
  <si>
    <t>Data</t>
  </si>
  <si>
    <t>Jogo</t>
  </si>
  <si>
    <t>Campeonato</t>
  </si>
  <si>
    <t>Vitória X Central</t>
  </si>
  <si>
    <t>Santa Cruz X Náutico</t>
  </si>
  <si>
    <t>Santa Cruz X Sport</t>
  </si>
  <si>
    <t>Sport X Náutico</t>
  </si>
  <si>
    <t>Vera Cruz X Central</t>
  </si>
  <si>
    <t>Sport X Íbis</t>
  </si>
  <si>
    <t>Sport X Santa Cruz</t>
  </si>
  <si>
    <t>Sport X Retrô</t>
  </si>
  <si>
    <t>Ferroviário do Cabo X Íbis</t>
  </si>
  <si>
    <t>Íbis X Sport</t>
  </si>
  <si>
    <t>Náutico X Sport</t>
  </si>
  <si>
    <t>Amador Capital</t>
  </si>
  <si>
    <t>Estádio</t>
  </si>
  <si>
    <t>Local</t>
  </si>
  <si>
    <t>Cabo</t>
  </si>
  <si>
    <t>Recife</t>
  </si>
  <si>
    <t>Paulista</t>
  </si>
  <si>
    <t>Ademir Cunha</t>
  </si>
  <si>
    <t>Gileno de Carli</t>
  </si>
  <si>
    <t>Arruda</t>
  </si>
  <si>
    <t>Ilha do Retiro</t>
  </si>
  <si>
    <t>Antônio Inácio</t>
  </si>
  <si>
    <t>Caruaru</t>
  </si>
  <si>
    <t>José Vareda</t>
  </si>
  <si>
    <t>Limoeiro</t>
  </si>
  <si>
    <t>São Lourenço da Mata</t>
  </si>
  <si>
    <t>Olinda</t>
  </si>
  <si>
    <t>Pernambucano A1</t>
  </si>
  <si>
    <t>Pernambucano A2</t>
  </si>
  <si>
    <t>Ipojuca</t>
  </si>
  <si>
    <t>Lacerdão</t>
  </si>
  <si>
    <t>Cornélio de Barros</t>
  </si>
  <si>
    <t>Salgueiro</t>
  </si>
  <si>
    <t>Vianão</t>
  </si>
  <si>
    <t>Afogados da Ingazeira</t>
  </si>
  <si>
    <t>Aflitos</t>
  </si>
  <si>
    <t>Ferroviário do Cabo X Náutico</t>
  </si>
  <si>
    <t>Grito da Republica</t>
  </si>
  <si>
    <t>Ipojuca X Retrô</t>
  </si>
  <si>
    <t>Antonio Dourado</t>
  </si>
  <si>
    <t>Retrô X Sport</t>
  </si>
  <si>
    <t>Náutico X Retrô</t>
  </si>
  <si>
    <t>Central X Retrô</t>
  </si>
  <si>
    <t>América X Ferroviário do Cabo</t>
  </si>
  <si>
    <t>Vera Cruz X Ferroviário do Cabo</t>
  </si>
  <si>
    <t>Santa Cruz X Retrô</t>
  </si>
  <si>
    <t>CT Retrô</t>
  </si>
  <si>
    <t>Camaragibe</t>
  </si>
  <si>
    <t>Viva X Santa Cruz</t>
  </si>
  <si>
    <t>Pernambucano Sub-17</t>
  </si>
  <si>
    <t>Pernambucano Sub-15</t>
  </si>
  <si>
    <t>Caruaru City X Retrô</t>
  </si>
  <si>
    <t>Sport X Ferroviário do Cabo</t>
  </si>
  <si>
    <t>Otávio Limeira</t>
  </si>
  <si>
    <t>Santa Cruz do Capibaribe</t>
  </si>
  <si>
    <t xml:space="preserve">Cruzeiro X Santa Cruz </t>
  </si>
  <si>
    <t xml:space="preserve">Santa Cruz X Sport </t>
  </si>
  <si>
    <t xml:space="preserve">Ferroviário X Náutico </t>
  </si>
  <si>
    <t>Pernambucano Feminino</t>
  </si>
  <si>
    <t>Íbis X Náutico</t>
  </si>
  <si>
    <t>Ferroviário X Sport</t>
  </si>
  <si>
    <t>Salgueiro X Afogados da Ingazeira</t>
  </si>
  <si>
    <t>Náutico X Ferroviário</t>
  </si>
  <si>
    <t>Retrô X Sete de Setembro</t>
  </si>
  <si>
    <t>São Loureço da Mata</t>
  </si>
  <si>
    <t>Afogados da Ingazeira X Retrô</t>
  </si>
  <si>
    <t>Vitória X Vera Cruz</t>
  </si>
  <si>
    <t>Central X Sete de Setembro</t>
  </si>
  <si>
    <t>Afogados da Ingazeira X  Vitória</t>
  </si>
  <si>
    <t>Sete de Setembro X Afogados da Ingazeira</t>
  </si>
  <si>
    <t>Vitória X Sete de Setembro</t>
  </si>
  <si>
    <t>Náutico X Ferroviário do Cabo</t>
  </si>
  <si>
    <t>Vera Cruz X Salgueiro</t>
  </si>
  <si>
    <t>Central X Afogados da Imgazeira</t>
  </si>
  <si>
    <t>Afogados da Ingazeira X Vera Cruz</t>
  </si>
  <si>
    <t>Salgueiro X Retrô</t>
  </si>
  <si>
    <t>Vera Cruz X Retrô</t>
  </si>
  <si>
    <t>Salgueiro X Vitória</t>
  </si>
  <si>
    <t>Salgueiro X Sete de Setembro</t>
  </si>
  <si>
    <t>Cental X Salgueiro</t>
  </si>
  <si>
    <t>Vitória X Retrô</t>
  </si>
  <si>
    <t>Arena de Pernambuco</t>
  </si>
  <si>
    <t>Sete de Setembro X Vera Cruz</t>
  </si>
  <si>
    <t>Retrô X Central</t>
  </si>
  <si>
    <t>Central X Vitória</t>
  </si>
  <si>
    <t>Náutico X Ipojuca</t>
  </si>
  <si>
    <t>Sport X Centro Limoeirense</t>
  </si>
  <si>
    <t>Cabense X Íbis</t>
  </si>
  <si>
    <t>Caruaru City X Pesqueira</t>
  </si>
  <si>
    <t>Ferroviário do Cabo X Centro Limoeirense</t>
  </si>
  <si>
    <t>Íbis X Atlético-PE</t>
  </si>
  <si>
    <t>Centro Lomoeirense X América</t>
  </si>
  <si>
    <t>Íbis  X Sport</t>
  </si>
  <si>
    <t>Caruaru City X 1º de Maio</t>
  </si>
  <si>
    <t>Íbis X América</t>
  </si>
  <si>
    <t>Ypiranga X Petrolina</t>
  </si>
  <si>
    <t>Ypiranga X Caruaru City</t>
  </si>
  <si>
    <t>América X Ypiranga</t>
  </si>
  <si>
    <t>Caruaru City X América</t>
  </si>
  <si>
    <t>Íbis X Petrolina</t>
  </si>
  <si>
    <t>Resultado</t>
  </si>
  <si>
    <t>Sport X Vera Cruz</t>
  </si>
  <si>
    <t>ìbis X Atlético-PE</t>
  </si>
  <si>
    <t>América X Íbis</t>
  </si>
  <si>
    <t>Caruaru City X Petrolina</t>
  </si>
  <si>
    <t>Náutico X sport</t>
  </si>
  <si>
    <t>Íbis X Caruaru City</t>
  </si>
  <si>
    <t>Pernambucano Sub-20</t>
  </si>
  <si>
    <t>Pernambucano Sub-13</t>
  </si>
  <si>
    <t>Petrolina X Íbis</t>
  </si>
  <si>
    <t>Paulo Coelho</t>
  </si>
  <si>
    <t>Petrolina</t>
  </si>
  <si>
    <t xml:space="preserve">Náutico X Santa Cruz </t>
  </si>
  <si>
    <t>Pina X Excolinha</t>
  </si>
  <si>
    <t>Renda</t>
  </si>
  <si>
    <t>Total Geral</t>
  </si>
  <si>
    <t>Bola rolando</t>
  </si>
  <si>
    <t>Horário</t>
  </si>
  <si>
    <t>TABELA DE CONTROLE DOS JOGOS REALIZADOS NO ANO 2021</t>
  </si>
  <si>
    <t>Média de público</t>
  </si>
  <si>
    <t>Placar casa</t>
  </si>
  <si>
    <t>Placar Visitante</t>
  </si>
  <si>
    <t>ID</t>
  </si>
  <si>
    <t>Ingresso</t>
  </si>
  <si>
    <t>Público</t>
  </si>
  <si>
    <t>Data do Jogo</t>
  </si>
  <si>
    <t>Controle de escala</t>
  </si>
  <si>
    <t>Quantidade de Jogos</t>
  </si>
  <si>
    <t>Média da renda</t>
  </si>
  <si>
    <t>Controle de Público e Renda</t>
  </si>
  <si>
    <t>Estádios</t>
  </si>
  <si>
    <t>Controle por Estádio</t>
  </si>
  <si>
    <t>Qtd Jogos</t>
  </si>
  <si>
    <t>Rótulos de Linha</t>
  </si>
  <si>
    <t>Soma de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</si>
</sst>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&quot;R$&quot;\ #,##0.00"/>
    <numFmt numFmtId="170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99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3399FF"/>
      </top>
      <bottom/>
      <diagonal/>
    </border>
    <border>
      <left/>
      <right/>
      <top/>
      <bottom style="thin">
        <color rgb="FF3399FF"/>
      </bottom>
      <diagonal/>
    </border>
    <border>
      <left style="thin">
        <color rgb="FF3399FF"/>
      </left>
      <right/>
      <top/>
      <bottom/>
      <diagonal/>
    </border>
    <border>
      <left style="thin">
        <color rgb="FF3399FF"/>
      </left>
      <right style="thin">
        <color rgb="FF3399FF"/>
      </right>
      <top style="thin">
        <color rgb="FF3399FF"/>
      </top>
      <bottom style="thin">
        <color rgb="FF3399FF"/>
      </bottom>
      <diagonal/>
    </border>
    <border>
      <left style="thin">
        <color rgb="FF3399FF"/>
      </left>
      <right style="thin">
        <color rgb="FF3399FF"/>
      </right>
      <top style="thin">
        <color rgb="FF3399FF"/>
      </top>
      <bottom/>
      <diagonal/>
    </border>
    <border>
      <left style="thin">
        <color rgb="FF3399FF"/>
      </left>
      <right/>
      <top style="thin">
        <color rgb="FF3399FF"/>
      </top>
      <bottom style="thin">
        <color rgb="FF3399FF"/>
      </bottom>
      <diagonal/>
    </border>
    <border>
      <left/>
      <right style="thin">
        <color rgb="FF3399FF"/>
      </right>
      <top style="thin">
        <color rgb="FF3399FF"/>
      </top>
      <bottom style="thin">
        <color rgb="FF3399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4" fontId="0" fillId="0" borderId="1" xfId="0" applyNumberFormat="1" applyBorder="1"/>
    <xf numFmtId="170" fontId="0" fillId="0" borderId="1" xfId="1" applyNumberFormat="1" applyFont="1" applyBorder="1"/>
    <xf numFmtId="170" fontId="0" fillId="0" borderId="1" xfId="1" applyNumberFormat="1" applyFont="1" applyFill="1" applyBorder="1"/>
    <xf numFmtId="170" fontId="0" fillId="0" borderId="0" xfId="1" applyNumberFormat="1" applyFont="1"/>
    <xf numFmtId="0" fontId="0" fillId="0" borderId="5" xfId="0" applyBorder="1" applyAlignment="1">
      <alignment horizontal="center"/>
    </xf>
    <xf numFmtId="44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0" fontId="0" fillId="0" borderId="1" xfId="0" applyNumberFormat="1" applyFill="1" applyBorder="1"/>
    <xf numFmtId="20" fontId="0" fillId="0" borderId="1" xfId="0" applyNumberFormat="1" applyBorder="1"/>
    <xf numFmtId="170" fontId="0" fillId="0" borderId="0" xfId="1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0" fontId="1" fillId="0" borderId="10" xfId="1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44" fontId="1" fillId="0" borderId="1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44" fontId="0" fillId="0" borderId="0" xfId="0" applyNumberFormat="1"/>
    <xf numFmtId="170" fontId="0" fillId="0" borderId="0" xfId="0" applyNumberFormat="1"/>
    <xf numFmtId="44" fontId="0" fillId="0" borderId="0" xfId="0" applyNumberFormat="1" applyBorder="1"/>
    <xf numFmtId="0" fontId="0" fillId="0" borderId="0" xfId="0" applyFill="1" applyBorder="1"/>
    <xf numFmtId="170" fontId="0" fillId="0" borderId="0" xfId="1" applyNumberFormat="1" applyFont="1" applyFill="1" applyBorder="1"/>
    <xf numFmtId="0" fontId="0" fillId="0" borderId="12" xfId="0" applyBorder="1"/>
    <xf numFmtId="170" fontId="0" fillId="0" borderId="13" xfId="1" applyNumberFormat="1" applyFont="1" applyBorder="1"/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4" borderId="14" xfId="1" applyNumberFormat="1" applyFont="1" applyFill="1" applyBorder="1" applyAlignment="1">
      <alignment horizontal="center"/>
    </xf>
    <xf numFmtId="14" fontId="0" fillId="4" borderId="14" xfId="1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" fontId="0" fillId="4" borderId="14" xfId="1" applyNumberFormat="1" applyFont="1" applyFill="1" applyBorder="1" applyAlignment="1">
      <alignment horizontal="center"/>
    </xf>
    <xf numFmtId="167" fontId="0" fillId="4" borderId="14" xfId="1" applyNumberFormat="1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Border="1"/>
    <xf numFmtId="2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0" fontId="0" fillId="4" borderId="14" xfId="1" applyNumberFormat="1" applyFont="1" applyFill="1" applyBorder="1" applyAlignment="1">
      <alignment horizontal="center"/>
    </xf>
    <xf numFmtId="167" fontId="0" fillId="4" borderId="15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0" fillId="0" borderId="1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71">
    <dxf>
      <numFmt numFmtId="167" formatCode="&quot;R$&quot;\ #,##0.00"/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5" formatCode="hh: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colors>
    <mruColors>
      <color rgb="FF009999"/>
      <color rgb="FF0099FF"/>
      <color rgb="FF66CCFF"/>
      <color rgb="FF3399FF"/>
      <color rgb="FF008000"/>
      <color rgb="FF66FF66"/>
      <color rgb="FF33CC33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 Be Academy - Excel.xlsx]Tabela Dinâmica e Gráfico!Tabela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Controle de Renda por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Campeonato no ano 2021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e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'Tabela Dinâmica e Gráfico'!$A$4:$A$12</c:f>
              <c:strCache>
                <c:ptCount val="8"/>
                <c:pt idx="0">
                  <c:v>Amador Capital</c:v>
                </c:pt>
                <c:pt idx="1">
                  <c:v>Pernambucano A1</c:v>
                </c:pt>
                <c:pt idx="2">
                  <c:v>Pernambucano A2</c:v>
                </c:pt>
                <c:pt idx="3">
                  <c:v>Pernambucano Feminino</c:v>
                </c:pt>
                <c:pt idx="4">
                  <c:v>Pernambucano Sub-13</c:v>
                </c:pt>
                <c:pt idx="5">
                  <c:v>Pernambucano Sub-15</c:v>
                </c:pt>
                <c:pt idx="6">
                  <c:v>Pernambucano Sub-17</c:v>
                </c:pt>
                <c:pt idx="7">
                  <c:v>Pernambucano Sub-20</c:v>
                </c:pt>
              </c:strCache>
            </c:strRef>
          </c:cat>
          <c:val>
            <c:numRef>
              <c:f>'Tabela Dinâmica e Gráfico'!$B$4:$B$12</c:f>
              <c:numCache>
                <c:formatCode>"R$"\ #,##0.00</c:formatCode>
                <c:ptCount val="8"/>
                <c:pt idx="0">
                  <c:v>68900</c:v>
                </c:pt>
                <c:pt idx="1">
                  <c:v>6274950</c:v>
                </c:pt>
                <c:pt idx="2">
                  <c:v>5586340</c:v>
                </c:pt>
                <c:pt idx="3">
                  <c:v>595785</c:v>
                </c:pt>
                <c:pt idx="4">
                  <c:v>415770</c:v>
                </c:pt>
                <c:pt idx="5">
                  <c:v>891010</c:v>
                </c:pt>
                <c:pt idx="6">
                  <c:v>1709650</c:v>
                </c:pt>
                <c:pt idx="7">
                  <c:v>1888860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22016"/>
        <c:axId val="701110592"/>
      </c:barChart>
      <c:catAx>
        <c:axId val="7011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10592"/>
        <c:crosses val="autoZero"/>
        <c:auto val="1"/>
        <c:lblAlgn val="ctr"/>
        <c:lblOffset val="100"/>
        <c:noMultiLvlLbl val="0"/>
      </c:catAx>
      <c:valAx>
        <c:axId val="70111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2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 Be Academy - Excel.xlsx]Tabela Dinâmica e Gráfico!Tabela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Controle de Renda por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Campeonato no ano 2021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e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'Tabela Dinâmica e Gráfico'!$A$4:$A$12</c:f>
              <c:strCache>
                <c:ptCount val="8"/>
                <c:pt idx="0">
                  <c:v>Amador Capital</c:v>
                </c:pt>
                <c:pt idx="1">
                  <c:v>Pernambucano A1</c:v>
                </c:pt>
                <c:pt idx="2">
                  <c:v>Pernambucano A2</c:v>
                </c:pt>
                <c:pt idx="3">
                  <c:v>Pernambucano Feminino</c:v>
                </c:pt>
                <c:pt idx="4">
                  <c:v>Pernambucano Sub-13</c:v>
                </c:pt>
                <c:pt idx="5">
                  <c:v>Pernambucano Sub-15</c:v>
                </c:pt>
                <c:pt idx="6">
                  <c:v>Pernambucano Sub-17</c:v>
                </c:pt>
                <c:pt idx="7">
                  <c:v>Pernambucano Sub-20</c:v>
                </c:pt>
              </c:strCache>
            </c:strRef>
          </c:cat>
          <c:val>
            <c:numRef>
              <c:f>'Tabela Dinâmica e Gráfico'!$B$4:$B$12</c:f>
              <c:numCache>
                <c:formatCode>"R$"\ #,##0.00</c:formatCode>
                <c:ptCount val="8"/>
                <c:pt idx="0">
                  <c:v>68900</c:v>
                </c:pt>
                <c:pt idx="1">
                  <c:v>6274950</c:v>
                </c:pt>
                <c:pt idx="2">
                  <c:v>5586340</c:v>
                </c:pt>
                <c:pt idx="3">
                  <c:v>595785</c:v>
                </c:pt>
                <c:pt idx="4">
                  <c:v>415770</c:v>
                </c:pt>
                <c:pt idx="5">
                  <c:v>891010</c:v>
                </c:pt>
                <c:pt idx="6">
                  <c:v>1709650</c:v>
                </c:pt>
                <c:pt idx="7">
                  <c:v>1888860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604224"/>
        <c:axId val="408604768"/>
      </c:barChart>
      <c:catAx>
        <c:axId val="4086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604768"/>
        <c:crosses val="autoZero"/>
        <c:auto val="1"/>
        <c:lblAlgn val="ctr"/>
        <c:lblOffset val="100"/>
        <c:noMultiLvlLbl val="0"/>
      </c:catAx>
      <c:valAx>
        <c:axId val="40860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60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$D$114" max="107" min="1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1333500</xdr:colOff>
          <xdr:row>113</xdr:row>
          <xdr:rowOff>0</xdr:rowOff>
        </xdr:from>
        <xdr:to>
          <xdr:col>3</xdr:col>
          <xdr:colOff>1543050</xdr:colOff>
          <xdr:row>114</xdr:row>
          <xdr:rowOff>9525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0</xdr:colOff>
      <xdr:row>122</xdr:row>
      <xdr:rowOff>0</xdr:rowOff>
    </xdr:from>
    <xdr:to>
      <xdr:col>8</xdr:col>
      <xdr:colOff>257175</xdr:colOff>
      <xdr:row>144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9525</xdr:rowOff>
    </xdr:from>
    <xdr:to>
      <xdr:col>10</xdr:col>
      <xdr:colOff>857250</xdr:colOff>
      <xdr:row>35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a" refreshedDate="44906.956260069448" createdVersion="5" refreshedVersion="5" minRefreshableVersion="3" recordCount="107">
  <cacheSource type="worksheet">
    <worksheetSource name="Tabela1"/>
  </cacheSource>
  <cacheFields count="14">
    <cacheField name="Quant" numFmtId="0">
      <sharedItems containsSemiMixedTypes="0" containsString="0" containsNumber="1" containsInteger="1" minValue="1" maxValue="107"/>
    </cacheField>
    <cacheField name="Data" numFmtId="14">
      <sharedItems containsSemiMixedTypes="0" containsNonDate="0" containsDate="1" containsString="0" minDate="2021-01-04T00:00:00" maxDate="2021-12-05T00:00:00"/>
    </cacheField>
    <cacheField name="Jogo" numFmtId="0">
      <sharedItems/>
    </cacheField>
    <cacheField name="Campeonato" numFmtId="0">
      <sharedItems count="8">
        <s v="Pernambucano Sub-17"/>
        <s v="Pernambucano Sub-15"/>
        <s v="Pernambucano Feminino"/>
        <s v="Pernambucano A1"/>
        <s v="Pernambucano Sub-20"/>
        <s v="Pernambucano A2"/>
        <s v="Pernambucano Sub-13"/>
        <s v="Amador Capital"/>
      </sharedItems>
    </cacheField>
    <cacheField name="Público" numFmtId="170">
      <sharedItems containsSemiMixedTypes="0" containsString="0" containsNumber="1" containsInteger="1" minValue="1295" maxValue="31228"/>
    </cacheField>
    <cacheField name="Estádio" numFmtId="0">
      <sharedItems count="16">
        <s v="Ademir Cunha"/>
        <s v="Aflitos"/>
        <s v="Ilha do Retiro"/>
        <s v="Antônio Inácio"/>
        <s v="Gileno de Carli"/>
        <s v="CT Retrô"/>
        <s v="Cornélio de Barros"/>
        <s v="Arena de Pernambuco"/>
        <s v="Vianão"/>
        <s v="Arruda"/>
        <s v="Lacerdão"/>
        <s v="Antonio Dourado"/>
        <s v="José Vareda"/>
        <s v="Otávio Limeira"/>
        <s v="Grito da Republica"/>
        <s v="Paulo Coelho"/>
      </sharedItems>
    </cacheField>
    <cacheField name="Local" numFmtId="0">
      <sharedItems count="14">
        <s v="Paulista"/>
        <s v="Recife"/>
        <s v="Caruaru"/>
        <s v="Cabo"/>
        <s v="Camaragibe"/>
        <s v="Salgueiro"/>
        <s v="São Loureço da Mata"/>
        <s v="Afogados da Ingazeira"/>
        <s v="São Lourenço da Mata"/>
        <s v="Ipojuca"/>
        <s v="Limoeiro"/>
        <s v="Santa Cruz do Capibaribe"/>
        <s v="Olinda"/>
        <s v="Petrolina"/>
      </sharedItems>
    </cacheField>
    <cacheField name="Horário" numFmtId="20">
      <sharedItems containsSemiMixedTypes="0" containsNonDate="0" containsDate="1" containsString="0" minDate="1899-12-30T08:30:00" maxDate="1899-12-30T20:45:00"/>
    </cacheField>
    <cacheField name="Resultado" numFmtId="0">
      <sharedItems/>
    </cacheField>
    <cacheField name="Placar casa" numFmtId="0">
      <sharedItems containsSemiMixedTypes="0" containsString="0" containsNumber="1" containsInteger="1" minValue="0" maxValue="9"/>
    </cacheField>
    <cacheField name="Placar Visitante" numFmtId="0">
      <sharedItems containsSemiMixedTypes="0" containsString="0" containsNumber="1" containsInteger="1" minValue="0" maxValue="10"/>
    </cacheField>
    <cacheField name="Bola rolando" numFmtId="10">
      <sharedItems containsSemiMixedTypes="0" containsString="0" containsNumber="1" minValue="0.53" maxValue="0.92"/>
    </cacheField>
    <cacheField name="Ingresso" numFmtId="44">
      <sharedItems containsSemiMixedTypes="0" containsString="0" containsNumber="1" minValue="5" maxValue="30"/>
    </cacheField>
    <cacheField name="Renda" numFmtId="44">
      <sharedItems containsSemiMixedTypes="0" containsString="0" containsNumber="1" minValue="6475" maxValue="717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1"/>
    <d v="2021-02-02T00:00:00"/>
    <s v="Viva X Santa Cruz"/>
    <x v="0"/>
    <n v="3542"/>
    <x v="0"/>
    <x v="0"/>
    <d v="1899-12-30T11:30:00"/>
    <s v="Empate"/>
    <n v="0"/>
    <n v="0"/>
    <n v="0.6"/>
    <n v="12.5"/>
    <n v="44275"/>
  </r>
  <r>
    <n v="2"/>
    <d v="2021-01-04T00:00:00"/>
    <s v="Santa Cruz X Náutico"/>
    <x v="1"/>
    <n v="9228"/>
    <x v="0"/>
    <x v="0"/>
    <d v="1899-12-30T09:45:00"/>
    <s v="Visitante"/>
    <n v="2"/>
    <n v="3"/>
    <n v="0.53"/>
    <n v="10"/>
    <n v="92280"/>
  </r>
  <r>
    <n v="3"/>
    <d v="2021-01-09T00:00:00"/>
    <s v="Náutico X Sport"/>
    <x v="1"/>
    <n v="5272"/>
    <x v="1"/>
    <x v="1"/>
    <d v="1899-12-30T09:45:00"/>
    <s v="Empate"/>
    <n v="1"/>
    <n v="1"/>
    <n v="0.7"/>
    <n v="10"/>
    <n v="52720"/>
  </r>
  <r>
    <n v="4"/>
    <d v="2021-01-13T00:00:00"/>
    <s v="Santa Cruz X Sport"/>
    <x v="0"/>
    <n v="5726"/>
    <x v="0"/>
    <x v="0"/>
    <d v="1899-12-30T11:30:00"/>
    <s v="Visitante"/>
    <n v="1"/>
    <n v="2"/>
    <n v="0.8"/>
    <n v="12.5"/>
    <n v="71575"/>
  </r>
  <r>
    <n v="5"/>
    <d v="2021-01-16T00:00:00"/>
    <s v="Sport X Santa Cruz"/>
    <x v="1"/>
    <n v="5300"/>
    <x v="2"/>
    <x v="1"/>
    <d v="1899-12-30T09:45:00"/>
    <s v="Visitante"/>
    <n v="2"/>
    <n v="3"/>
    <n v="0.73"/>
    <n v="10"/>
    <n v="53000"/>
  </r>
  <r>
    <n v="6"/>
    <d v="2021-01-16T00:00:00"/>
    <s v="Sport X Náutico"/>
    <x v="2"/>
    <n v="3199"/>
    <x v="0"/>
    <x v="0"/>
    <d v="1899-12-30T10:00:00"/>
    <s v="Visitante"/>
    <n v="2"/>
    <n v="3"/>
    <n v="0.65"/>
    <n v="5"/>
    <n v="15995"/>
  </r>
  <r>
    <n v="7"/>
    <d v="2021-01-16T00:00:00"/>
    <s v="Sport X Náutico"/>
    <x v="0"/>
    <n v="4860"/>
    <x v="2"/>
    <x v="1"/>
    <d v="1899-12-30T11:30:00"/>
    <s v="Mandante"/>
    <n v="2"/>
    <n v="1"/>
    <n v="0.81"/>
    <n v="12.5"/>
    <n v="60750"/>
  </r>
  <r>
    <n v="8"/>
    <d v="2021-01-23T00:00:00"/>
    <s v="Caruaru City X Retrô"/>
    <x v="1"/>
    <n v="1662"/>
    <x v="3"/>
    <x v="2"/>
    <d v="1899-12-30T09:45:00"/>
    <s v="Empate"/>
    <n v="0"/>
    <n v="0"/>
    <n v="0.77"/>
    <n v="10"/>
    <n v="16620"/>
  </r>
  <r>
    <n v="9"/>
    <d v="2021-01-23T00:00:00"/>
    <s v="Sport X Ferroviário do Cabo"/>
    <x v="2"/>
    <n v="2937"/>
    <x v="0"/>
    <x v="0"/>
    <d v="1899-12-30T10:00:00"/>
    <s v="Mandante"/>
    <n v="5"/>
    <n v="0"/>
    <n v="0.81"/>
    <n v="5"/>
    <n v="14685"/>
  </r>
  <r>
    <n v="10"/>
    <d v="2021-01-30T00:00:00"/>
    <s v="Cruzeiro X Santa Cruz "/>
    <x v="1"/>
    <n v="3290"/>
    <x v="4"/>
    <x v="3"/>
    <d v="1899-12-30T09:45:00"/>
    <s v="Visitante"/>
    <n v="2"/>
    <n v="5"/>
    <n v="0.91"/>
    <n v="10"/>
    <n v="32900"/>
  </r>
  <r>
    <n v="11"/>
    <d v="2021-01-30T00:00:00"/>
    <s v="Santa Cruz X Sport "/>
    <x v="0"/>
    <n v="2761"/>
    <x v="0"/>
    <x v="0"/>
    <d v="1899-12-30T11:30:00"/>
    <s v="Visitante"/>
    <n v="0"/>
    <n v="2"/>
    <n v="0.69"/>
    <n v="12.5"/>
    <n v="34512.5"/>
  </r>
  <r>
    <n v="12"/>
    <d v="2021-01-31T00:00:00"/>
    <s v="Ferroviário X Náutico "/>
    <x v="2"/>
    <n v="2571"/>
    <x v="3"/>
    <x v="2"/>
    <d v="1899-12-30T10:00:00"/>
    <s v="Visitante"/>
    <n v="0"/>
    <n v="4"/>
    <n v="0.78"/>
    <n v="5"/>
    <n v="12855"/>
  </r>
  <r>
    <n v="13"/>
    <d v="2021-02-03T00:00:00"/>
    <s v="Sport X Santa Cruz"/>
    <x v="0"/>
    <n v="10591"/>
    <x v="2"/>
    <x v="1"/>
    <d v="1899-12-30T11:30:00"/>
    <s v="Empate"/>
    <n v="4"/>
    <n v="4"/>
    <n v="0.75"/>
    <n v="12.5"/>
    <n v="132387.5"/>
  </r>
  <r>
    <n v="14"/>
    <d v="2021-02-03T00:00:00"/>
    <s v="Náutico X Retrô"/>
    <x v="0"/>
    <n v="3030"/>
    <x v="1"/>
    <x v="1"/>
    <d v="1899-12-30T11:30:00"/>
    <s v="Mandante"/>
    <n v="4"/>
    <n v="0"/>
    <n v="0.9"/>
    <n v="12.5"/>
    <n v="37875"/>
  </r>
  <r>
    <n v="15"/>
    <d v="2021-02-06T00:00:00"/>
    <s v="Sport X Náutico"/>
    <x v="1"/>
    <n v="4609"/>
    <x v="2"/>
    <x v="1"/>
    <d v="1899-12-30T09:45:00"/>
    <s v="Mandante"/>
    <n v="5"/>
    <n v="1"/>
    <n v="0.8"/>
    <n v="10"/>
    <n v="46090"/>
  </r>
  <r>
    <n v="16"/>
    <d v="2021-02-06T00:00:00"/>
    <s v="Náutico X Sport"/>
    <x v="0"/>
    <n v="5756"/>
    <x v="1"/>
    <x v="1"/>
    <d v="1899-12-30T11:30:00"/>
    <s v="Visitante"/>
    <n v="0"/>
    <n v="1"/>
    <n v="0.79"/>
    <n v="12.5"/>
    <n v="71950"/>
  </r>
  <r>
    <n v="17"/>
    <d v="2021-02-06T00:00:00"/>
    <s v="Íbis X Náutico"/>
    <x v="2"/>
    <n v="4156"/>
    <x v="0"/>
    <x v="0"/>
    <d v="1899-12-30T10:00:00"/>
    <s v="Visitante"/>
    <n v="0"/>
    <n v="6"/>
    <n v="0.83"/>
    <n v="5"/>
    <n v="20780"/>
  </r>
  <r>
    <n v="18"/>
    <d v="2021-02-10T00:00:00"/>
    <s v="Náutico X Sport"/>
    <x v="1"/>
    <n v="4103"/>
    <x v="1"/>
    <x v="1"/>
    <d v="1899-12-30T09:45:00"/>
    <s v="Visitante"/>
    <n v="1"/>
    <n v="4"/>
    <n v="0.86"/>
    <n v="10"/>
    <n v="41030"/>
  </r>
  <r>
    <n v="19"/>
    <d v="2021-02-10T00:00:00"/>
    <s v="Sport X Náutico"/>
    <x v="0"/>
    <n v="7986"/>
    <x v="2"/>
    <x v="1"/>
    <d v="1899-12-30T11:30:00"/>
    <s v="Mandante"/>
    <n v="3"/>
    <n v="2"/>
    <n v="0.78"/>
    <n v="12.5"/>
    <n v="99825"/>
  </r>
  <r>
    <n v="20"/>
    <d v="2021-02-13T00:00:00"/>
    <s v="Sport X Retrô"/>
    <x v="0"/>
    <n v="5288"/>
    <x v="2"/>
    <x v="1"/>
    <d v="1899-12-30T11:30:00"/>
    <s v="Mandante"/>
    <n v="2"/>
    <n v="0"/>
    <n v="0.87"/>
    <n v="12.5"/>
    <n v="66100"/>
  </r>
  <r>
    <n v="21"/>
    <d v="2021-02-13T00:00:00"/>
    <s v="Íbis X Sport"/>
    <x v="2"/>
    <n v="1295"/>
    <x v="0"/>
    <x v="0"/>
    <d v="1899-12-30T10:00:00"/>
    <s v="Visitante"/>
    <n v="1"/>
    <n v="5"/>
    <n v="0.85"/>
    <n v="5"/>
    <n v="6475"/>
  </r>
  <r>
    <n v="22"/>
    <d v="2021-02-17T00:00:00"/>
    <s v="Retrô X Sport"/>
    <x v="0"/>
    <n v="7821"/>
    <x v="5"/>
    <x v="4"/>
    <d v="1899-12-30T11:30:00"/>
    <s v="Mandante"/>
    <n v="3"/>
    <n v="2"/>
    <n v="0.84"/>
    <n v="12.5"/>
    <n v="97762.5"/>
  </r>
  <r>
    <n v="23"/>
    <d v="2021-02-21T00:00:00"/>
    <s v="Ferroviário X Sport"/>
    <x v="2"/>
    <n v="5567"/>
    <x v="3"/>
    <x v="2"/>
    <d v="1899-12-30T10:00:00"/>
    <s v="Visitante"/>
    <n v="1"/>
    <n v="9"/>
    <n v="0.89"/>
    <n v="5"/>
    <n v="27835"/>
  </r>
  <r>
    <n v="24"/>
    <d v="2021-02-24T00:00:00"/>
    <s v="Salgueiro X Afogados da Ingazeira"/>
    <x v="3"/>
    <n v="12010"/>
    <x v="6"/>
    <x v="5"/>
    <d v="1899-12-30T20:45:00"/>
    <s v="Mandante"/>
    <n v="1"/>
    <n v="0"/>
    <n v="0.9"/>
    <n v="30"/>
    <n v="360300"/>
  </r>
  <r>
    <n v="25"/>
    <d v="2021-02-28T00:00:00"/>
    <s v="Náutico X Ferroviário"/>
    <x v="2"/>
    <n v="5570"/>
    <x v="1"/>
    <x v="1"/>
    <d v="1899-12-30T10:00:00"/>
    <s v="Mandante"/>
    <n v="1"/>
    <n v="0"/>
    <n v="0.92"/>
    <n v="5"/>
    <n v="27850"/>
  </r>
  <r>
    <n v="26"/>
    <d v="2021-02-28T00:00:00"/>
    <s v="Retrô X Sete de Setembro"/>
    <x v="3"/>
    <n v="13635"/>
    <x v="7"/>
    <x v="6"/>
    <d v="1899-12-30T20:45:00"/>
    <s v="Mandante"/>
    <n v="3"/>
    <n v="2"/>
    <n v="0.87"/>
    <n v="30"/>
    <n v="409050"/>
  </r>
  <r>
    <n v="27"/>
    <d v="2021-03-03T00:00:00"/>
    <s v="Afogados da Ingazeira X Retrô"/>
    <x v="3"/>
    <n v="5938"/>
    <x v="8"/>
    <x v="7"/>
    <d v="1899-12-30T20:45:00"/>
    <s v="Empate"/>
    <n v="1"/>
    <n v="1"/>
    <n v="0.83"/>
    <n v="30"/>
    <n v="178140"/>
  </r>
  <r>
    <n v="28"/>
    <d v="2021-03-07T00:00:00"/>
    <s v="Náutico X Sport"/>
    <x v="2"/>
    <n v="3072"/>
    <x v="1"/>
    <x v="1"/>
    <d v="1899-12-30T10:00:00"/>
    <s v="Visitante"/>
    <n v="0"/>
    <n v="2"/>
    <n v="0.85"/>
    <n v="5"/>
    <n v="15360"/>
  </r>
  <r>
    <n v="29"/>
    <d v="2021-03-08T00:00:00"/>
    <s v="Vitória X Vera Cruz"/>
    <x v="3"/>
    <n v="10285"/>
    <x v="9"/>
    <x v="1"/>
    <d v="1899-12-30T20:45:00"/>
    <s v="Empate"/>
    <n v="2"/>
    <n v="2"/>
    <n v="0.89"/>
    <n v="30"/>
    <n v="308550"/>
  </r>
  <r>
    <n v="30"/>
    <d v="2021-03-10T00:00:00"/>
    <s v="Sport X Íbis"/>
    <x v="2"/>
    <n v="3100"/>
    <x v="2"/>
    <x v="1"/>
    <d v="1899-12-30T10:00:00"/>
    <s v="Mandante"/>
    <n v="9"/>
    <n v="0"/>
    <n v="0.83"/>
    <n v="5"/>
    <n v="15500"/>
  </r>
  <r>
    <n v="31"/>
    <d v="2021-03-13T00:00:00"/>
    <s v="Íbis X Sport"/>
    <x v="2"/>
    <n v="2280"/>
    <x v="4"/>
    <x v="3"/>
    <d v="1899-12-30T10:00:00"/>
    <s v="Visitante"/>
    <n v="0"/>
    <n v="10"/>
    <n v="0.84"/>
    <n v="5"/>
    <n v="11400"/>
  </r>
  <r>
    <n v="32"/>
    <d v="2021-03-13T00:00:00"/>
    <s v="Afogados da Ingazeira X  Vitória"/>
    <x v="3"/>
    <n v="4865"/>
    <x v="8"/>
    <x v="7"/>
    <d v="1899-12-30T20:45:00"/>
    <s v="Mandante"/>
    <n v="2"/>
    <n v="0"/>
    <n v="0.86"/>
    <n v="30"/>
    <n v="145950"/>
  </r>
  <r>
    <n v="33"/>
    <d v="2021-03-14T00:00:00"/>
    <s v="Ferroviário do Cabo X Náutico"/>
    <x v="2"/>
    <n v="2808"/>
    <x v="3"/>
    <x v="2"/>
    <d v="1899-12-30T10:00:00"/>
    <s v="Visitante"/>
    <n v="1"/>
    <n v="4"/>
    <n v="0.79"/>
    <n v="5"/>
    <n v="14040"/>
  </r>
  <r>
    <n v="34"/>
    <d v="2021-03-14T00:00:00"/>
    <s v="Central X Sete de Setembro"/>
    <x v="3"/>
    <n v="14333"/>
    <x v="10"/>
    <x v="2"/>
    <d v="1899-12-30T20:45:00"/>
    <s v="Empate"/>
    <n v="0"/>
    <n v="0"/>
    <n v="0.81"/>
    <n v="30"/>
    <n v="429990"/>
  </r>
  <r>
    <n v="35"/>
    <d v="2021-03-28T00:00:00"/>
    <s v="Sete de Setembro X Afogados da Ingazeira"/>
    <x v="3"/>
    <n v="15013"/>
    <x v="10"/>
    <x v="2"/>
    <d v="1899-12-30T16:00:00"/>
    <s v="Empate"/>
    <n v="1"/>
    <n v="1"/>
    <n v="0.8"/>
    <n v="30"/>
    <n v="450390"/>
  </r>
  <r>
    <n v="36"/>
    <d v="2021-03-31T00:00:00"/>
    <s v="Vitória X Sete de Setembro"/>
    <x v="3"/>
    <n v="11321"/>
    <x v="7"/>
    <x v="6"/>
    <d v="1899-12-30T20:45:00"/>
    <s v="Mandante"/>
    <n v="2"/>
    <n v="1"/>
    <n v="0.79"/>
    <n v="30"/>
    <n v="339630"/>
  </r>
  <r>
    <n v="37"/>
    <d v="2021-04-04T00:00:00"/>
    <s v="Sport X Íbis"/>
    <x v="2"/>
    <n v="4418"/>
    <x v="2"/>
    <x v="1"/>
    <d v="1899-12-30T10:00:00"/>
    <s v="Mandante"/>
    <n v="2"/>
    <n v="0"/>
    <n v="0.77"/>
    <n v="5"/>
    <n v="22090"/>
  </r>
  <r>
    <n v="38"/>
    <d v="2021-04-04T00:00:00"/>
    <s v="Náutico X Ferroviário do Cabo"/>
    <x v="2"/>
    <n v="4539"/>
    <x v="1"/>
    <x v="1"/>
    <d v="1899-12-30T10:00:00"/>
    <s v="Mandante"/>
    <n v="9"/>
    <n v="0"/>
    <n v="0.78"/>
    <n v="5"/>
    <n v="22695"/>
  </r>
  <r>
    <n v="39"/>
    <d v="2021-04-04T00:00:00"/>
    <s v="Central X Retrô"/>
    <x v="3"/>
    <n v="8924"/>
    <x v="10"/>
    <x v="2"/>
    <d v="1899-12-30T16:00:00"/>
    <s v="Visitante"/>
    <n v="1"/>
    <n v="4"/>
    <n v="0.9"/>
    <n v="30"/>
    <n v="267720"/>
  </r>
  <r>
    <n v="40"/>
    <d v="2021-04-07T00:00:00"/>
    <s v="Sport X Náutico"/>
    <x v="2"/>
    <n v="20078"/>
    <x v="7"/>
    <x v="8"/>
    <d v="1899-12-30T10:00:00"/>
    <s v="Visitante"/>
    <n v="2"/>
    <n v="4"/>
    <n v="0.81"/>
    <n v="5"/>
    <n v="100390"/>
  </r>
  <r>
    <n v="41"/>
    <d v="2021-04-14T00:00:00"/>
    <s v="Vera Cruz X Salgueiro"/>
    <x v="3"/>
    <n v="8079"/>
    <x v="7"/>
    <x v="8"/>
    <d v="1899-12-30T16:00:00"/>
    <s v="Mandante"/>
    <n v="2"/>
    <n v="0"/>
    <n v="0.82"/>
    <n v="30"/>
    <n v="242370"/>
  </r>
  <r>
    <n v="42"/>
    <d v="2021-04-14T00:00:00"/>
    <s v="Central X Afogados da Imgazeira"/>
    <x v="3"/>
    <n v="9201"/>
    <x v="10"/>
    <x v="2"/>
    <d v="1899-12-30T16:00:00"/>
    <s v="Empate"/>
    <n v="1"/>
    <n v="1"/>
    <n v="0.79"/>
    <n v="30"/>
    <n v="276030"/>
  </r>
  <r>
    <n v="43"/>
    <d v="2021-04-18T00:00:00"/>
    <s v="Vitória X Central"/>
    <x v="3"/>
    <n v="5511"/>
    <x v="7"/>
    <x v="8"/>
    <d v="1899-12-30T20:45:00"/>
    <s v="Visitante"/>
    <n v="1"/>
    <n v="3"/>
    <n v="0.79"/>
    <n v="30"/>
    <n v="165330"/>
  </r>
  <r>
    <n v="44"/>
    <d v="2021-04-18T00:00:00"/>
    <s v="Afogados da Ingazeira X Vera Cruz"/>
    <x v="3"/>
    <n v="5370"/>
    <x v="8"/>
    <x v="7"/>
    <d v="1899-12-30T20:45:00"/>
    <s v="Mandante"/>
    <n v="1"/>
    <n v="0"/>
    <n v="0.83"/>
    <n v="30"/>
    <n v="161100"/>
  </r>
  <r>
    <n v="45"/>
    <d v="2021-04-18T00:00:00"/>
    <s v="Salgueiro X Retrô"/>
    <x v="3"/>
    <n v="7397"/>
    <x v="6"/>
    <x v="5"/>
    <d v="1899-12-30T20:45:00"/>
    <s v="Mandante"/>
    <n v="1"/>
    <n v="0"/>
    <n v="0.85"/>
    <n v="30"/>
    <n v="221910"/>
  </r>
  <r>
    <n v="46"/>
    <d v="2021-04-21T00:00:00"/>
    <s v="Vera Cruz X Retrô"/>
    <x v="3"/>
    <n v="13326"/>
    <x v="7"/>
    <x v="8"/>
    <d v="1899-12-30T20:45:00"/>
    <s v="Mandante"/>
    <n v="2"/>
    <n v="1"/>
    <n v="0.87"/>
    <n v="30"/>
    <n v="399780"/>
  </r>
  <r>
    <n v="47"/>
    <d v="2021-04-25T00:00:00"/>
    <s v="Vera Cruz X Central"/>
    <x v="3"/>
    <n v="6003"/>
    <x v="7"/>
    <x v="8"/>
    <d v="1899-12-30T20:45:00"/>
    <s v="Mandante"/>
    <n v="1"/>
    <n v="0"/>
    <n v="0.89"/>
    <n v="30"/>
    <n v="180090"/>
  </r>
  <r>
    <n v="48"/>
    <d v="2021-04-25T00:00:00"/>
    <s v="Salgueiro X Vitória"/>
    <x v="3"/>
    <n v="4087"/>
    <x v="6"/>
    <x v="5"/>
    <d v="1899-12-30T16:00:00"/>
    <s v="Empate"/>
    <n v="1"/>
    <n v="1"/>
    <n v="0.82"/>
    <n v="30"/>
    <n v="122610"/>
  </r>
  <r>
    <n v="49"/>
    <d v="2021-04-28T00:00:00"/>
    <s v="Salgueiro X Sete de Setembro"/>
    <x v="3"/>
    <n v="9245"/>
    <x v="6"/>
    <x v="5"/>
    <d v="1899-12-30T16:00:00"/>
    <s v="Mandante"/>
    <n v="2"/>
    <n v="0"/>
    <n v="0.75"/>
    <n v="30"/>
    <n v="277350"/>
  </r>
  <r>
    <n v="50"/>
    <d v="2021-05-02T00:00:00"/>
    <s v="Cental X Salgueiro"/>
    <x v="3"/>
    <n v="3216"/>
    <x v="10"/>
    <x v="2"/>
    <d v="1899-12-30T16:00:00"/>
    <s v="Mandante"/>
    <n v="2"/>
    <n v="1"/>
    <n v="0.78"/>
    <n v="30"/>
    <n v="96480"/>
  </r>
  <r>
    <n v="51"/>
    <d v="2021-05-02T00:00:00"/>
    <s v="Vitória X Retrô"/>
    <x v="3"/>
    <n v="1758"/>
    <x v="7"/>
    <x v="8"/>
    <d v="1899-12-30T20:45:00"/>
    <s v="Visitante"/>
    <n v="0"/>
    <n v="3"/>
    <n v="0.8"/>
    <n v="30"/>
    <n v="52740"/>
  </r>
  <r>
    <n v="52"/>
    <d v="2021-05-02T00:00:00"/>
    <s v="Sete de Setembro X Vera Cruz"/>
    <x v="3"/>
    <n v="3659"/>
    <x v="6"/>
    <x v="5"/>
    <d v="1899-12-30T20:45:00"/>
    <s v="Empate"/>
    <n v="1"/>
    <n v="1"/>
    <n v="0.79"/>
    <n v="30"/>
    <n v="109770"/>
  </r>
  <r>
    <n v="53"/>
    <d v="2021-05-05T00:00:00"/>
    <s v="Retrô X Central"/>
    <x v="3"/>
    <n v="2113"/>
    <x v="7"/>
    <x v="8"/>
    <d v="1899-12-30T20:45:00"/>
    <s v="Mandante"/>
    <n v="2"/>
    <n v="1"/>
    <n v="0.81"/>
    <n v="30"/>
    <n v="63390"/>
  </r>
  <r>
    <n v="54"/>
    <d v="2021-05-09T00:00:00"/>
    <s v="Central X Sete de Setembro"/>
    <x v="3"/>
    <n v="2126"/>
    <x v="10"/>
    <x v="2"/>
    <d v="1899-12-30T16:00:00"/>
    <s v="Empate"/>
    <n v="0"/>
    <n v="0"/>
    <n v="0.83"/>
    <n v="30"/>
    <n v="63780"/>
  </r>
  <r>
    <n v="55"/>
    <d v="2021-05-10T00:00:00"/>
    <s v="Vitória X Retrô"/>
    <x v="3"/>
    <n v="1827"/>
    <x v="10"/>
    <x v="2"/>
    <d v="1899-12-30T16:00:00"/>
    <s v="Visitante"/>
    <n v="0"/>
    <n v="5"/>
    <n v="0.6"/>
    <n v="30"/>
    <n v="54810"/>
  </r>
  <r>
    <n v="56"/>
    <d v="2021-05-17T00:00:00"/>
    <s v="Central X Vitória"/>
    <x v="3"/>
    <n v="5994"/>
    <x v="10"/>
    <x v="2"/>
    <d v="1899-12-30T16:00:00"/>
    <s v="Visitante"/>
    <n v="0"/>
    <n v="2"/>
    <n v="0.53"/>
    <n v="30"/>
    <n v="179820"/>
  </r>
  <r>
    <n v="57"/>
    <d v="2021-05-17T00:00:00"/>
    <s v="Retrô X Sete de Setembro"/>
    <x v="3"/>
    <n v="23929"/>
    <x v="9"/>
    <x v="1"/>
    <d v="1899-12-30T20:45:00"/>
    <s v="Visitante"/>
    <n v="0"/>
    <n v="1"/>
    <n v="0.7"/>
    <n v="30"/>
    <n v="717870"/>
  </r>
  <r>
    <n v="58"/>
    <d v="2021-08-16T00:00:00"/>
    <s v="Ipojuca X Retrô"/>
    <x v="4"/>
    <n v="4866"/>
    <x v="11"/>
    <x v="9"/>
    <d v="1899-12-30T15:00:00"/>
    <s v="Visitante"/>
    <n v="0"/>
    <n v="1"/>
    <n v="0.8"/>
    <n v="15"/>
    <n v="72990"/>
  </r>
  <r>
    <n v="59"/>
    <d v="2021-08-18T00:00:00"/>
    <s v="Sport X Íbis"/>
    <x v="4"/>
    <n v="1573"/>
    <x v="2"/>
    <x v="1"/>
    <d v="1899-12-30T15:00:00"/>
    <s v="Mandante"/>
    <n v="2"/>
    <n v="0"/>
    <n v="0.73"/>
    <n v="15"/>
    <n v="23595"/>
  </r>
  <r>
    <n v="60"/>
    <d v="2021-08-22T00:00:00"/>
    <s v="Náutico X Ipojuca"/>
    <x v="4"/>
    <n v="12243"/>
    <x v="1"/>
    <x v="1"/>
    <d v="1899-12-30T15:00:00"/>
    <s v="Mandante"/>
    <n v="4"/>
    <n v="1"/>
    <n v="0.65"/>
    <n v="15"/>
    <n v="183645"/>
  </r>
  <r>
    <n v="61"/>
    <d v="2021-08-29T00:00:00"/>
    <s v="Vera Cruz X Ferroviário do Cabo"/>
    <x v="4"/>
    <n v="5570"/>
    <x v="5"/>
    <x v="4"/>
    <d v="1899-12-30T15:00:00"/>
    <s v="Mandante"/>
    <n v="3"/>
    <n v="1"/>
    <n v="0.81"/>
    <n v="15"/>
    <n v="83550"/>
  </r>
  <r>
    <n v="62"/>
    <d v="2021-09-01T00:00:00"/>
    <s v="Sport X Centro Limoeirense"/>
    <x v="4"/>
    <n v="8218"/>
    <x v="5"/>
    <x v="4"/>
    <d v="1899-12-30T15:00:00"/>
    <s v="Mandante"/>
    <n v="2"/>
    <n v="0"/>
    <n v="0.77"/>
    <n v="15"/>
    <n v="123270"/>
  </r>
  <r>
    <n v="63"/>
    <d v="2021-09-04T00:00:00"/>
    <s v="Cabense X Íbis"/>
    <x v="5"/>
    <n v="11515"/>
    <x v="4"/>
    <x v="3"/>
    <d v="1899-12-30T15:00:00"/>
    <s v="Visitante"/>
    <n v="0"/>
    <n v="3"/>
    <n v="0.81"/>
    <n v="20"/>
    <n v="230300"/>
  </r>
  <r>
    <n v="64"/>
    <d v="2021-09-04T00:00:00"/>
    <s v="Caruaru City X Pesqueira"/>
    <x v="5"/>
    <n v="11656"/>
    <x v="3"/>
    <x v="2"/>
    <d v="1899-12-30T15:00:00"/>
    <s v="Mandante"/>
    <n v="3"/>
    <n v="1"/>
    <n v="0.91"/>
    <n v="20"/>
    <n v="233120"/>
  </r>
  <r>
    <n v="65"/>
    <d v="2021-09-05T00:00:00"/>
    <s v="Ferroviário do Cabo X Centro Limoeirense"/>
    <x v="5"/>
    <n v="8669"/>
    <x v="4"/>
    <x v="3"/>
    <d v="1899-12-30T15:00:00"/>
    <s v="Empate"/>
    <n v="0"/>
    <n v="0"/>
    <n v="0.69"/>
    <n v="20"/>
    <n v="173380"/>
  </r>
  <r>
    <n v="66"/>
    <d v="2021-09-11T00:00:00"/>
    <s v="Íbis X Atlético-PE"/>
    <x v="5"/>
    <n v="11382"/>
    <x v="0"/>
    <x v="0"/>
    <d v="1899-12-30T15:00:00"/>
    <s v="Mandante"/>
    <n v="2"/>
    <n v="1"/>
    <n v="0.78"/>
    <n v="20"/>
    <n v="227640"/>
  </r>
  <r>
    <n v="67"/>
    <d v="2021-09-12T00:00:00"/>
    <s v="Centro Lomoeirense X América"/>
    <x v="5"/>
    <n v="7101"/>
    <x v="12"/>
    <x v="10"/>
    <d v="1899-12-30T15:00:00"/>
    <s v="Mandante"/>
    <n v="2"/>
    <n v="0"/>
    <n v="0.75"/>
    <n v="20"/>
    <n v="142020"/>
  </r>
  <r>
    <n v="68"/>
    <d v="2021-09-17T00:00:00"/>
    <s v="Íbis  X Sport"/>
    <x v="4"/>
    <n v="10691"/>
    <x v="0"/>
    <x v="0"/>
    <d v="1899-12-30T15:00:00"/>
    <s v="Mandante"/>
    <n v="2"/>
    <n v="1"/>
    <n v="0.9"/>
    <n v="15"/>
    <n v="160365"/>
  </r>
  <r>
    <n v="69"/>
    <d v="2021-09-18T00:00:00"/>
    <s v="Caruaru City X 1º de Maio"/>
    <x v="5"/>
    <n v="7284"/>
    <x v="3"/>
    <x v="2"/>
    <d v="1899-12-30T15:00:00"/>
    <s v="Empate"/>
    <n v="1"/>
    <n v="1"/>
    <n v="0.8"/>
    <n v="20"/>
    <n v="145680"/>
  </r>
  <r>
    <n v="70"/>
    <d v="2021-09-19T00:00:00"/>
    <s v="Ferroviário do Cabo X Íbis"/>
    <x v="5"/>
    <n v="8918"/>
    <x v="4"/>
    <x v="3"/>
    <d v="1899-12-30T15:00:00"/>
    <s v="Empate"/>
    <n v="1"/>
    <n v="1"/>
    <n v="0.79"/>
    <n v="20"/>
    <n v="178360"/>
  </r>
  <r>
    <n v="71"/>
    <d v="2021-09-23T00:00:00"/>
    <s v="Santa Cruz X Sport"/>
    <x v="4"/>
    <n v="21117"/>
    <x v="9"/>
    <x v="1"/>
    <d v="1899-12-30T15:00:00"/>
    <s v="Mandante"/>
    <n v="1"/>
    <n v="0"/>
    <n v="0.83"/>
    <n v="15"/>
    <n v="316755"/>
  </r>
  <r>
    <n v="72"/>
    <d v="2021-09-25T00:00:00"/>
    <s v="Náutico X Retrô"/>
    <x v="4"/>
    <n v="8935"/>
    <x v="1"/>
    <x v="1"/>
    <d v="1899-12-30T15:00:00"/>
    <s v="Empate"/>
    <n v="1"/>
    <n v="1"/>
    <n v="0.86"/>
    <n v="15"/>
    <n v="134025"/>
  </r>
  <r>
    <n v="73"/>
    <d v="2021-09-25T00:00:00"/>
    <s v="Íbis X América"/>
    <x v="5"/>
    <n v="10392"/>
    <x v="0"/>
    <x v="0"/>
    <d v="1899-12-30T15:00:00"/>
    <s v="Empate"/>
    <n v="0"/>
    <n v="0"/>
    <n v="0.78"/>
    <n v="20"/>
    <n v="207840"/>
  </r>
  <r>
    <n v="74"/>
    <d v="2021-10-02T00:00:00"/>
    <s v="Ypiranga X Petrolina"/>
    <x v="5"/>
    <n v="11770"/>
    <x v="13"/>
    <x v="11"/>
    <d v="1899-12-30T15:00:00"/>
    <s v="Empate"/>
    <n v="1"/>
    <n v="1"/>
    <n v="0.87"/>
    <n v="20"/>
    <n v="235400"/>
  </r>
  <r>
    <n v="75"/>
    <d v="2021-10-03T00:00:00"/>
    <s v="Íbis X Náutico"/>
    <x v="2"/>
    <n v="6756"/>
    <x v="14"/>
    <x v="12"/>
    <d v="1899-12-30T10:00:00"/>
    <s v="Visitante"/>
    <n v="0"/>
    <n v="1"/>
    <n v="0.85"/>
    <n v="5"/>
    <n v="33780"/>
  </r>
  <r>
    <n v="76"/>
    <d v="2021-10-08T00:00:00"/>
    <s v="Santa Cruz X Retrô"/>
    <x v="4"/>
    <n v="11153"/>
    <x v="9"/>
    <x v="1"/>
    <d v="1899-12-30T15:00:00"/>
    <s v="Empate"/>
    <n v="1"/>
    <n v="1"/>
    <n v="0.84"/>
    <n v="15"/>
    <n v="167295"/>
  </r>
  <r>
    <n v="77"/>
    <d v="2021-10-09T00:00:00"/>
    <s v="Sport X Náutico"/>
    <x v="2"/>
    <n v="9072"/>
    <x v="2"/>
    <x v="1"/>
    <d v="1899-12-30T10:00:00"/>
    <s v="Mandante"/>
    <n v="2"/>
    <n v="0"/>
    <n v="0.89"/>
    <n v="5"/>
    <n v="45360"/>
  </r>
  <r>
    <n v="78"/>
    <d v="2021-10-12T00:00:00"/>
    <s v="Ypiranga X Caruaru City"/>
    <x v="5"/>
    <n v="14048"/>
    <x v="13"/>
    <x v="11"/>
    <d v="1899-12-30T15:00:00"/>
    <s v="Empate"/>
    <n v="0"/>
    <n v="0"/>
    <n v="0.9"/>
    <n v="20"/>
    <n v="280960"/>
  </r>
  <r>
    <n v="79"/>
    <d v="2021-10-12T00:00:00"/>
    <s v="América X Ferroviário do Cabo"/>
    <x v="5"/>
    <n v="8038"/>
    <x v="0"/>
    <x v="0"/>
    <d v="1899-12-30T15:00:00"/>
    <s v="Mandante"/>
    <n v="2"/>
    <n v="0"/>
    <n v="0.92"/>
    <n v="20"/>
    <n v="160760"/>
  </r>
  <r>
    <n v="80"/>
    <d v="2021-10-16T00:00:00"/>
    <s v="Sport X Santa Cruz"/>
    <x v="6"/>
    <n v="11782"/>
    <x v="2"/>
    <x v="1"/>
    <d v="1899-12-30T08:30:00"/>
    <s v="Mandante"/>
    <n v="3"/>
    <n v="0"/>
    <n v="0.87"/>
    <n v="7.5"/>
    <n v="88365"/>
  </r>
  <r>
    <n v="81"/>
    <d v="2021-10-16T00:00:00"/>
    <s v="Retrô X Sport"/>
    <x v="4"/>
    <n v="11164"/>
    <x v="5"/>
    <x v="4"/>
    <d v="1899-12-30T15:00:00"/>
    <s v="Empate"/>
    <n v="1"/>
    <n v="1"/>
    <n v="0.83"/>
    <n v="15"/>
    <n v="167460"/>
  </r>
  <r>
    <n v="82"/>
    <d v="2021-10-17T00:00:00"/>
    <s v="América X Ypiranga"/>
    <x v="5"/>
    <n v="12964"/>
    <x v="0"/>
    <x v="0"/>
    <d v="1899-12-30T15:00:00"/>
    <s v="Empate"/>
    <n v="1"/>
    <n v="1"/>
    <n v="0.85"/>
    <n v="20"/>
    <n v="259280"/>
  </r>
  <r>
    <n v="83"/>
    <d v="2021-10-20T00:00:00"/>
    <s v="Caruaru City X América"/>
    <x v="5"/>
    <n v="8187"/>
    <x v="3"/>
    <x v="2"/>
    <d v="1899-12-30T15:00:00"/>
    <s v="Mandante"/>
    <n v="2"/>
    <n v="1"/>
    <n v="0.89"/>
    <n v="20"/>
    <n v="163740"/>
  </r>
  <r>
    <n v="84"/>
    <d v="2021-10-21T00:00:00"/>
    <s v="Íbis X Petrolina"/>
    <x v="5"/>
    <n v="13994"/>
    <x v="0"/>
    <x v="0"/>
    <d v="1899-12-30T15:00:00"/>
    <s v="Visitante"/>
    <n v="0"/>
    <n v="1"/>
    <n v="0.83"/>
    <n v="20"/>
    <n v="279880"/>
  </r>
  <r>
    <n v="85"/>
    <d v="2021-10-23T00:00:00"/>
    <s v="Sport X Vera Cruz"/>
    <x v="4"/>
    <n v="10502"/>
    <x v="2"/>
    <x v="1"/>
    <d v="1899-12-30T15:00:00"/>
    <s v="Mandante"/>
    <n v="3"/>
    <n v="2"/>
    <n v="0.84"/>
    <n v="15"/>
    <n v="157530"/>
  </r>
  <r>
    <n v="86"/>
    <d v="2021-10-24T00:00:00"/>
    <s v="Ypiranga X Caruaru City"/>
    <x v="5"/>
    <n v="13089"/>
    <x v="13"/>
    <x v="10"/>
    <d v="1899-12-30T15:00:00"/>
    <s v="Empate"/>
    <n v="1"/>
    <n v="1"/>
    <n v="0.86"/>
    <n v="20"/>
    <n v="261780"/>
  </r>
  <r>
    <n v="87"/>
    <d v="2021-10-25T00:00:00"/>
    <s v="ìbis X Atlético-PE"/>
    <x v="5"/>
    <n v="18640"/>
    <x v="0"/>
    <x v="0"/>
    <d v="1899-12-30T15:00:00"/>
    <s v="Mandante"/>
    <n v="3"/>
    <n v="1"/>
    <n v="0.79"/>
    <n v="20"/>
    <n v="372800"/>
  </r>
  <r>
    <n v="88"/>
    <d v="2021-10-27T00:00:00"/>
    <s v="Sport X Náutico"/>
    <x v="4"/>
    <n v="19892"/>
    <x v="2"/>
    <x v="1"/>
    <d v="1899-12-30T15:00:00"/>
    <s v="Mandante"/>
    <n v="2"/>
    <n v="0"/>
    <n v="0.81"/>
    <n v="15"/>
    <n v="298380"/>
  </r>
  <r>
    <n v="89"/>
    <d v="2021-10-30T00:00:00"/>
    <s v="Náutico X Sport"/>
    <x v="6"/>
    <n v="15192"/>
    <x v="1"/>
    <x v="1"/>
    <d v="1899-12-30T08:30:00"/>
    <s v="Visitante"/>
    <n v="0"/>
    <n v="2"/>
    <n v="0.8"/>
    <n v="7.5"/>
    <n v="113940"/>
  </r>
  <r>
    <n v="90"/>
    <d v="2021-10-30T00:00:00"/>
    <s v="América X Íbis"/>
    <x v="5"/>
    <n v="14181"/>
    <x v="0"/>
    <x v="0"/>
    <d v="1899-12-30T15:00:00"/>
    <s v="Visitante"/>
    <n v="0"/>
    <n v="1"/>
    <n v="0.79"/>
    <n v="20"/>
    <n v="283620"/>
  </r>
  <r>
    <n v="91"/>
    <d v="2021-10-31T00:00:00"/>
    <s v="Caruaru City X Petrolina"/>
    <x v="5"/>
    <n v="14572"/>
    <x v="3"/>
    <x v="2"/>
    <d v="1899-12-30T15:00:00"/>
    <s v="Mandante"/>
    <n v="2"/>
    <n v="0"/>
    <n v="0.77"/>
    <n v="20"/>
    <n v="291440"/>
  </r>
  <r>
    <n v="92"/>
    <d v="2021-11-02T00:00:00"/>
    <s v="Náutico X sport"/>
    <x v="2"/>
    <n v="11754"/>
    <x v="1"/>
    <x v="1"/>
    <d v="1899-12-30T15:00:00"/>
    <s v="Visitante"/>
    <n v="0"/>
    <n v="2"/>
    <n v="0.78"/>
    <n v="5"/>
    <n v="58770"/>
  </r>
  <r>
    <n v="93"/>
    <d v="2021-11-06T00:00:00"/>
    <s v="Sport X Santa Cruz"/>
    <x v="1"/>
    <n v="17257"/>
    <x v="2"/>
    <x v="1"/>
    <d v="1899-12-30T09:45:00"/>
    <s v="Mandante"/>
    <n v="4"/>
    <n v="0"/>
    <n v="0.9"/>
    <n v="10"/>
    <n v="172570"/>
  </r>
  <r>
    <n v="94"/>
    <d v="2021-11-06T00:00:00"/>
    <s v="Sport X Santa Cruz"/>
    <x v="0"/>
    <n v="15375"/>
    <x v="2"/>
    <x v="1"/>
    <d v="1899-12-30T11:30:00"/>
    <s v="Mandante"/>
    <n v="5"/>
    <n v="1"/>
    <n v="0.81"/>
    <n v="12.5"/>
    <n v="192187.5"/>
  </r>
  <r>
    <n v="95"/>
    <d v="2021-11-07T00:00:00"/>
    <s v="Íbis X Caruaru City"/>
    <x v="5"/>
    <n v="22060"/>
    <x v="0"/>
    <x v="0"/>
    <d v="1899-12-30T15:00:00"/>
    <s v="Empate"/>
    <n v="1"/>
    <n v="1"/>
    <n v="0.82"/>
    <n v="20"/>
    <n v="441200"/>
  </r>
  <r>
    <n v="96"/>
    <d v="2021-11-13T00:00:00"/>
    <s v="Santa Cruz X Náutico"/>
    <x v="0"/>
    <n v="16393"/>
    <x v="9"/>
    <x v="1"/>
    <d v="1899-12-30T11:30:00"/>
    <s v="Visitante"/>
    <n v="2"/>
    <n v="3"/>
    <n v="0.79"/>
    <n v="12.5"/>
    <n v="204912.5"/>
  </r>
  <r>
    <n v="97"/>
    <d v="2021-11-14T00:00:00"/>
    <s v="Petrolina X Íbis"/>
    <x v="5"/>
    <n v="31228"/>
    <x v="3"/>
    <x v="2"/>
    <d v="1899-12-30T15:00:00"/>
    <s v="Empate"/>
    <n v="0"/>
    <n v="0"/>
    <n v="0.79"/>
    <n v="20"/>
    <n v="624560"/>
  </r>
  <r>
    <n v="98"/>
    <d v="2021-11-14T00:00:00"/>
    <s v="Caruaru City X América"/>
    <x v="5"/>
    <n v="19629"/>
    <x v="15"/>
    <x v="13"/>
    <d v="1899-12-30T15:00:00"/>
    <s v="Empate"/>
    <n v="2"/>
    <n v="2"/>
    <n v="0.83"/>
    <n v="20"/>
    <n v="392580"/>
  </r>
  <r>
    <n v="99"/>
    <d v="2021-11-20T00:00:00"/>
    <s v="Sport X Retrô"/>
    <x v="1"/>
    <n v="11988"/>
    <x v="2"/>
    <x v="1"/>
    <d v="1899-12-30T09:45:00"/>
    <s v="Mandante"/>
    <n v="4"/>
    <n v="0"/>
    <n v="0.85"/>
    <n v="10"/>
    <n v="119880"/>
  </r>
  <r>
    <n v="100"/>
    <d v="2021-11-20T00:00:00"/>
    <s v="Sport X Retrô"/>
    <x v="0"/>
    <n v="10983"/>
    <x v="2"/>
    <x v="1"/>
    <d v="1899-12-30T11:30:00"/>
    <s v="Mandante"/>
    <n v="3"/>
    <n v="0"/>
    <n v="0.87"/>
    <n v="12.5"/>
    <n v="137287.5"/>
  </r>
  <r>
    <n v="101"/>
    <d v="2021-11-21T00:00:00"/>
    <s v="Sport X Íbis"/>
    <x v="6"/>
    <n v="16720"/>
    <x v="2"/>
    <x v="1"/>
    <d v="1899-12-30T08:30:00"/>
    <s v="Mandante"/>
    <n v="2"/>
    <n v="0"/>
    <n v="0.89"/>
    <n v="7.5"/>
    <n v="125400"/>
  </r>
  <r>
    <n v="102"/>
    <d v="2021-11-21T00:00:00"/>
    <s v="Sport X Náutico"/>
    <x v="2"/>
    <n v="25985"/>
    <x v="2"/>
    <x v="1"/>
    <d v="1899-12-30T15:00:00"/>
    <s v="Visitante"/>
    <n v="1"/>
    <n v="2"/>
    <n v="0.82"/>
    <n v="5"/>
    <n v="129925"/>
  </r>
  <r>
    <n v="103"/>
    <d v="2021-11-22T00:00:00"/>
    <s v="Náutico X Santa Cruz "/>
    <x v="0"/>
    <n v="13957"/>
    <x v="1"/>
    <x v="1"/>
    <d v="1899-12-30T11:30:00"/>
    <s v="Mandante"/>
    <n v="2"/>
    <n v="1"/>
    <n v="0.75"/>
    <n v="12.5"/>
    <n v="174462.5"/>
  </r>
  <r>
    <n v="104"/>
    <d v="2021-11-27T00:00:00"/>
    <s v="Sport X Náutico"/>
    <x v="1"/>
    <n v="26392"/>
    <x v="2"/>
    <x v="1"/>
    <d v="1899-12-30T09:45:00"/>
    <s v="Empate"/>
    <n v="1"/>
    <n v="1"/>
    <n v="0.78"/>
    <n v="10"/>
    <n v="263920"/>
  </r>
  <r>
    <n v="105"/>
    <d v="2021-11-27T00:00:00"/>
    <s v="Náutico X Sport"/>
    <x v="0"/>
    <n v="22703"/>
    <x v="1"/>
    <x v="1"/>
    <d v="1899-12-30T11:30:00"/>
    <s v="Empate"/>
    <n v="0"/>
    <n v="0"/>
    <n v="0.8"/>
    <n v="12.5"/>
    <n v="283787.5"/>
  </r>
  <r>
    <n v="106"/>
    <d v="2021-12-04T00:00:00"/>
    <s v="Pina X Excolinha"/>
    <x v="7"/>
    <n v="5300"/>
    <x v="5"/>
    <x v="4"/>
    <d v="1899-12-30T15:00:00"/>
    <s v="Mandante"/>
    <n v="3"/>
    <n v="0"/>
    <n v="0.79"/>
    <n v="13"/>
    <n v="68900"/>
  </r>
  <r>
    <n v="107"/>
    <d v="2021-12-04T00:00:00"/>
    <s v="Retrô X Sport"/>
    <x v="6"/>
    <n v="11742"/>
    <x v="5"/>
    <x v="4"/>
    <d v="1899-12-30T08:30:00"/>
    <s v="Mandante"/>
    <n v="3"/>
    <n v="2"/>
    <n v="0.81"/>
    <n v="7.5"/>
    <n v="88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12" firstHeaderRow="1" firstDataRow="1" firstDataCol="1"/>
  <pivotFields count="14">
    <pivotField showAll="0"/>
    <pivotField numFmtId="14" showAll="0"/>
    <pivotField showAll="0"/>
    <pivotField axis="axisRow" showAll="0">
      <items count="9">
        <item x="7"/>
        <item x="3"/>
        <item x="5"/>
        <item x="2"/>
        <item x="6"/>
        <item x="1"/>
        <item x="0"/>
        <item x="4"/>
        <item t="default"/>
      </items>
    </pivotField>
    <pivotField numFmtId="170" showAll="0"/>
    <pivotField showAll="0">
      <items count="17">
        <item x="0"/>
        <item x="1"/>
        <item x="11"/>
        <item x="3"/>
        <item x="7"/>
        <item x="9"/>
        <item x="6"/>
        <item x="5"/>
        <item x="4"/>
        <item x="14"/>
        <item x="2"/>
        <item x="12"/>
        <item x="10"/>
        <item x="13"/>
        <item x="15"/>
        <item x="8"/>
        <item t="default"/>
      </items>
    </pivotField>
    <pivotField showAll="0">
      <items count="15">
        <item x="7"/>
        <item x="3"/>
        <item x="4"/>
        <item x="2"/>
        <item x="9"/>
        <item x="10"/>
        <item x="12"/>
        <item x="0"/>
        <item x="13"/>
        <item x="1"/>
        <item x="5"/>
        <item x="11"/>
        <item x="6"/>
        <item x="8"/>
        <item t="default"/>
      </items>
    </pivotField>
    <pivotField numFmtId="20" showAll="0"/>
    <pivotField showAll="0"/>
    <pivotField showAll="0"/>
    <pivotField showAll="0"/>
    <pivotField numFmtId="10" showAll="0"/>
    <pivotField numFmtId="44" showAll="0"/>
    <pivotField dataField="1" numFmtId="4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Renda" fld="13" baseField="0" baseItem="0" numFmtId="167"/>
  </dataFields>
  <formats count="1">
    <format dxfId="0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3:N110" totalsRowShown="0" headerRowBorderDxfId="69" tableBorderDxfId="70" totalsRowBorderDxfId="68">
  <autoFilter ref="A3:N110"/>
  <tableColumns count="14">
    <tableColumn id="1" name="Quant" dataDxfId="67" totalsRowDxfId="53"/>
    <tableColumn id="2" name="Data" dataDxfId="66" totalsRowDxfId="52"/>
    <tableColumn id="3" name="Jogo" dataDxfId="65" totalsRowDxfId="51"/>
    <tableColumn id="4" name="Campeonato" dataDxfId="64" totalsRowDxfId="50"/>
    <tableColumn id="5" name="Público" dataDxfId="63" totalsRowDxfId="49" dataCellStyle="Vírgula"/>
    <tableColumn id="6" name="Estádio" dataDxfId="62" totalsRowDxfId="48"/>
    <tableColumn id="7" name="Local" dataDxfId="61" totalsRowDxfId="47"/>
    <tableColumn id="8" name="Horário" dataDxfId="60" totalsRowDxfId="46"/>
    <tableColumn id="9" name="Resultado" dataDxfId="59" totalsRowDxfId="45">
      <calculatedColumnFormula>IF(J4&gt;K4,"Mandante",IF(J4&lt;K4,"Visitante","Empate"))</calculatedColumnFormula>
    </tableColumn>
    <tableColumn id="10" name="Placar casa" dataDxfId="58" totalsRowDxfId="44"/>
    <tableColumn id="11" name="Placar Visitante" dataDxfId="57" totalsRowDxfId="43"/>
    <tableColumn id="12" name="Bola rolando" dataDxfId="56" totalsRowDxfId="42"/>
    <tableColumn id="13" name="Ingresso" dataDxfId="55" totalsRowDxfId="41"/>
    <tableColumn id="14" name="Renda" dataDxfId="54" totalsRowDxfId="40">
      <calculatedColumnFormula>E4*M4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workbookViewId="0">
      <pane ySplit="3" topLeftCell="A4" activePane="bottomLeft" state="frozen"/>
      <selection pane="bottomLeft" sqref="A1:N2"/>
    </sheetView>
  </sheetViews>
  <sheetFormatPr defaultRowHeight="15" x14ac:dyDescent="0.25"/>
  <cols>
    <col min="2" max="2" width="10.7109375" bestFit="1" customWidth="1"/>
    <col min="3" max="3" width="39.140625" bestFit="1" customWidth="1"/>
    <col min="4" max="4" width="23.5703125" bestFit="1" customWidth="1"/>
    <col min="5" max="5" width="19" style="13" bestFit="1" customWidth="1"/>
    <col min="6" max="6" width="20.85546875" bestFit="1" customWidth="1"/>
    <col min="7" max="7" width="23.28515625" bestFit="1" customWidth="1"/>
    <col min="8" max="8" width="12.140625" bestFit="1" customWidth="1"/>
    <col min="9" max="9" width="14.42578125" bestFit="1" customWidth="1"/>
    <col min="10" max="10" width="23.5703125" style="7" bestFit="1" customWidth="1"/>
    <col min="11" max="11" width="19.42578125" style="7" bestFit="1" customWidth="1"/>
    <col min="12" max="12" width="16.7109375" style="7" bestFit="1" customWidth="1"/>
    <col min="13" max="13" width="14.42578125" bestFit="1" customWidth="1"/>
    <col min="14" max="14" width="16.85546875" bestFit="1" customWidth="1"/>
    <col min="15" max="15" width="9.140625" style="16"/>
  </cols>
  <sheetData>
    <row r="1" spans="1:15" x14ac:dyDescent="0.25">
      <c r="A1" s="58" t="s">
        <v>122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1:15" ht="43.5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</row>
    <row r="3" spans="1:15" x14ac:dyDescent="0.25">
      <c r="A3" s="21" t="s">
        <v>0</v>
      </c>
      <c r="B3" s="22" t="s">
        <v>1</v>
      </c>
      <c r="C3" s="22" t="s">
        <v>2</v>
      </c>
      <c r="D3" s="22" t="s">
        <v>3</v>
      </c>
      <c r="E3" s="23" t="s">
        <v>128</v>
      </c>
      <c r="F3" s="22" t="s">
        <v>16</v>
      </c>
      <c r="G3" s="22" t="s">
        <v>17</v>
      </c>
      <c r="H3" s="22" t="s">
        <v>121</v>
      </c>
      <c r="I3" s="22" t="s">
        <v>104</v>
      </c>
      <c r="J3" s="22" t="s">
        <v>124</v>
      </c>
      <c r="K3" s="24" t="s">
        <v>125</v>
      </c>
      <c r="L3" s="24" t="s">
        <v>120</v>
      </c>
      <c r="M3" s="25" t="s">
        <v>127</v>
      </c>
      <c r="N3" s="26" t="s">
        <v>118</v>
      </c>
      <c r="O3" s="17"/>
    </row>
    <row r="4" spans="1:15" x14ac:dyDescent="0.25">
      <c r="A4" s="14">
        <v>1</v>
      </c>
      <c r="B4" s="1">
        <v>44229</v>
      </c>
      <c r="C4" s="2" t="s">
        <v>52</v>
      </c>
      <c r="D4" s="2" t="s">
        <v>53</v>
      </c>
      <c r="E4" s="11">
        <v>3542</v>
      </c>
      <c r="F4" s="2" t="s">
        <v>21</v>
      </c>
      <c r="G4" s="2" t="s">
        <v>20</v>
      </c>
      <c r="H4" s="19">
        <v>0.47916666666666669</v>
      </c>
      <c r="I4" s="3" t="str">
        <f>IF(J4&gt;K4,"Mandante",IF(J4&lt;K4,"Visitante","Empate"))</f>
        <v>Empate</v>
      </c>
      <c r="J4" s="4">
        <v>0</v>
      </c>
      <c r="K4" s="4">
        <v>0</v>
      </c>
      <c r="L4" s="6">
        <v>0.6</v>
      </c>
      <c r="M4" s="10">
        <v>12.5</v>
      </c>
      <c r="N4" s="15">
        <f>E4*M4</f>
        <v>44275</v>
      </c>
    </row>
    <row r="5" spans="1:15" x14ac:dyDescent="0.25">
      <c r="A5" s="14">
        <v>2</v>
      </c>
      <c r="B5" s="1">
        <v>44200</v>
      </c>
      <c r="C5" s="2" t="s">
        <v>5</v>
      </c>
      <c r="D5" s="2" t="s">
        <v>54</v>
      </c>
      <c r="E5" s="11">
        <v>9228</v>
      </c>
      <c r="F5" s="2" t="s">
        <v>21</v>
      </c>
      <c r="G5" s="2" t="s">
        <v>20</v>
      </c>
      <c r="H5" s="19">
        <v>0.40625</v>
      </c>
      <c r="I5" s="3" t="str">
        <f t="shared" ref="I5:I68" si="0">IF(J5&gt;K5,"Mandante",IF(J5&lt;K5,"Visitante","Empate"))</f>
        <v>Visitante</v>
      </c>
      <c r="J5" s="4">
        <v>2</v>
      </c>
      <c r="K5" s="4">
        <v>3</v>
      </c>
      <c r="L5" s="6">
        <v>0.53</v>
      </c>
      <c r="M5" s="10">
        <v>10</v>
      </c>
      <c r="N5" s="15">
        <f>E5*M5</f>
        <v>92280</v>
      </c>
    </row>
    <row r="6" spans="1:15" x14ac:dyDescent="0.25">
      <c r="A6" s="14">
        <v>3</v>
      </c>
      <c r="B6" s="1">
        <v>44205</v>
      </c>
      <c r="C6" s="2" t="s">
        <v>14</v>
      </c>
      <c r="D6" s="2" t="s">
        <v>54</v>
      </c>
      <c r="E6" s="11">
        <v>5272</v>
      </c>
      <c r="F6" s="2" t="s">
        <v>39</v>
      </c>
      <c r="G6" s="2" t="s">
        <v>19</v>
      </c>
      <c r="H6" s="19">
        <v>0.40625</v>
      </c>
      <c r="I6" s="3" t="str">
        <f t="shared" si="0"/>
        <v>Empate</v>
      </c>
      <c r="J6" s="4">
        <v>1</v>
      </c>
      <c r="K6" s="4">
        <v>1</v>
      </c>
      <c r="L6" s="6">
        <v>0.7</v>
      </c>
      <c r="M6" s="10">
        <v>10</v>
      </c>
      <c r="N6" s="15">
        <f>E6*M6</f>
        <v>52720</v>
      </c>
    </row>
    <row r="7" spans="1:15" x14ac:dyDescent="0.25">
      <c r="A7" s="14">
        <v>4</v>
      </c>
      <c r="B7" s="1">
        <v>44209</v>
      </c>
      <c r="C7" s="2" t="s">
        <v>6</v>
      </c>
      <c r="D7" s="2" t="s">
        <v>53</v>
      </c>
      <c r="E7" s="11">
        <v>5726</v>
      </c>
      <c r="F7" s="2" t="s">
        <v>21</v>
      </c>
      <c r="G7" s="2" t="s">
        <v>20</v>
      </c>
      <c r="H7" s="19">
        <v>0.47916666666666669</v>
      </c>
      <c r="I7" s="3" t="str">
        <f t="shared" si="0"/>
        <v>Visitante</v>
      </c>
      <c r="J7" s="4">
        <v>1</v>
      </c>
      <c r="K7" s="4">
        <v>2</v>
      </c>
      <c r="L7" s="6">
        <v>0.8</v>
      </c>
      <c r="M7" s="10">
        <v>12.5</v>
      </c>
      <c r="N7" s="15">
        <f>E7*M7</f>
        <v>71575</v>
      </c>
    </row>
    <row r="8" spans="1:15" x14ac:dyDescent="0.25">
      <c r="A8" s="14">
        <v>5</v>
      </c>
      <c r="B8" s="1">
        <v>44212</v>
      </c>
      <c r="C8" s="2" t="s">
        <v>10</v>
      </c>
      <c r="D8" s="2" t="s">
        <v>54</v>
      </c>
      <c r="E8" s="11">
        <v>5300</v>
      </c>
      <c r="F8" s="2" t="s">
        <v>24</v>
      </c>
      <c r="G8" s="2" t="s">
        <v>19</v>
      </c>
      <c r="H8" s="19">
        <v>0.40625</v>
      </c>
      <c r="I8" s="3" t="str">
        <f t="shared" si="0"/>
        <v>Visitante</v>
      </c>
      <c r="J8" s="4">
        <v>2</v>
      </c>
      <c r="K8" s="4">
        <v>3</v>
      </c>
      <c r="L8" s="6">
        <v>0.73</v>
      </c>
      <c r="M8" s="10">
        <v>10</v>
      </c>
      <c r="N8" s="15">
        <f>E8*M8</f>
        <v>53000</v>
      </c>
    </row>
    <row r="9" spans="1:15" x14ac:dyDescent="0.25">
      <c r="A9" s="14">
        <v>6</v>
      </c>
      <c r="B9" s="1">
        <v>44212</v>
      </c>
      <c r="C9" s="2" t="s">
        <v>7</v>
      </c>
      <c r="D9" s="2" t="s">
        <v>62</v>
      </c>
      <c r="E9" s="11">
        <v>3199</v>
      </c>
      <c r="F9" s="2" t="s">
        <v>21</v>
      </c>
      <c r="G9" s="2" t="s">
        <v>20</v>
      </c>
      <c r="H9" s="19">
        <v>0.41666666666666669</v>
      </c>
      <c r="I9" s="3" t="str">
        <f t="shared" si="0"/>
        <v>Visitante</v>
      </c>
      <c r="J9" s="4">
        <v>2</v>
      </c>
      <c r="K9" s="4">
        <v>3</v>
      </c>
      <c r="L9" s="6">
        <v>0.65</v>
      </c>
      <c r="M9" s="10">
        <v>5</v>
      </c>
      <c r="N9" s="15">
        <f>E9*M9</f>
        <v>15995</v>
      </c>
    </row>
    <row r="10" spans="1:15" x14ac:dyDescent="0.25">
      <c r="A10" s="14">
        <v>7</v>
      </c>
      <c r="B10" s="1">
        <v>44212</v>
      </c>
      <c r="C10" s="2" t="s">
        <v>7</v>
      </c>
      <c r="D10" s="2" t="s">
        <v>53</v>
      </c>
      <c r="E10" s="11">
        <v>4860</v>
      </c>
      <c r="F10" s="2" t="s">
        <v>24</v>
      </c>
      <c r="G10" s="2" t="s">
        <v>19</v>
      </c>
      <c r="H10" s="19">
        <v>0.47916666666666669</v>
      </c>
      <c r="I10" s="3" t="str">
        <f t="shared" si="0"/>
        <v>Mandante</v>
      </c>
      <c r="J10" s="4">
        <v>2</v>
      </c>
      <c r="K10" s="4">
        <v>1</v>
      </c>
      <c r="L10" s="6">
        <v>0.81</v>
      </c>
      <c r="M10" s="10">
        <v>12.5</v>
      </c>
      <c r="N10" s="15">
        <f>E10*M10</f>
        <v>60750</v>
      </c>
    </row>
    <row r="11" spans="1:15" x14ac:dyDescent="0.25">
      <c r="A11" s="14">
        <v>8</v>
      </c>
      <c r="B11" s="1">
        <v>44219</v>
      </c>
      <c r="C11" s="2" t="s">
        <v>55</v>
      </c>
      <c r="D11" s="2" t="s">
        <v>54</v>
      </c>
      <c r="E11" s="11">
        <v>1662</v>
      </c>
      <c r="F11" s="2" t="s">
        <v>25</v>
      </c>
      <c r="G11" s="2" t="s">
        <v>26</v>
      </c>
      <c r="H11" s="19">
        <v>0.40625</v>
      </c>
      <c r="I11" s="3" t="str">
        <f t="shared" si="0"/>
        <v>Empate</v>
      </c>
      <c r="J11" s="4">
        <v>0</v>
      </c>
      <c r="K11" s="4">
        <v>0</v>
      </c>
      <c r="L11" s="6">
        <v>0.77</v>
      </c>
      <c r="M11" s="10">
        <v>10</v>
      </c>
      <c r="N11" s="15">
        <f>E11*M11</f>
        <v>16620</v>
      </c>
    </row>
    <row r="12" spans="1:15" x14ac:dyDescent="0.25">
      <c r="A12" s="14">
        <v>9</v>
      </c>
      <c r="B12" s="1">
        <v>44219</v>
      </c>
      <c r="C12" s="2" t="s">
        <v>56</v>
      </c>
      <c r="D12" s="2" t="s">
        <v>62</v>
      </c>
      <c r="E12" s="11">
        <v>2937</v>
      </c>
      <c r="F12" s="2" t="s">
        <v>21</v>
      </c>
      <c r="G12" s="2" t="s">
        <v>20</v>
      </c>
      <c r="H12" s="19">
        <v>0.41666666666666669</v>
      </c>
      <c r="I12" s="3" t="str">
        <f t="shared" si="0"/>
        <v>Mandante</v>
      </c>
      <c r="J12" s="4">
        <v>5</v>
      </c>
      <c r="K12" s="4">
        <v>0</v>
      </c>
      <c r="L12" s="6">
        <v>0.81</v>
      </c>
      <c r="M12" s="10">
        <v>5</v>
      </c>
      <c r="N12" s="15">
        <f>E12*M12</f>
        <v>14685</v>
      </c>
    </row>
    <row r="13" spans="1:15" x14ac:dyDescent="0.25">
      <c r="A13" s="14">
        <v>10</v>
      </c>
      <c r="B13" s="1">
        <v>44226</v>
      </c>
      <c r="C13" s="2" t="s">
        <v>59</v>
      </c>
      <c r="D13" s="2" t="s">
        <v>54</v>
      </c>
      <c r="E13" s="11">
        <v>3290</v>
      </c>
      <c r="F13" s="2" t="s">
        <v>22</v>
      </c>
      <c r="G13" s="2" t="s">
        <v>18</v>
      </c>
      <c r="H13" s="19">
        <v>0.40625</v>
      </c>
      <c r="I13" s="3" t="str">
        <f t="shared" si="0"/>
        <v>Visitante</v>
      </c>
      <c r="J13" s="4">
        <v>2</v>
      </c>
      <c r="K13" s="4">
        <v>5</v>
      </c>
      <c r="L13" s="6">
        <v>0.91</v>
      </c>
      <c r="M13" s="10">
        <v>10</v>
      </c>
      <c r="N13" s="15">
        <f>E13*M13</f>
        <v>32900</v>
      </c>
    </row>
    <row r="14" spans="1:15" x14ac:dyDescent="0.25">
      <c r="A14" s="14">
        <v>11</v>
      </c>
      <c r="B14" s="1">
        <v>44226</v>
      </c>
      <c r="C14" s="2" t="s">
        <v>60</v>
      </c>
      <c r="D14" s="2" t="s">
        <v>53</v>
      </c>
      <c r="E14" s="11">
        <v>2761</v>
      </c>
      <c r="F14" s="2" t="s">
        <v>21</v>
      </c>
      <c r="G14" s="2" t="s">
        <v>20</v>
      </c>
      <c r="H14" s="19">
        <v>0.47916666666666669</v>
      </c>
      <c r="I14" s="3" t="str">
        <f t="shared" si="0"/>
        <v>Visitante</v>
      </c>
      <c r="J14" s="4">
        <v>0</v>
      </c>
      <c r="K14" s="4">
        <v>2</v>
      </c>
      <c r="L14" s="6">
        <v>0.69</v>
      </c>
      <c r="M14" s="10">
        <v>12.5</v>
      </c>
      <c r="N14" s="15">
        <f>E14*M14</f>
        <v>34512.5</v>
      </c>
    </row>
    <row r="15" spans="1:15" x14ac:dyDescent="0.25">
      <c r="A15" s="14">
        <v>12</v>
      </c>
      <c r="B15" s="1">
        <v>44227</v>
      </c>
      <c r="C15" s="2" t="s">
        <v>61</v>
      </c>
      <c r="D15" s="2" t="s">
        <v>62</v>
      </c>
      <c r="E15" s="11">
        <v>2571</v>
      </c>
      <c r="F15" s="2" t="s">
        <v>25</v>
      </c>
      <c r="G15" s="2" t="s">
        <v>26</v>
      </c>
      <c r="H15" s="19">
        <v>0.41666666666666669</v>
      </c>
      <c r="I15" s="3" t="str">
        <f t="shared" si="0"/>
        <v>Visitante</v>
      </c>
      <c r="J15" s="4">
        <v>0</v>
      </c>
      <c r="K15" s="4">
        <v>4</v>
      </c>
      <c r="L15" s="6">
        <v>0.78</v>
      </c>
      <c r="M15" s="10">
        <v>5</v>
      </c>
      <c r="N15" s="15">
        <f>E15*M15</f>
        <v>12855</v>
      </c>
    </row>
    <row r="16" spans="1:15" x14ac:dyDescent="0.25">
      <c r="A16" s="14">
        <v>13</v>
      </c>
      <c r="B16" s="1">
        <v>44230</v>
      </c>
      <c r="C16" s="2" t="s">
        <v>10</v>
      </c>
      <c r="D16" s="2" t="s">
        <v>53</v>
      </c>
      <c r="E16" s="11">
        <v>10591</v>
      </c>
      <c r="F16" s="2" t="s">
        <v>24</v>
      </c>
      <c r="G16" s="2" t="s">
        <v>19</v>
      </c>
      <c r="H16" s="19">
        <v>0.47916666666666669</v>
      </c>
      <c r="I16" s="3" t="str">
        <f t="shared" si="0"/>
        <v>Empate</v>
      </c>
      <c r="J16" s="4">
        <v>4</v>
      </c>
      <c r="K16" s="4">
        <v>4</v>
      </c>
      <c r="L16" s="6">
        <v>0.75</v>
      </c>
      <c r="M16" s="10">
        <v>12.5</v>
      </c>
      <c r="N16" s="15">
        <f>E16*M16</f>
        <v>132387.5</v>
      </c>
    </row>
    <row r="17" spans="1:14" x14ac:dyDescent="0.25">
      <c r="A17" s="14">
        <v>14</v>
      </c>
      <c r="B17" s="1">
        <v>44230</v>
      </c>
      <c r="C17" s="2" t="s">
        <v>45</v>
      </c>
      <c r="D17" s="2" t="s">
        <v>53</v>
      </c>
      <c r="E17" s="11">
        <v>3030</v>
      </c>
      <c r="F17" s="2" t="s">
        <v>39</v>
      </c>
      <c r="G17" s="2" t="s">
        <v>19</v>
      </c>
      <c r="H17" s="19">
        <v>0.47916666666666669</v>
      </c>
      <c r="I17" s="3" t="str">
        <f t="shared" si="0"/>
        <v>Mandante</v>
      </c>
      <c r="J17" s="4">
        <v>4</v>
      </c>
      <c r="K17" s="4">
        <v>0</v>
      </c>
      <c r="L17" s="6">
        <v>0.9</v>
      </c>
      <c r="M17" s="10">
        <v>12.5</v>
      </c>
      <c r="N17" s="15">
        <f>E17*M17</f>
        <v>37875</v>
      </c>
    </row>
    <row r="18" spans="1:14" x14ac:dyDescent="0.25">
      <c r="A18" s="14">
        <v>15</v>
      </c>
      <c r="B18" s="1">
        <v>44233</v>
      </c>
      <c r="C18" s="2" t="s">
        <v>7</v>
      </c>
      <c r="D18" s="2" t="s">
        <v>54</v>
      </c>
      <c r="E18" s="11">
        <v>4609</v>
      </c>
      <c r="F18" s="2" t="s">
        <v>24</v>
      </c>
      <c r="G18" s="2" t="s">
        <v>19</v>
      </c>
      <c r="H18" s="19">
        <v>0.40625</v>
      </c>
      <c r="I18" s="3" t="str">
        <f t="shared" si="0"/>
        <v>Mandante</v>
      </c>
      <c r="J18" s="4">
        <v>5</v>
      </c>
      <c r="K18" s="4">
        <v>1</v>
      </c>
      <c r="L18" s="6">
        <v>0.8</v>
      </c>
      <c r="M18" s="10">
        <v>10</v>
      </c>
      <c r="N18" s="15">
        <f>E18*M18</f>
        <v>46090</v>
      </c>
    </row>
    <row r="19" spans="1:14" x14ac:dyDescent="0.25">
      <c r="A19" s="14">
        <v>16</v>
      </c>
      <c r="B19" s="1">
        <v>44233</v>
      </c>
      <c r="C19" s="2" t="s">
        <v>14</v>
      </c>
      <c r="D19" s="2" t="s">
        <v>53</v>
      </c>
      <c r="E19" s="11">
        <v>5756</v>
      </c>
      <c r="F19" s="2" t="s">
        <v>39</v>
      </c>
      <c r="G19" s="2" t="s">
        <v>19</v>
      </c>
      <c r="H19" s="19">
        <v>0.47916666666666669</v>
      </c>
      <c r="I19" s="3" t="str">
        <f t="shared" si="0"/>
        <v>Visitante</v>
      </c>
      <c r="J19" s="4">
        <v>0</v>
      </c>
      <c r="K19" s="4">
        <v>1</v>
      </c>
      <c r="L19" s="6">
        <v>0.79</v>
      </c>
      <c r="M19" s="10">
        <v>12.5</v>
      </c>
      <c r="N19" s="15">
        <f>E19*M19</f>
        <v>71950</v>
      </c>
    </row>
    <row r="20" spans="1:14" x14ac:dyDescent="0.25">
      <c r="A20" s="14">
        <v>17</v>
      </c>
      <c r="B20" s="1">
        <v>44233</v>
      </c>
      <c r="C20" s="2" t="s">
        <v>63</v>
      </c>
      <c r="D20" s="2" t="s">
        <v>62</v>
      </c>
      <c r="E20" s="11">
        <v>4156</v>
      </c>
      <c r="F20" s="2" t="s">
        <v>21</v>
      </c>
      <c r="G20" s="2" t="s">
        <v>20</v>
      </c>
      <c r="H20" s="19">
        <v>0.41666666666666669</v>
      </c>
      <c r="I20" s="3" t="str">
        <f t="shared" si="0"/>
        <v>Visitante</v>
      </c>
      <c r="J20" s="4">
        <v>0</v>
      </c>
      <c r="K20" s="4">
        <v>6</v>
      </c>
      <c r="L20" s="6">
        <v>0.83</v>
      </c>
      <c r="M20" s="10">
        <v>5</v>
      </c>
      <c r="N20" s="15">
        <f>E20*M20</f>
        <v>20780</v>
      </c>
    </row>
    <row r="21" spans="1:14" x14ac:dyDescent="0.25">
      <c r="A21" s="14">
        <v>18</v>
      </c>
      <c r="B21" s="1">
        <v>44237</v>
      </c>
      <c r="C21" s="2" t="s">
        <v>14</v>
      </c>
      <c r="D21" s="2" t="s">
        <v>54</v>
      </c>
      <c r="E21" s="11">
        <v>4103</v>
      </c>
      <c r="F21" s="2" t="s">
        <v>39</v>
      </c>
      <c r="G21" s="2" t="s">
        <v>19</v>
      </c>
      <c r="H21" s="19">
        <v>0.40625</v>
      </c>
      <c r="I21" s="3" t="str">
        <f t="shared" si="0"/>
        <v>Visitante</v>
      </c>
      <c r="J21" s="4">
        <v>1</v>
      </c>
      <c r="K21" s="4">
        <v>4</v>
      </c>
      <c r="L21" s="6">
        <v>0.86</v>
      </c>
      <c r="M21" s="10">
        <v>10</v>
      </c>
      <c r="N21" s="15">
        <f>E21*M21</f>
        <v>41030</v>
      </c>
    </row>
    <row r="22" spans="1:14" x14ac:dyDescent="0.25">
      <c r="A22" s="14">
        <v>19</v>
      </c>
      <c r="B22" s="1">
        <v>44237</v>
      </c>
      <c r="C22" s="2" t="s">
        <v>7</v>
      </c>
      <c r="D22" s="2" t="s">
        <v>53</v>
      </c>
      <c r="E22" s="11">
        <v>7986</v>
      </c>
      <c r="F22" s="2" t="s">
        <v>24</v>
      </c>
      <c r="G22" s="2" t="s">
        <v>19</v>
      </c>
      <c r="H22" s="19">
        <v>0.47916666666666669</v>
      </c>
      <c r="I22" s="3" t="str">
        <f t="shared" si="0"/>
        <v>Mandante</v>
      </c>
      <c r="J22" s="4">
        <v>3</v>
      </c>
      <c r="K22" s="4">
        <v>2</v>
      </c>
      <c r="L22" s="6">
        <v>0.78</v>
      </c>
      <c r="M22" s="10">
        <v>12.5</v>
      </c>
      <c r="N22" s="15">
        <f>E22*M22</f>
        <v>99825</v>
      </c>
    </row>
    <row r="23" spans="1:14" x14ac:dyDescent="0.25">
      <c r="A23" s="14">
        <v>20</v>
      </c>
      <c r="B23" s="1">
        <v>44240</v>
      </c>
      <c r="C23" s="3" t="s">
        <v>11</v>
      </c>
      <c r="D23" s="2" t="s">
        <v>53</v>
      </c>
      <c r="E23" s="12">
        <v>5288</v>
      </c>
      <c r="F23" s="3" t="s">
        <v>24</v>
      </c>
      <c r="G23" s="3" t="s">
        <v>19</v>
      </c>
      <c r="H23" s="19">
        <v>0.47916666666666669</v>
      </c>
      <c r="I23" s="3" t="str">
        <f t="shared" si="0"/>
        <v>Mandante</v>
      </c>
      <c r="J23" s="4">
        <v>2</v>
      </c>
      <c r="K23" s="4">
        <v>0</v>
      </c>
      <c r="L23" s="6">
        <v>0.87</v>
      </c>
      <c r="M23" s="10">
        <v>12.5</v>
      </c>
      <c r="N23" s="15">
        <f>E23*M23</f>
        <v>66100</v>
      </c>
    </row>
    <row r="24" spans="1:14" x14ac:dyDescent="0.25">
      <c r="A24" s="14">
        <v>21</v>
      </c>
      <c r="B24" s="1">
        <v>44240</v>
      </c>
      <c r="C24" s="3" t="s">
        <v>13</v>
      </c>
      <c r="D24" s="2" t="s">
        <v>62</v>
      </c>
      <c r="E24" s="12">
        <v>1295</v>
      </c>
      <c r="F24" s="3" t="s">
        <v>21</v>
      </c>
      <c r="G24" s="3" t="s">
        <v>20</v>
      </c>
      <c r="H24" s="19">
        <v>0.41666666666666669</v>
      </c>
      <c r="I24" s="3" t="str">
        <f t="shared" si="0"/>
        <v>Visitante</v>
      </c>
      <c r="J24" s="4">
        <v>1</v>
      </c>
      <c r="K24" s="4">
        <v>5</v>
      </c>
      <c r="L24" s="6">
        <v>0.85</v>
      </c>
      <c r="M24" s="10">
        <v>5</v>
      </c>
      <c r="N24" s="15">
        <f>E24*M24</f>
        <v>6475</v>
      </c>
    </row>
    <row r="25" spans="1:14" x14ac:dyDescent="0.25">
      <c r="A25" s="14">
        <v>22</v>
      </c>
      <c r="B25" s="1">
        <v>44244</v>
      </c>
      <c r="C25" s="2" t="s">
        <v>44</v>
      </c>
      <c r="D25" s="2" t="s">
        <v>53</v>
      </c>
      <c r="E25" s="11">
        <v>7821</v>
      </c>
      <c r="F25" s="2" t="s">
        <v>50</v>
      </c>
      <c r="G25" s="2" t="s">
        <v>51</v>
      </c>
      <c r="H25" s="19">
        <v>0.47916666666666669</v>
      </c>
      <c r="I25" s="3" t="str">
        <f t="shared" si="0"/>
        <v>Mandante</v>
      </c>
      <c r="J25" s="4">
        <v>3</v>
      </c>
      <c r="K25" s="4">
        <v>2</v>
      </c>
      <c r="L25" s="6">
        <v>0.84</v>
      </c>
      <c r="M25" s="10">
        <v>12.5</v>
      </c>
      <c r="N25" s="15">
        <f>E25*M25</f>
        <v>97762.5</v>
      </c>
    </row>
    <row r="26" spans="1:14" x14ac:dyDescent="0.25">
      <c r="A26" s="14">
        <v>23</v>
      </c>
      <c r="B26" s="1">
        <v>44248</v>
      </c>
      <c r="C26" s="2" t="s">
        <v>64</v>
      </c>
      <c r="D26" s="2" t="s">
        <v>62</v>
      </c>
      <c r="E26" s="12">
        <v>5567</v>
      </c>
      <c r="F26" s="3" t="s">
        <v>25</v>
      </c>
      <c r="G26" s="3" t="s">
        <v>26</v>
      </c>
      <c r="H26" s="19">
        <v>0.41666666666666669</v>
      </c>
      <c r="I26" s="3" t="str">
        <f t="shared" si="0"/>
        <v>Visitante</v>
      </c>
      <c r="J26" s="4">
        <v>1</v>
      </c>
      <c r="K26" s="4">
        <v>9</v>
      </c>
      <c r="L26" s="6">
        <v>0.89</v>
      </c>
      <c r="M26" s="10">
        <v>5</v>
      </c>
      <c r="N26" s="15">
        <f>E26*M26</f>
        <v>27835</v>
      </c>
    </row>
    <row r="27" spans="1:14" x14ac:dyDescent="0.25">
      <c r="A27" s="14">
        <v>24</v>
      </c>
      <c r="B27" s="1">
        <v>44251</v>
      </c>
      <c r="C27" s="3" t="s">
        <v>65</v>
      </c>
      <c r="D27" s="2" t="s">
        <v>31</v>
      </c>
      <c r="E27" s="12">
        <v>12010</v>
      </c>
      <c r="F27" s="3" t="s">
        <v>35</v>
      </c>
      <c r="G27" s="3" t="s">
        <v>36</v>
      </c>
      <c r="H27" s="18">
        <v>0.86458333333333337</v>
      </c>
      <c r="I27" s="3" t="str">
        <f t="shared" si="0"/>
        <v>Mandante</v>
      </c>
      <c r="J27" s="4">
        <v>1</v>
      </c>
      <c r="K27" s="4">
        <v>0</v>
      </c>
      <c r="L27" s="6">
        <v>0.9</v>
      </c>
      <c r="M27" s="10">
        <v>30</v>
      </c>
      <c r="N27" s="15">
        <f>E27*M27</f>
        <v>360300</v>
      </c>
    </row>
    <row r="28" spans="1:14" x14ac:dyDescent="0.25">
      <c r="A28" s="14">
        <v>25</v>
      </c>
      <c r="B28" s="1">
        <v>44255</v>
      </c>
      <c r="C28" s="3" t="s">
        <v>66</v>
      </c>
      <c r="D28" s="2" t="s">
        <v>62</v>
      </c>
      <c r="E28" s="11">
        <v>5570</v>
      </c>
      <c r="F28" s="3" t="s">
        <v>39</v>
      </c>
      <c r="G28" s="3" t="s">
        <v>19</v>
      </c>
      <c r="H28" s="19">
        <v>0.41666666666666669</v>
      </c>
      <c r="I28" s="3" t="str">
        <f t="shared" si="0"/>
        <v>Mandante</v>
      </c>
      <c r="J28" s="4">
        <v>1</v>
      </c>
      <c r="K28" s="4">
        <v>0</v>
      </c>
      <c r="L28" s="6">
        <v>0.92</v>
      </c>
      <c r="M28" s="10">
        <v>5</v>
      </c>
      <c r="N28" s="15">
        <f>E28*M28</f>
        <v>27850</v>
      </c>
    </row>
    <row r="29" spans="1:14" x14ac:dyDescent="0.25">
      <c r="A29" s="14">
        <v>26</v>
      </c>
      <c r="B29" s="1">
        <v>44255</v>
      </c>
      <c r="C29" s="3" t="s">
        <v>67</v>
      </c>
      <c r="D29" s="2" t="s">
        <v>31</v>
      </c>
      <c r="E29" s="11">
        <v>13635</v>
      </c>
      <c r="F29" s="3" t="s">
        <v>85</v>
      </c>
      <c r="G29" s="3" t="s">
        <v>68</v>
      </c>
      <c r="H29" s="18">
        <v>0.86458333333333337</v>
      </c>
      <c r="I29" s="3" t="str">
        <f t="shared" si="0"/>
        <v>Mandante</v>
      </c>
      <c r="J29" s="4">
        <v>3</v>
      </c>
      <c r="K29" s="4">
        <v>2</v>
      </c>
      <c r="L29" s="6">
        <v>0.87</v>
      </c>
      <c r="M29" s="10">
        <v>30</v>
      </c>
      <c r="N29" s="15">
        <f>E29*M29</f>
        <v>409050</v>
      </c>
    </row>
    <row r="30" spans="1:14" x14ac:dyDescent="0.25">
      <c r="A30" s="14">
        <v>27</v>
      </c>
      <c r="B30" s="1">
        <v>44258</v>
      </c>
      <c r="C30" s="3" t="s">
        <v>69</v>
      </c>
      <c r="D30" s="2" t="s">
        <v>31</v>
      </c>
      <c r="E30" s="11">
        <v>5938</v>
      </c>
      <c r="F30" s="3" t="s">
        <v>37</v>
      </c>
      <c r="G30" s="3" t="s">
        <v>38</v>
      </c>
      <c r="H30" s="18">
        <v>0.86458333333333337</v>
      </c>
      <c r="I30" s="3" t="str">
        <f t="shared" si="0"/>
        <v>Empate</v>
      </c>
      <c r="J30" s="4">
        <v>1</v>
      </c>
      <c r="K30" s="4">
        <v>1</v>
      </c>
      <c r="L30" s="6">
        <v>0.83</v>
      </c>
      <c r="M30" s="10">
        <v>30</v>
      </c>
      <c r="N30" s="15">
        <f>E30*M30</f>
        <v>178140</v>
      </c>
    </row>
    <row r="31" spans="1:14" x14ac:dyDescent="0.25">
      <c r="A31" s="14">
        <v>28</v>
      </c>
      <c r="B31" s="1">
        <v>44262</v>
      </c>
      <c r="C31" s="3" t="s">
        <v>14</v>
      </c>
      <c r="D31" s="2" t="s">
        <v>62</v>
      </c>
      <c r="E31" s="11">
        <v>3072</v>
      </c>
      <c r="F31" s="3" t="s">
        <v>39</v>
      </c>
      <c r="G31" s="3" t="s">
        <v>19</v>
      </c>
      <c r="H31" s="19">
        <v>0.41666666666666669</v>
      </c>
      <c r="I31" s="3" t="str">
        <f t="shared" si="0"/>
        <v>Visitante</v>
      </c>
      <c r="J31" s="4">
        <v>0</v>
      </c>
      <c r="K31" s="4">
        <v>2</v>
      </c>
      <c r="L31" s="6">
        <v>0.85</v>
      </c>
      <c r="M31" s="10">
        <v>5</v>
      </c>
      <c r="N31" s="15">
        <f>E31*M31</f>
        <v>15360</v>
      </c>
    </row>
    <row r="32" spans="1:14" x14ac:dyDescent="0.25">
      <c r="A32" s="14">
        <v>29</v>
      </c>
      <c r="B32" s="1">
        <v>44263</v>
      </c>
      <c r="C32" s="3" t="s">
        <v>70</v>
      </c>
      <c r="D32" s="2" t="s">
        <v>31</v>
      </c>
      <c r="E32" s="12">
        <v>10285</v>
      </c>
      <c r="F32" s="3" t="s">
        <v>23</v>
      </c>
      <c r="G32" s="3" t="s">
        <v>19</v>
      </c>
      <c r="H32" s="18">
        <v>0.86458333333333337</v>
      </c>
      <c r="I32" s="3" t="str">
        <f t="shared" si="0"/>
        <v>Empate</v>
      </c>
      <c r="J32" s="4">
        <v>2</v>
      </c>
      <c r="K32" s="4">
        <v>2</v>
      </c>
      <c r="L32" s="6">
        <v>0.89</v>
      </c>
      <c r="M32" s="10">
        <v>30</v>
      </c>
      <c r="N32" s="15">
        <f>E32*M32</f>
        <v>308550</v>
      </c>
    </row>
    <row r="33" spans="1:14" x14ac:dyDescent="0.25">
      <c r="A33" s="14">
        <v>30</v>
      </c>
      <c r="B33" s="1">
        <v>44265</v>
      </c>
      <c r="C33" s="3" t="s">
        <v>9</v>
      </c>
      <c r="D33" s="2" t="s">
        <v>62</v>
      </c>
      <c r="E33" s="12">
        <v>3100</v>
      </c>
      <c r="F33" s="3" t="s">
        <v>24</v>
      </c>
      <c r="G33" s="3" t="s">
        <v>19</v>
      </c>
      <c r="H33" s="19">
        <v>0.41666666666666669</v>
      </c>
      <c r="I33" s="3" t="str">
        <f t="shared" si="0"/>
        <v>Mandante</v>
      </c>
      <c r="J33" s="4">
        <v>9</v>
      </c>
      <c r="K33" s="4">
        <v>0</v>
      </c>
      <c r="L33" s="6">
        <v>0.83</v>
      </c>
      <c r="M33" s="10">
        <v>5</v>
      </c>
      <c r="N33" s="15">
        <f>E33*M33</f>
        <v>15500</v>
      </c>
    </row>
    <row r="34" spans="1:14" x14ac:dyDescent="0.25">
      <c r="A34" s="14">
        <v>31</v>
      </c>
      <c r="B34" s="1">
        <v>44268</v>
      </c>
      <c r="C34" s="3" t="s">
        <v>13</v>
      </c>
      <c r="D34" s="2" t="s">
        <v>62</v>
      </c>
      <c r="E34" s="11">
        <v>2280</v>
      </c>
      <c r="F34" s="3" t="s">
        <v>22</v>
      </c>
      <c r="G34" s="3" t="s">
        <v>18</v>
      </c>
      <c r="H34" s="19">
        <v>0.41666666666666669</v>
      </c>
      <c r="I34" s="3" t="str">
        <f t="shared" si="0"/>
        <v>Visitante</v>
      </c>
      <c r="J34" s="4">
        <v>0</v>
      </c>
      <c r="K34" s="4">
        <v>10</v>
      </c>
      <c r="L34" s="6">
        <v>0.84</v>
      </c>
      <c r="M34" s="10">
        <v>5</v>
      </c>
      <c r="N34" s="15">
        <f>E34*M34</f>
        <v>11400</v>
      </c>
    </row>
    <row r="35" spans="1:14" x14ac:dyDescent="0.25">
      <c r="A35" s="14">
        <v>32</v>
      </c>
      <c r="B35" s="1">
        <v>44268</v>
      </c>
      <c r="C35" s="3" t="s">
        <v>72</v>
      </c>
      <c r="D35" s="2" t="s">
        <v>31</v>
      </c>
      <c r="E35" s="11">
        <v>4865</v>
      </c>
      <c r="F35" s="3" t="s">
        <v>37</v>
      </c>
      <c r="G35" s="2" t="s">
        <v>38</v>
      </c>
      <c r="H35" s="18">
        <v>0.86458333333333337</v>
      </c>
      <c r="I35" s="3" t="str">
        <f t="shared" si="0"/>
        <v>Mandante</v>
      </c>
      <c r="J35" s="4">
        <v>2</v>
      </c>
      <c r="K35" s="4">
        <v>0</v>
      </c>
      <c r="L35" s="6">
        <v>0.86</v>
      </c>
      <c r="M35" s="10">
        <v>30</v>
      </c>
      <c r="N35" s="15">
        <f>E35*M35</f>
        <v>145950</v>
      </c>
    </row>
    <row r="36" spans="1:14" x14ac:dyDescent="0.25">
      <c r="A36" s="14">
        <v>33</v>
      </c>
      <c r="B36" s="1">
        <v>44269</v>
      </c>
      <c r="C36" s="3" t="s">
        <v>40</v>
      </c>
      <c r="D36" s="2" t="s">
        <v>62</v>
      </c>
      <c r="E36" s="11">
        <v>2808</v>
      </c>
      <c r="F36" s="3" t="s">
        <v>25</v>
      </c>
      <c r="G36" s="3" t="s">
        <v>26</v>
      </c>
      <c r="H36" s="19">
        <v>0.41666666666666669</v>
      </c>
      <c r="I36" s="3" t="str">
        <f t="shared" si="0"/>
        <v>Visitante</v>
      </c>
      <c r="J36" s="4">
        <v>1</v>
      </c>
      <c r="K36" s="4">
        <v>4</v>
      </c>
      <c r="L36" s="6">
        <v>0.79</v>
      </c>
      <c r="M36" s="10">
        <v>5</v>
      </c>
      <c r="N36" s="15">
        <f>E36*M36</f>
        <v>14040</v>
      </c>
    </row>
    <row r="37" spans="1:14" x14ac:dyDescent="0.25">
      <c r="A37" s="14">
        <v>34</v>
      </c>
      <c r="B37" s="1">
        <v>44269</v>
      </c>
      <c r="C37" s="3" t="s">
        <v>71</v>
      </c>
      <c r="D37" s="2" t="s">
        <v>31</v>
      </c>
      <c r="E37" s="11">
        <v>14333</v>
      </c>
      <c r="F37" s="3" t="s">
        <v>34</v>
      </c>
      <c r="G37" s="3" t="s">
        <v>26</v>
      </c>
      <c r="H37" s="18">
        <v>0.86458333333333337</v>
      </c>
      <c r="I37" s="3" t="str">
        <f t="shared" si="0"/>
        <v>Empate</v>
      </c>
      <c r="J37" s="4">
        <v>0</v>
      </c>
      <c r="K37" s="4">
        <v>0</v>
      </c>
      <c r="L37" s="6">
        <v>0.81</v>
      </c>
      <c r="M37" s="10">
        <v>30</v>
      </c>
      <c r="N37" s="15">
        <f>E37*M37</f>
        <v>429990</v>
      </c>
    </row>
    <row r="38" spans="1:14" x14ac:dyDescent="0.25">
      <c r="A38" s="14">
        <v>35</v>
      </c>
      <c r="B38" s="1">
        <v>44283</v>
      </c>
      <c r="C38" s="3" t="s">
        <v>73</v>
      </c>
      <c r="D38" s="2" t="s">
        <v>31</v>
      </c>
      <c r="E38" s="11">
        <v>15013</v>
      </c>
      <c r="F38" s="3" t="s">
        <v>34</v>
      </c>
      <c r="G38" s="3" t="s">
        <v>26</v>
      </c>
      <c r="H38" s="18">
        <v>0.66666666666666663</v>
      </c>
      <c r="I38" s="3" t="str">
        <f t="shared" si="0"/>
        <v>Empate</v>
      </c>
      <c r="J38" s="4">
        <v>1</v>
      </c>
      <c r="K38" s="4">
        <v>1</v>
      </c>
      <c r="L38" s="6">
        <v>0.8</v>
      </c>
      <c r="M38" s="10">
        <v>30</v>
      </c>
      <c r="N38" s="15">
        <f>E38*M38</f>
        <v>450390</v>
      </c>
    </row>
    <row r="39" spans="1:14" x14ac:dyDescent="0.25">
      <c r="A39" s="14">
        <v>36</v>
      </c>
      <c r="B39" s="1">
        <v>44286</v>
      </c>
      <c r="C39" s="3" t="s">
        <v>74</v>
      </c>
      <c r="D39" s="2" t="s">
        <v>31</v>
      </c>
      <c r="E39" s="12">
        <v>11321</v>
      </c>
      <c r="F39" s="3" t="s">
        <v>85</v>
      </c>
      <c r="G39" s="3" t="s">
        <v>68</v>
      </c>
      <c r="H39" s="18">
        <v>0.86458333333333337</v>
      </c>
      <c r="I39" s="3" t="str">
        <f t="shared" si="0"/>
        <v>Mandante</v>
      </c>
      <c r="J39" s="4">
        <v>2</v>
      </c>
      <c r="K39" s="4">
        <v>1</v>
      </c>
      <c r="L39" s="6">
        <v>0.79</v>
      </c>
      <c r="M39" s="10">
        <v>30</v>
      </c>
      <c r="N39" s="15">
        <f>E39*M39</f>
        <v>339630</v>
      </c>
    </row>
    <row r="40" spans="1:14" x14ac:dyDescent="0.25">
      <c r="A40" s="14">
        <v>37</v>
      </c>
      <c r="B40" s="1">
        <v>44290</v>
      </c>
      <c r="C40" s="3" t="s">
        <v>9</v>
      </c>
      <c r="D40" s="2" t="s">
        <v>62</v>
      </c>
      <c r="E40" s="12">
        <v>4418</v>
      </c>
      <c r="F40" s="3" t="s">
        <v>24</v>
      </c>
      <c r="G40" s="3" t="s">
        <v>19</v>
      </c>
      <c r="H40" s="19">
        <v>0.41666666666666669</v>
      </c>
      <c r="I40" s="3" t="str">
        <f t="shared" si="0"/>
        <v>Mandante</v>
      </c>
      <c r="J40" s="4">
        <v>2</v>
      </c>
      <c r="K40" s="4">
        <v>0</v>
      </c>
      <c r="L40" s="6">
        <v>0.77</v>
      </c>
      <c r="M40" s="10">
        <v>5</v>
      </c>
      <c r="N40" s="15">
        <f>E40*M40</f>
        <v>22090</v>
      </c>
    </row>
    <row r="41" spans="1:14" x14ac:dyDescent="0.25">
      <c r="A41" s="14">
        <v>38</v>
      </c>
      <c r="B41" s="1">
        <v>44290</v>
      </c>
      <c r="C41" s="3" t="s">
        <v>75</v>
      </c>
      <c r="D41" s="2" t="s">
        <v>62</v>
      </c>
      <c r="E41" s="12">
        <v>4539</v>
      </c>
      <c r="F41" s="3" t="s">
        <v>39</v>
      </c>
      <c r="G41" s="3" t="s">
        <v>19</v>
      </c>
      <c r="H41" s="19">
        <v>0.41666666666666669</v>
      </c>
      <c r="I41" s="3" t="str">
        <f t="shared" si="0"/>
        <v>Mandante</v>
      </c>
      <c r="J41" s="4">
        <v>9</v>
      </c>
      <c r="K41" s="4">
        <v>0</v>
      </c>
      <c r="L41" s="6">
        <v>0.78</v>
      </c>
      <c r="M41" s="10">
        <v>5</v>
      </c>
      <c r="N41" s="15">
        <f>E41*M41</f>
        <v>22695</v>
      </c>
    </row>
    <row r="42" spans="1:14" x14ac:dyDescent="0.25">
      <c r="A42" s="14">
        <v>39</v>
      </c>
      <c r="B42" s="1">
        <v>44290</v>
      </c>
      <c r="C42" s="3" t="s">
        <v>46</v>
      </c>
      <c r="D42" s="2" t="s">
        <v>31</v>
      </c>
      <c r="E42" s="12">
        <v>8924</v>
      </c>
      <c r="F42" s="3" t="s">
        <v>34</v>
      </c>
      <c r="G42" s="3" t="s">
        <v>26</v>
      </c>
      <c r="H42" s="18">
        <v>0.66666666666666663</v>
      </c>
      <c r="I42" s="3" t="str">
        <f t="shared" si="0"/>
        <v>Visitante</v>
      </c>
      <c r="J42" s="4">
        <v>1</v>
      </c>
      <c r="K42" s="4">
        <v>4</v>
      </c>
      <c r="L42" s="6">
        <v>0.9</v>
      </c>
      <c r="M42" s="10">
        <v>30</v>
      </c>
      <c r="N42" s="15">
        <f>E42*M42</f>
        <v>267720</v>
      </c>
    </row>
    <row r="43" spans="1:14" x14ac:dyDescent="0.25">
      <c r="A43" s="14">
        <v>40</v>
      </c>
      <c r="B43" s="1">
        <v>44293</v>
      </c>
      <c r="C43" s="3" t="s">
        <v>7</v>
      </c>
      <c r="D43" s="2" t="s">
        <v>62</v>
      </c>
      <c r="E43" s="12">
        <v>20078</v>
      </c>
      <c r="F43" s="3" t="s">
        <v>85</v>
      </c>
      <c r="G43" s="3" t="s">
        <v>29</v>
      </c>
      <c r="H43" s="19">
        <v>0.41666666666666669</v>
      </c>
      <c r="I43" s="3" t="str">
        <f t="shared" si="0"/>
        <v>Visitante</v>
      </c>
      <c r="J43" s="4">
        <v>2</v>
      </c>
      <c r="K43" s="4">
        <v>4</v>
      </c>
      <c r="L43" s="6">
        <v>0.81</v>
      </c>
      <c r="M43" s="10">
        <v>5</v>
      </c>
      <c r="N43" s="15">
        <f>E43*M43</f>
        <v>100390</v>
      </c>
    </row>
    <row r="44" spans="1:14" x14ac:dyDescent="0.25">
      <c r="A44" s="14">
        <v>41</v>
      </c>
      <c r="B44" s="1">
        <v>44300</v>
      </c>
      <c r="C44" s="3" t="s">
        <v>76</v>
      </c>
      <c r="D44" s="2" t="s">
        <v>31</v>
      </c>
      <c r="E44" s="12">
        <v>8079</v>
      </c>
      <c r="F44" s="3" t="s">
        <v>85</v>
      </c>
      <c r="G44" s="3" t="s">
        <v>29</v>
      </c>
      <c r="H44" s="18">
        <v>0.66666666666666663</v>
      </c>
      <c r="I44" s="3" t="str">
        <f t="shared" si="0"/>
        <v>Mandante</v>
      </c>
      <c r="J44" s="4">
        <v>2</v>
      </c>
      <c r="K44" s="4">
        <v>0</v>
      </c>
      <c r="L44" s="6">
        <v>0.82</v>
      </c>
      <c r="M44" s="10">
        <v>30</v>
      </c>
      <c r="N44" s="15">
        <f>E44*M44</f>
        <v>242370</v>
      </c>
    </row>
    <row r="45" spans="1:14" x14ac:dyDescent="0.25">
      <c r="A45" s="14">
        <v>42</v>
      </c>
      <c r="B45" s="1">
        <v>44300</v>
      </c>
      <c r="C45" s="3" t="s">
        <v>77</v>
      </c>
      <c r="D45" s="2" t="s">
        <v>31</v>
      </c>
      <c r="E45" s="12">
        <v>9201</v>
      </c>
      <c r="F45" s="3" t="s">
        <v>34</v>
      </c>
      <c r="G45" s="3" t="s">
        <v>26</v>
      </c>
      <c r="H45" s="18">
        <v>0.66666666666666663</v>
      </c>
      <c r="I45" s="3" t="str">
        <f t="shared" si="0"/>
        <v>Empate</v>
      </c>
      <c r="J45" s="4">
        <v>1</v>
      </c>
      <c r="K45" s="4">
        <v>1</v>
      </c>
      <c r="L45" s="6">
        <v>0.79</v>
      </c>
      <c r="M45" s="10">
        <v>30</v>
      </c>
      <c r="N45" s="15">
        <f>E45*M45</f>
        <v>276030</v>
      </c>
    </row>
    <row r="46" spans="1:14" x14ac:dyDescent="0.25">
      <c r="A46" s="14">
        <v>43</v>
      </c>
      <c r="B46" s="1">
        <v>44304</v>
      </c>
      <c r="C46" s="3" t="s">
        <v>4</v>
      </c>
      <c r="D46" s="2" t="s">
        <v>31</v>
      </c>
      <c r="E46" s="12">
        <v>5511</v>
      </c>
      <c r="F46" s="3" t="s">
        <v>85</v>
      </c>
      <c r="G46" s="3" t="s">
        <v>29</v>
      </c>
      <c r="H46" s="18">
        <v>0.86458333333333337</v>
      </c>
      <c r="I46" s="3" t="str">
        <f t="shared" si="0"/>
        <v>Visitante</v>
      </c>
      <c r="J46" s="4">
        <v>1</v>
      </c>
      <c r="K46" s="4">
        <v>3</v>
      </c>
      <c r="L46" s="6">
        <v>0.79</v>
      </c>
      <c r="M46" s="10">
        <v>30</v>
      </c>
      <c r="N46" s="15">
        <f>E46*M46</f>
        <v>165330</v>
      </c>
    </row>
    <row r="47" spans="1:14" x14ac:dyDescent="0.25">
      <c r="A47" s="14">
        <v>44</v>
      </c>
      <c r="B47" s="1">
        <v>44304</v>
      </c>
      <c r="C47" s="3" t="s">
        <v>78</v>
      </c>
      <c r="D47" s="2" t="s">
        <v>31</v>
      </c>
      <c r="E47" s="12">
        <v>5370</v>
      </c>
      <c r="F47" s="3" t="s">
        <v>37</v>
      </c>
      <c r="G47" s="3" t="s">
        <v>38</v>
      </c>
      <c r="H47" s="18">
        <v>0.86458333333333337</v>
      </c>
      <c r="I47" s="3" t="str">
        <f t="shared" si="0"/>
        <v>Mandante</v>
      </c>
      <c r="J47" s="4">
        <v>1</v>
      </c>
      <c r="K47" s="4">
        <v>0</v>
      </c>
      <c r="L47" s="6">
        <v>0.83</v>
      </c>
      <c r="M47" s="10">
        <v>30</v>
      </c>
      <c r="N47" s="15">
        <f>E47*M47</f>
        <v>161100</v>
      </c>
    </row>
    <row r="48" spans="1:14" x14ac:dyDescent="0.25">
      <c r="A48" s="14">
        <v>45</v>
      </c>
      <c r="B48" s="1">
        <v>44304</v>
      </c>
      <c r="C48" s="3" t="s">
        <v>79</v>
      </c>
      <c r="D48" s="2" t="s">
        <v>31</v>
      </c>
      <c r="E48" s="12">
        <v>7397</v>
      </c>
      <c r="F48" s="3" t="s">
        <v>35</v>
      </c>
      <c r="G48" s="3" t="s">
        <v>36</v>
      </c>
      <c r="H48" s="18">
        <v>0.86458333333333337</v>
      </c>
      <c r="I48" s="3" t="str">
        <f t="shared" si="0"/>
        <v>Mandante</v>
      </c>
      <c r="J48" s="4">
        <v>1</v>
      </c>
      <c r="K48" s="4">
        <v>0</v>
      </c>
      <c r="L48" s="6">
        <v>0.85</v>
      </c>
      <c r="M48" s="10">
        <v>30</v>
      </c>
      <c r="N48" s="15">
        <f>E48*M48</f>
        <v>221910</v>
      </c>
    </row>
    <row r="49" spans="1:14" x14ac:dyDescent="0.25">
      <c r="A49" s="14">
        <v>46</v>
      </c>
      <c r="B49" s="1">
        <v>44307</v>
      </c>
      <c r="C49" s="2" t="s">
        <v>80</v>
      </c>
      <c r="D49" s="2" t="s">
        <v>31</v>
      </c>
      <c r="E49" s="11">
        <v>13326</v>
      </c>
      <c r="F49" s="3" t="s">
        <v>85</v>
      </c>
      <c r="G49" s="3" t="s">
        <v>29</v>
      </c>
      <c r="H49" s="18">
        <v>0.86458333333333337</v>
      </c>
      <c r="I49" s="3" t="str">
        <f t="shared" si="0"/>
        <v>Mandante</v>
      </c>
      <c r="J49" s="4">
        <v>2</v>
      </c>
      <c r="K49" s="4">
        <v>1</v>
      </c>
      <c r="L49" s="6">
        <v>0.87</v>
      </c>
      <c r="M49" s="10">
        <v>30</v>
      </c>
      <c r="N49" s="15">
        <f>E49*M49</f>
        <v>399780</v>
      </c>
    </row>
    <row r="50" spans="1:14" x14ac:dyDescent="0.25">
      <c r="A50" s="14">
        <v>47</v>
      </c>
      <c r="B50" s="1">
        <v>44311</v>
      </c>
      <c r="C50" s="2" t="s">
        <v>8</v>
      </c>
      <c r="D50" s="2" t="s">
        <v>31</v>
      </c>
      <c r="E50" s="11">
        <v>6003</v>
      </c>
      <c r="F50" s="3" t="s">
        <v>85</v>
      </c>
      <c r="G50" s="3" t="s">
        <v>29</v>
      </c>
      <c r="H50" s="18">
        <v>0.86458333333333337</v>
      </c>
      <c r="I50" s="3" t="str">
        <f t="shared" si="0"/>
        <v>Mandante</v>
      </c>
      <c r="J50" s="4">
        <v>1</v>
      </c>
      <c r="K50" s="4">
        <v>0</v>
      </c>
      <c r="L50" s="6">
        <v>0.89</v>
      </c>
      <c r="M50" s="10">
        <v>30</v>
      </c>
      <c r="N50" s="15">
        <f>E50*M50</f>
        <v>180090</v>
      </c>
    </row>
    <row r="51" spans="1:14" x14ac:dyDescent="0.25">
      <c r="A51" s="14">
        <v>48</v>
      </c>
      <c r="B51" s="1">
        <v>44311</v>
      </c>
      <c r="C51" s="2" t="s">
        <v>81</v>
      </c>
      <c r="D51" s="2" t="s">
        <v>31</v>
      </c>
      <c r="E51" s="11">
        <v>4087</v>
      </c>
      <c r="F51" s="3" t="s">
        <v>35</v>
      </c>
      <c r="G51" s="3" t="s">
        <v>36</v>
      </c>
      <c r="H51" s="18">
        <v>0.66666666666666663</v>
      </c>
      <c r="I51" s="3" t="str">
        <f t="shared" si="0"/>
        <v>Empate</v>
      </c>
      <c r="J51" s="4">
        <v>1</v>
      </c>
      <c r="K51" s="4">
        <v>1</v>
      </c>
      <c r="L51" s="6">
        <v>0.82</v>
      </c>
      <c r="M51" s="10">
        <v>30</v>
      </c>
      <c r="N51" s="15">
        <f>E51*M51</f>
        <v>122610</v>
      </c>
    </row>
    <row r="52" spans="1:14" x14ac:dyDescent="0.25">
      <c r="A52" s="14">
        <v>49</v>
      </c>
      <c r="B52" s="1">
        <v>44314</v>
      </c>
      <c r="C52" s="2" t="s">
        <v>82</v>
      </c>
      <c r="D52" s="2" t="s">
        <v>31</v>
      </c>
      <c r="E52" s="11">
        <v>9245</v>
      </c>
      <c r="F52" s="3" t="s">
        <v>35</v>
      </c>
      <c r="G52" s="3" t="s">
        <v>36</v>
      </c>
      <c r="H52" s="18">
        <v>0.66666666666666663</v>
      </c>
      <c r="I52" s="3" t="str">
        <f t="shared" si="0"/>
        <v>Mandante</v>
      </c>
      <c r="J52" s="4">
        <v>2</v>
      </c>
      <c r="K52" s="4">
        <v>0</v>
      </c>
      <c r="L52" s="6">
        <v>0.75</v>
      </c>
      <c r="M52" s="10">
        <v>30</v>
      </c>
      <c r="N52" s="15">
        <f>E52*M52</f>
        <v>277350</v>
      </c>
    </row>
    <row r="53" spans="1:14" x14ac:dyDescent="0.25">
      <c r="A53" s="14">
        <v>50</v>
      </c>
      <c r="B53" s="1">
        <v>44318</v>
      </c>
      <c r="C53" s="2" t="s">
        <v>83</v>
      </c>
      <c r="D53" s="2" t="s">
        <v>31</v>
      </c>
      <c r="E53" s="11">
        <v>3216</v>
      </c>
      <c r="F53" s="2" t="s">
        <v>34</v>
      </c>
      <c r="G53" s="2" t="s">
        <v>26</v>
      </c>
      <c r="H53" s="18">
        <v>0.66666666666666663</v>
      </c>
      <c r="I53" s="3" t="str">
        <f t="shared" si="0"/>
        <v>Mandante</v>
      </c>
      <c r="J53" s="4">
        <v>2</v>
      </c>
      <c r="K53" s="4">
        <v>1</v>
      </c>
      <c r="L53" s="6">
        <v>0.78</v>
      </c>
      <c r="M53" s="10">
        <v>30</v>
      </c>
      <c r="N53" s="15">
        <f>E53*M53</f>
        <v>96480</v>
      </c>
    </row>
    <row r="54" spans="1:14" x14ac:dyDescent="0.25">
      <c r="A54" s="14">
        <v>51</v>
      </c>
      <c r="B54" s="1">
        <v>44318</v>
      </c>
      <c r="C54" s="2" t="s">
        <v>84</v>
      </c>
      <c r="D54" s="2" t="s">
        <v>31</v>
      </c>
      <c r="E54" s="11">
        <v>1758</v>
      </c>
      <c r="F54" s="2" t="s">
        <v>85</v>
      </c>
      <c r="G54" s="2" t="s">
        <v>29</v>
      </c>
      <c r="H54" s="18">
        <v>0.86458333333333337</v>
      </c>
      <c r="I54" s="3" t="str">
        <f t="shared" si="0"/>
        <v>Visitante</v>
      </c>
      <c r="J54" s="4">
        <v>0</v>
      </c>
      <c r="K54" s="4">
        <v>3</v>
      </c>
      <c r="L54" s="6">
        <v>0.8</v>
      </c>
      <c r="M54" s="10">
        <v>30</v>
      </c>
      <c r="N54" s="15">
        <f>E54*M54</f>
        <v>52740</v>
      </c>
    </row>
    <row r="55" spans="1:14" x14ac:dyDescent="0.25">
      <c r="A55" s="14">
        <v>52</v>
      </c>
      <c r="B55" s="1">
        <v>44318</v>
      </c>
      <c r="C55" s="2" t="s">
        <v>86</v>
      </c>
      <c r="D55" s="2" t="s">
        <v>31</v>
      </c>
      <c r="E55" s="11">
        <v>3659</v>
      </c>
      <c r="F55" s="2" t="s">
        <v>35</v>
      </c>
      <c r="G55" s="2" t="s">
        <v>36</v>
      </c>
      <c r="H55" s="18">
        <v>0.86458333333333337</v>
      </c>
      <c r="I55" s="3" t="str">
        <f t="shared" si="0"/>
        <v>Empate</v>
      </c>
      <c r="J55" s="4">
        <v>1</v>
      </c>
      <c r="K55" s="4">
        <v>1</v>
      </c>
      <c r="L55" s="6">
        <v>0.79</v>
      </c>
      <c r="M55" s="10">
        <v>30</v>
      </c>
      <c r="N55" s="15">
        <f>E55*M55</f>
        <v>109770</v>
      </c>
    </row>
    <row r="56" spans="1:14" x14ac:dyDescent="0.25">
      <c r="A56" s="14">
        <v>53</v>
      </c>
      <c r="B56" s="1">
        <v>44321</v>
      </c>
      <c r="C56" s="3" t="s">
        <v>87</v>
      </c>
      <c r="D56" s="2" t="s">
        <v>31</v>
      </c>
      <c r="E56" s="12">
        <v>2113</v>
      </c>
      <c r="F56" s="3" t="s">
        <v>85</v>
      </c>
      <c r="G56" s="2" t="s">
        <v>29</v>
      </c>
      <c r="H56" s="18">
        <v>0.86458333333333337</v>
      </c>
      <c r="I56" s="3" t="str">
        <f t="shared" si="0"/>
        <v>Mandante</v>
      </c>
      <c r="J56" s="4">
        <v>2</v>
      </c>
      <c r="K56" s="4">
        <v>1</v>
      </c>
      <c r="L56" s="6">
        <v>0.81</v>
      </c>
      <c r="M56" s="10">
        <v>30</v>
      </c>
      <c r="N56" s="15">
        <f>E56*M56</f>
        <v>63390</v>
      </c>
    </row>
    <row r="57" spans="1:14" x14ac:dyDescent="0.25">
      <c r="A57" s="14">
        <v>54</v>
      </c>
      <c r="B57" s="1">
        <v>44325</v>
      </c>
      <c r="C57" s="3" t="s">
        <v>71</v>
      </c>
      <c r="D57" s="2" t="s">
        <v>31</v>
      </c>
      <c r="E57" s="12">
        <v>2126</v>
      </c>
      <c r="F57" s="3" t="s">
        <v>34</v>
      </c>
      <c r="G57" s="3" t="s">
        <v>26</v>
      </c>
      <c r="H57" s="18">
        <v>0.66666666666666663</v>
      </c>
      <c r="I57" s="3" t="str">
        <f t="shared" si="0"/>
        <v>Empate</v>
      </c>
      <c r="J57" s="4">
        <v>0</v>
      </c>
      <c r="K57" s="4">
        <v>0</v>
      </c>
      <c r="L57" s="6">
        <v>0.83</v>
      </c>
      <c r="M57" s="10">
        <v>30</v>
      </c>
      <c r="N57" s="15">
        <f>E57*M57</f>
        <v>63780</v>
      </c>
    </row>
    <row r="58" spans="1:14" x14ac:dyDescent="0.25">
      <c r="A58" s="14">
        <v>55</v>
      </c>
      <c r="B58" s="1">
        <v>44326</v>
      </c>
      <c r="C58" s="3" t="s">
        <v>84</v>
      </c>
      <c r="D58" s="2" t="s">
        <v>31</v>
      </c>
      <c r="E58" s="12">
        <v>1827</v>
      </c>
      <c r="F58" s="3" t="s">
        <v>34</v>
      </c>
      <c r="G58" s="3" t="s">
        <v>26</v>
      </c>
      <c r="H58" s="18">
        <v>0.66666666666666663</v>
      </c>
      <c r="I58" s="3" t="str">
        <f t="shared" si="0"/>
        <v>Visitante</v>
      </c>
      <c r="J58" s="4">
        <v>0</v>
      </c>
      <c r="K58" s="4">
        <v>5</v>
      </c>
      <c r="L58" s="6">
        <v>0.6</v>
      </c>
      <c r="M58" s="10">
        <v>30</v>
      </c>
      <c r="N58" s="15">
        <f>E58*M58</f>
        <v>54810</v>
      </c>
    </row>
    <row r="59" spans="1:14" x14ac:dyDescent="0.25">
      <c r="A59" s="14">
        <v>56</v>
      </c>
      <c r="B59" s="1">
        <v>44333</v>
      </c>
      <c r="C59" s="3" t="s">
        <v>88</v>
      </c>
      <c r="D59" s="2" t="s">
        <v>31</v>
      </c>
      <c r="E59" s="12">
        <v>5994</v>
      </c>
      <c r="F59" s="3" t="s">
        <v>34</v>
      </c>
      <c r="G59" s="3" t="s">
        <v>26</v>
      </c>
      <c r="H59" s="18">
        <v>0.66666666666666663</v>
      </c>
      <c r="I59" s="3" t="str">
        <f t="shared" si="0"/>
        <v>Visitante</v>
      </c>
      <c r="J59" s="4">
        <v>0</v>
      </c>
      <c r="K59" s="4">
        <v>2</v>
      </c>
      <c r="L59" s="6">
        <v>0.53</v>
      </c>
      <c r="M59" s="10">
        <v>30</v>
      </c>
      <c r="N59" s="15">
        <f>E59*M59</f>
        <v>179820</v>
      </c>
    </row>
    <row r="60" spans="1:14" x14ac:dyDescent="0.25">
      <c r="A60" s="14">
        <v>57</v>
      </c>
      <c r="B60" s="1">
        <v>44333</v>
      </c>
      <c r="C60" s="3" t="s">
        <v>67</v>
      </c>
      <c r="D60" s="2" t="s">
        <v>31</v>
      </c>
      <c r="E60" s="12">
        <v>23929</v>
      </c>
      <c r="F60" s="3" t="s">
        <v>23</v>
      </c>
      <c r="G60" s="3" t="s">
        <v>19</v>
      </c>
      <c r="H60" s="18">
        <v>0.86458333333333337</v>
      </c>
      <c r="I60" s="3" t="str">
        <f t="shared" si="0"/>
        <v>Visitante</v>
      </c>
      <c r="J60" s="4">
        <v>0</v>
      </c>
      <c r="K60" s="4">
        <v>1</v>
      </c>
      <c r="L60" s="6">
        <v>0.7</v>
      </c>
      <c r="M60" s="10">
        <v>30</v>
      </c>
      <c r="N60" s="15">
        <f>E60*M60</f>
        <v>717870</v>
      </c>
    </row>
    <row r="61" spans="1:14" x14ac:dyDescent="0.25">
      <c r="A61" s="14">
        <v>58</v>
      </c>
      <c r="B61" s="1">
        <v>44424</v>
      </c>
      <c r="C61" s="3" t="s">
        <v>42</v>
      </c>
      <c r="D61" s="2" t="s">
        <v>111</v>
      </c>
      <c r="E61" s="12">
        <v>4866</v>
      </c>
      <c r="F61" s="3" t="s">
        <v>43</v>
      </c>
      <c r="G61" s="3" t="s">
        <v>33</v>
      </c>
      <c r="H61" s="18">
        <v>0.625</v>
      </c>
      <c r="I61" s="3" t="str">
        <f t="shared" si="0"/>
        <v>Visitante</v>
      </c>
      <c r="J61" s="4">
        <v>0</v>
      </c>
      <c r="K61" s="4">
        <v>1</v>
      </c>
      <c r="L61" s="6">
        <v>0.8</v>
      </c>
      <c r="M61" s="10">
        <v>15</v>
      </c>
      <c r="N61" s="15">
        <f>E61*M61</f>
        <v>72990</v>
      </c>
    </row>
    <row r="62" spans="1:14" x14ac:dyDescent="0.25">
      <c r="A62" s="14">
        <v>59</v>
      </c>
      <c r="B62" s="1">
        <v>44426</v>
      </c>
      <c r="C62" s="3" t="s">
        <v>9</v>
      </c>
      <c r="D62" s="2" t="s">
        <v>111</v>
      </c>
      <c r="E62" s="12">
        <v>1573</v>
      </c>
      <c r="F62" s="3" t="s">
        <v>24</v>
      </c>
      <c r="G62" s="3" t="s">
        <v>19</v>
      </c>
      <c r="H62" s="18">
        <v>0.625</v>
      </c>
      <c r="I62" s="3" t="str">
        <f t="shared" si="0"/>
        <v>Mandante</v>
      </c>
      <c r="J62" s="5">
        <v>2</v>
      </c>
      <c r="K62" s="4">
        <v>0</v>
      </c>
      <c r="L62" s="6">
        <v>0.73</v>
      </c>
      <c r="M62" s="10">
        <v>15</v>
      </c>
      <c r="N62" s="15">
        <f>E62*M62</f>
        <v>23595</v>
      </c>
    </row>
    <row r="63" spans="1:14" x14ac:dyDescent="0.25">
      <c r="A63" s="14">
        <v>60</v>
      </c>
      <c r="B63" s="1">
        <v>44430</v>
      </c>
      <c r="C63" s="3" t="s">
        <v>89</v>
      </c>
      <c r="D63" s="2" t="s">
        <v>111</v>
      </c>
      <c r="E63" s="12">
        <v>12243</v>
      </c>
      <c r="F63" s="3" t="s">
        <v>39</v>
      </c>
      <c r="G63" s="3" t="s">
        <v>19</v>
      </c>
      <c r="H63" s="18">
        <v>0.625</v>
      </c>
      <c r="I63" s="3" t="str">
        <f t="shared" si="0"/>
        <v>Mandante</v>
      </c>
      <c r="J63" s="5">
        <v>4</v>
      </c>
      <c r="K63" s="4">
        <v>1</v>
      </c>
      <c r="L63" s="6">
        <v>0.65</v>
      </c>
      <c r="M63" s="10">
        <v>15</v>
      </c>
      <c r="N63" s="15">
        <f>E63*M63</f>
        <v>183645</v>
      </c>
    </row>
    <row r="64" spans="1:14" x14ac:dyDescent="0.25">
      <c r="A64" s="14">
        <v>61</v>
      </c>
      <c r="B64" s="1">
        <v>44437</v>
      </c>
      <c r="C64" s="3" t="s">
        <v>48</v>
      </c>
      <c r="D64" s="2" t="s">
        <v>111</v>
      </c>
      <c r="E64" s="12">
        <v>5570</v>
      </c>
      <c r="F64" s="3" t="s">
        <v>50</v>
      </c>
      <c r="G64" s="3" t="s">
        <v>51</v>
      </c>
      <c r="H64" s="18">
        <v>0.625</v>
      </c>
      <c r="I64" s="3" t="str">
        <f t="shared" si="0"/>
        <v>Mandante</v>
      </c>
      <c r="J64" s="5">
        <v>3</v>
      </c>
      <c r="K64" s="4">
        <v>1</v>
      </c>
      <c r="L64" s="6">
        <v>0.81</v>
      </c>
      <c r="M64" s="10">
        <v>15</v>
      </c>
      <c r="N64" s="15">
        <f>E64*M64</f>
        <v>83550</v>
      </c>
    </row>
    <row r="65" spans="1:14" x14ac:dyDescent="0.25">
      <c r="A65" s="14">
        <v>62</v>
      </c>
      <c r="B65" s="1">
        <v>44440</v>
      </c>
      <c r="C65" s="3" t="s">
        <v>90</v>
      </c>
      <c r="D65" s="2" t="s">
        <v>111</v>
      </c>
      <c r="E65" s="12">
        <v>8218</v>
      </c>
      <c r="F65" s="3" t="s">
        <v>50</v>
      </c>
      <c r="G65" s="3" t="s">
        <v>51</v>
      </c>
      <c r="H65" s="18">
        <v>0.625</v>
      </c>
      <c r="I65" s="3" t="str">
        <f t="shared" si="0"/>
        <v>Mandante</v>
      </c>
      <c r="J65" s="5">
        <v>2</v>
      </c>
      <c r="K65" s="4">
        <v>0</v>
      </c>
      <c r="L65" s="6">
        <v>0.77</v>
      </c>
      <c r="M65" s="10">
        <v>15</v>
      </c>
      <c r="N65" s="15">
        <f>E65*M65</f>
        <v>123270</v>
      </c>
    </row>
    <row r="66" spans="1:14" x14ac:dyDescent="0.25">
      <c r="A66" s="14">
        <v>63</v>
      </c>
      <c r="B66" s="1">
        <v>44443</v>
      </c>
      <c r="C66" s="2" t="s">
        <v>91</v>
      </c>
      <c r="D66" s="2" t="s">
        <v>32</v>
      </c>
      <c r="E66" s="11">
        <v>11515</v>
      </c>
      <c r="F66" s="2" t="s">
        <v>22</v>
      </c>
      <c r="G66" s="2" t="s">
        <v>18</v>
      </c>
      <c r="H66" s="19">
        <v>0.625</v>
      </c>
      <c r="I66" s="3" t="str">
        <f t="shared" si="0"/>
        <v>Visitante</v>
      </c>
      <c r="J66" s="4">
        <v>0</v>
      </c>
      <c r="K66" s="4">
        <v>3</v>
      </c>
      <c r="L66" s="6">
        <v>0.81</v>
      </c>
      <c r="M66" s="10">
        <v>20</v>
      </c>
      <c r="N66" s="15">
        <f>E66*M66</f>
        <v>230300</v>
      </c>
    </row>
    <row r="67" spans="1:14" x14ac:dyDescent="0.25">
      <c r="A67" s="14">
        <v>64</v>
      </c>
      <c r="B67" s="1">
        <v>44443</v>
      </c>
      <c r="C67" s="2" t="s">
        <v>92</v>
      </c>
      <c r="D67" s="2" t="s">
        <v>32</v>
      </c>
      <c r="E67" s="11">
        <v>11656</v>
      </c>
      <c r="F67" s="2" t="s">
        <v>25</v>
      </c>
      <c r="G67" s="2" t="s">
        <v>26</v>
      </c>
      <c r="H67" s="19">
        <v>0.625</v>
      </c>
      <c r="I67" s="3" t="str">
        <f t="shared" si="0"/>
        <v>Mandante</v>
      </c>
      <c r="J67" s="5">
        <v>3</v>
      </c>
      <c r="K67" s="4">
        <v>1</v>
      </c>
      <c r="L67" s="6">
        <v>0.91</v>
      </c>
      <c r="M67" s="10">
        <v>20</v>
      </c>
      <c r="N67" s="15">
        <f>E67*M67</f>
        <v>233120</v>
      </c>
    </row>
    <row r="68" spans="1:14" x14ac:dyDescent="0.25">
      <c r="A68" s="14">
        <v>65</v>
      </c>
      <c r="B68" s="1">
        <v>44444</v>
      </c>
      <c r="C68" s="2" t="s">
        <v>93</v>
      </c>
      <c r="D68" s="2" t="s">
        <v>32</v>
      </c>
      <c r="E68" s="11">
        <v>8669</v>
      </c>
      <c r="F68" s="2" t="s">
        <v>22</v>
      </c>
      <c r="G68" s="2" t="s">
        <v>18</v>
      </c>
      <c r="H68" s="19">
        <v>0.625</v>
      </c>
      <c r="I68" s="3" t="str">
        <f t="shared" si="0"/>
        <v>Empate</v>
      </c>
      <c r="J68" s="5">
        <v>0</v>
      </c>
      <c r="K68" s="4">
        <v>0</v>
      </c>
      <c r="L68" s="6">
        <v>0.69</v>
      </c>
      <c r="M68" s="10">
        <v>20</v>
      </c>
      <c r="N68" s="15">
        <f>E68*M68</f>
        <v>173380</v>
      </c>
    </row>
    <row r="69" spans="1:14" x14ac:dyDescent="0.25">
      <c r="A69" s="14">
        <v>66</v>
      </c>
      <c r="B69" s="1">
        <v>44450</v>
      </c>
      <c r="C69" s="3" t="s">
        <v>94</v>
      </c>
      <c r="D69" s="2" t="s">
        <v>32</v>
      </c>
      <c r="E69" s="12">
        <v>11382</v>
      </c>
      <c r="F69" s="3" t="s">
        <v>21</v>
      </c>
      <c r="G69" s="3" t="s">
        <v>20</v>
      </c>
      <c r="H69" s="19">
        <v>0.625</v>
      </c>
      <c r="I69" s="3" t="str">
        <f t="shared" ref="I69:I110" si="1">IF(J69&gt;K69,"Mandante",IF(J69&lt;K69,"Visitante","Empate"))</f>
        <v>Mandante</v>
      </c>
      <c r="J69" s="5">
        <v>2</v>
      </c>
      <c r="K69" s="4">
        <v>1</v>
      </c>
      <c r="L69" s="6">
        <v>0.78</v>
      </c>
      <c r="M69" s="10">
        <v>20</v>
      </c>
      <c r="N69" s="15">
        <f>E69*M69</f>
        <v>227640</v>
      </c>
    </row>
    <row r="70" spans="1:14" x14ac:dyDescent="0.25">
      <c r="A70" s="14">
        <v>67</v>
      </c>
      <c r="B70" s="1">
        <v>44451</v>
      </c>
      <c r="C70" s="3" t="s">
        <v>95</v>
      </c>
      <c r="D70" s="2" t="s">
        <v>32</v>
      </c>
      <c r="E70" s="12">
        <v>7101</v>
      </c>
      <c r="F70" s="3" t="s">
        <v>27</v>
      </c>
      <c r="G70" s="3" t="s">
        <v>28</v>
      </c>
      <c r="H70" s="19">
        <v>0.625</v>
      </c>
      <c r="I70" s="3" t="str">
        <f t="shared" si="1"/>
        <v>Mandante</v>
      </c>
      <c r="J70" s="5">
        <v>2</v>
      </c>
      <c r="K70" s="4">
        <v>0</v>
      </c>
      <c r="L70" s="6">
        <v>0.75</v>
      </c>
      <c r="M70" s="10">
        <v>20</v>
      </c>
      <c r="N70" s="15">
        <f>E70*M70</f>
        <v>142020</v>
      </c>
    </row>
    <row r="71" spans="1:14" x14ac:dyDescent="0.25">
      <c r="A71" s="14">
        <v>68</v>
      </c>
      <c r="B71" s="1">
        <v>44456</v>
      </c>
      <c r="C71" s="3" t="s">
        <v>96</v>
      </c>
      <c r="D71" s="2" t="s">
        <v>111</v>
      </c>
      <c r="E71" s="11">
        <v>10691</v>
      </c>
      <c r="F71" s="3" t="s">
        <v>21</v>
      </c>
      <c r="G71" s="3" t="s">
        <v>20</v>
      </c>
      <c r="H71" s="18">
        <v>0.625</v>
      </c>
      <c r="I71" s="3" t="str">
        <f t="shared" si="1"/>
        <v>Mandante</v>
      </c>
      <c r="J71" s="5">
        <v>2</v>
      </c>
      <c r="K71" s="4">
        <v>1</v>
      </c>
      <c r="L71" s="6">
        <v>0.9</v>
      </c>
      <c r="M71" s="10">
        <v>15</v>
      </c>
      <c r="N71" s="15">
        <f>E71*M71</f>
        <v>160365</v>
      </c>
    </row>
    <row r="72" spans="1:14" x14ac:dyDescent="0.25">
      <c r="A72" s="14">
        <v>69</v>
      </c>
      <c r="B72" s="1">
        <v>44457</v>
      </c>
      <c r="C72" s="3" t="s">
        <v>97</v>
      </c>
      <c r="D72" s="2" t="s">
        <v>32</v>
      </c>
      <c r="E72" s="12">
        <v>7284</v>
      </c>
      <c r="F72" s="3" t="s">
        <v>25</v>
      </c>
      <c r="G72" s="3" t="s">
        <v>26</v>
      </c>
      <c r="H72" s="19">
        <v>0.625</v>
      </c>
      <c r="I72" s="3" t="str">
        <f t="shared" si="1"/>
        <v>Empate</v>
      </c>
      <c r="J72" s="5">
        <v>1</v>
      </c>
      <c r="K72" s="4">
        <v>1</v>
      </c>
      <c r="L72" s="6">
        <v>0.8</v>
      </c>
      <c r="M72" s="10">
        <v>20</v>
      </c>
      <c r="N72" s="15">
        <f>E72*M72</f>
        <v>145680</v>
      </c>
    </row>
    <row r="73" spans="1:14" x14ac:dyDescent="0.25">
      <c r="A73" s="14">
        <v>70</v>
      </c>
      <c r="B73" s="1">
        <v>44458</v>
      </c>
      <c r="C73" s="3" t="s">
        <v>12</v>
      </c>
      <c r="D73" s="2" t="s">
        <v>32</v>
      </c>
      <c r="E73" s="12">
        <v>8918</v>
      </c>
      <c r="F73" s="3" t="s">
        <v>22</v>
      </c>
      <c r="G73" s="3" t="s">
        <v>18</v>
      </c>
      <c r="H73" s="19">
        <v>0.625</v>
      </c>
      <c r="I73" s="3" t="str">
        <f t="shared" si="1"/>
        <v>Empate</v>
      </c>
      <c r="J73" s="5">
        <v>1</v>
      </c>
      <c r="K73" s="4">
        <v>1</v>
      </c>
      <c r="L73" s="6">
        <v>0.79</v>
      </c>
      <c r="M73" s="10">
        <v>20</v>
      </c>
      <c r="N73" s="15">
        <f>E73*M73</f>
        <v>178360</v>
      </c>
    </row>
    <row r="74" spans="1:14" x14ac:dyDescent="0.25">
      <c r="A74" s="14">
        <v>71</v>
      </c>
      <c r="B74" s="1">
        <v>44462</v>
      </c>
      <c r="C74" s="3" t="s">
        <v>6</v>
      </c>
      <c r="D74" s="2" t="s">
        <v>111</v>
      </c>
      <c r="E74" s="12">
        <v>21117</v>
      </c>
      <c r="F74" s="3" t="s">
        <v>23</v>
      </c>
      <c r="G74" s="3" t="s">
        <v>19</v>
      </c>
      <c r="H74" s="18">
        <v>0.625</v>
      </c>
      <c r="I74" s="3" t="str">
        <f t="shared" si="1"/>
        <v>Mandante</v>
      </c>
      <c r="J74" s="5">
        <v>1</v>
      </c>
      <c r="K74" s="4">
        <v>0</v>
      </c>
      <c r="L74" s="6">
        <v>0.83</v>
      </c>
      <c r="M74" s="10">
        <v>15</v>
      </c>
      <c r="N74" s="15">
        <f>E74*M74</f>
        <v>316755</v>
      </c>
    </row>
    <row r="75" spans="1:14" x14ac:dyDescent="0.25">
      <c r="A75" s="14">
        <v>72</v>
      </c>
      <c r="B75" s="1">
        <v>44464</v>
      </c>
      <c r="C75" s="3" t="s">
        <v>45</v>
      </c>
      <c r="D75" s="2" t="s">
        <v>111</v>
      </c>
      <c r="E75" s="12">
        <v>8935</v>
      </c>
      <c r="F75" s="3" t="s">
        <v>39</v>
      </c>
      <c r="G75" s="3" t="s">
        <v>19</v>
      </c>
      <c r="H75" s="18">
        <v>0.625</v>
      </c>
      <c r="I75" s="3" t="str">
        <f t="shared" si="1"/>
        <v>Empate</v>
      </c>
      <c r="J75" s="5">
        <v>1</v>
      </c>
      <c r="K75" s="4">
        <v>1</v>
      </c>
      <c r="L75" s="6">
        <v>0.86</v>
      </c>
      <c r="M75" s="10">
        <v>15</v>
      </c>
      <c r="N75" s="15">
        <f>E75*M75</f>
        <v>134025</v>
      </c>
    </row>
    <row r="76" spans="1:14" x14ac:dyDescent="0.25">
      <c r="A76" s="14">
        <v>73</v>
      </c>
      <c r="B76" s="1">
        <v>44464</v>
      </c>
      <c r="C76" s="3" t="s">
        <v>98</v>
      </c>
      <c r="D76" s="2" t="s">
        <v>32</v>
      </c>
      <c r="E76" s="12">
        <v>10392</v>
      </c>
      <c r="F76" s="3" t="s">
        <v>21</v>
      </c>
      <c r="G76" s="3" t="s">
        <v>20</v>
      </c>
      <c r="H76" s="19">
        <v>0.625</v>
      </c>
      <c r="I76" s="3" t="str">
        <f t="shared" si="1"/>
        <v>Empate</v>
      </c>
      <c r="J76" s="5">
        <v>0</v>
      </c>
      <c r="K76" s="4">
        <v>0</v>
      </c>
      <c r="L76" s="6">
        <v>0.78</v>
      </c>
      <c r="M76" s="10">
        <v>20</v>
      </c>
      <c r="N76" s="15">
        <f>E76*M76</f>
        <v>207840</v>
      </c>
    </row>
    <row r="77" spans="1:14" x14ac:dyDescent="0.25">
      <c r="A77" s="14">
        <v>74</v>
      </c>
      <c r="B77" s="1">
        <v>44471</v>
      </c>
      <c r="C77" s="3" t="s">
        <v>99</v>
      </c>
      <c r="D77" s="2" t="s">
        <v>32</v>
      </c>
      <c r="E77" s="12">
        <v>11770</v>
      </c>
      <c r="F77" s="3" t="s">
        <v>57</v>
      </c>
      <c r="G77" s="3" t="s">
        <v>58</v>
      </c>
      <c r="H77" s="19">
        <v>0.625</v>
      </c>
      <c r="I77" s="3" t="str">
        <f t="shared" si="1"/>
        <v>Empate</v>
      </c>
      <c r="J77" s="5">
        <v>1</v>
      </c>
      <c r="K77" s="4">
        <v>1</v>
      </c>
      <c r="L77" s="6">
        <v>0.87</v>
      </c>
      <c r="M77" s="10">
        <v>20</v>
      </c>
      <c r="N77" s="15">
        <f>E77*M77</f>
        <v>235400</v>
      </c>
    </row>
    <row r="78" spans="1:14" x14ac:dyDescent="0.25">
      <c r="A78" s="14">
        <v>75</v>
      </c>
      <c r="B78" s="1">
        <v>44472</v>
      </c>
      <c r="C78" s="3" t="s">
        <v>63</v>
      </c>
      <c r="D78" s="2" t="s">
        <v>62</v>
      </c>
      <c r="E78" s="12">
        <v>6756</v>
      </c>
      <c r="F78" s="3" t="s">
        <v>41</v>
      </c>
      <c r="G78" s="3" t="s">
        <v>30</v>
      </c>
      <c r="H78" s="19">
        <v>0.41666666666666669</v>
      </c>
      <c r="I78" s="3" t="str">
        <f t="shared" si="1"/>
        <v>Visitante</v>
      </c>
      <c r="J78" s="4">
        <v>0</v>
      </c>
      <c r="K78" s="4">
        <v>1</v>
      </c>
      <c r="L78" s="6">
        <v>0.85</v>
      </c>
      <c r="M78" s="10">
        <v>5</v>
      </c>
      <c r="N78" s="15">
        <f>E78*M78</f>
        <v>33780</v>
      </c>
    </row>
    <row r="79" spans="1:14" x14ac:dyDescent="0.25">
      <c r="A79" s="14">
        <v>76</v>
      </c>
      <c r="B79" s="1">
        <v>44477</v>
      </c>
      <c r="C79" s="2" t="s">
        <v>49</v>
      </c>
      <c r="D79" s="2" t="s">
        <v>111</v>
      </c>
      <c r="E79" s="12">
        <v>11153</v>
      </c>
      <c r="F79" s="3" t="s">
        <v>23</v>
      </c>
      <c r="G79" s="3" t="s">
        <v>19</v>
      </c>
      <c r="H79" s="18">
        <v>0.625</v>
      </c>
      <c r="I79" s="3" t="str">
        <f t="shared" si="1"/>
        <v>Empate</v>
      </c>
      <c r="J79" s="5">
        <v>1</v>
      </c>
      <c r="K79" s="4">
        <v>1</v>
      </c>
      <c r="L79" s="6">
        <v>0.84</v>
      </c>
      <c r="M79" s="10">
        <v>15</v>
      </c>
      <c r="N79" s="15">
        <f>E79*M79</f>
        <v>167295</v>
      </c>
    </row>
    <row r="80" spans="1:14" x14ac:dyDescent="0.25">
      <c r="A80" s="14">
        <v>77</v>
      </c>
      <c r="B80" s="1">
        <v>44478</v>
      </c>
      <c r="C80" s="2" t="s">
        <v>7</v>
      </c>
      <c r="D80" s="2" t="s">
        <v>62</v>
      </c>
      <c r="E80" s="12">
        <v>9072</v>
      </c>
      <c r="F80" s="3" t="s">
        <v>24</v>
      </c>
      <c r="G80" s="3" t="s">
        <v>19</v>
      </c>
      <c r="H80" s="19">
        <v>0.41666666666666669</v>
      </c>
      <c r="I80" s="3" t="str">
        <f t="shared" si="1"/>
        <v>Mandante</v>
      </c>
      <c r="J80" s="5">
        <v>2</v>
      </c>
      <c r="K80" s="4">
        <v>0</v>
      </c>
      <c r="L80" s="6">
        <v>0.89</v>
      </c>
      <c r="M80" s="10">
        <v>5</v>
      </c>
      <c r="N80" s="15">
        <f>E80*M80</f>
        <v>45360</v>
      </c>
    </row>
    <row r="81" spans="1:14" x14ac:dyDescent="0.25">
      <c r="A81" s="14">
        <v>78</v>
      </c>
      <c r="B81" s="1">
        <v>44481</v>
      </c>
      <c r="C81" s="2" t="s">
        <v>100</v>
      </c>
      <c r="D81" s="2" t="s">
        <v>32</v>
      </c>
      <c r="E81" s="12">
        <v>14048</v>
      </c>
      <c r="F81" s="3" t="s">
        <v>57</v>
      </c>
      <c r="G81" s="3" t="s">
        <v>58</v>
      </c>
      <c r="H81" s="19">
        <v>0.625</v>
      </c>
      <c r="I81" s="3" t="str">
        <f t="shared" si="1"/>
        <v>Empate</v>
      </c>
      <c r="J81" s="5">
        <v>0</v>
      </c>
      <c r="K81" s="4">
        <v>0</v>
      </c>
      <c r="L81" s="6">
        <v>0.9</v>
      </c>
      <c r="M81" s="10">
        <v>20</v>
      </c>
      <c r="N81" s="15">
        <f>E81*M81</f>
        <v>280960</v>
      </c>
    </row>
    <row r="82" spans="1:14" x14ac:dyDescent="0.25">
      <c r="A82" s="14">
        <v>79</v>
      </c>
      <c r="B82" s="1">
        <v>44481</v>
      </c>
      <c r="C82" s="2" t="s">
        <v>47</v>
      </c>
      <c r="D82" s="2" t="s">
        <v>32</v>
      </c>
      <c r="E82" s="12">
        <v>8038</v>
      </c>
      <c r="F82" s="3" t="s">
        <v>21</v>
      </c>
      <c r="G82" s="3" t="s">
        <v>20</v>
      </c>
      <c r="H82" s="19">
        <v>0.625</v>
      </c>
      <c r="I82" s="3" t="str">
        <f t="shared" si="1"/>
        <v>Mandante</v>
      </c>
      <c r="J82" s="5">
        <v>2</v>
      </c>
      <c r="K82" s="4">
        <v>0</v>
      </c>
      <c r="L82" s="6">
        <v>0.92</v>
      </c>
      <c r="M82" s="10">
        <v>20</v>
      </c>
      <c r="N82" s="15">
        <f>E82*M82</f>
        <v>160760</v>
      </c>
    </row>
    <row r="83" spans="1:14" x14ac:dyDescent="0.25">
      <c r="A83" s="14">
        <v>80</v>
      </c>
      <c r="B83" s="1">
        <v>44485</v>
      </c>
      <c r="C83" s="3" t="s">
        <v>10</v>
      </c>
      <c r="D83" s="2" t="s">
        <v>112</v>
      </c>
      <c r="E83" s="12">
        <v>11782</v>
      </c>
      <c r="F83" s="3" t="s">
        <v>24</v>
      </c>
      <c r="G83" s="3" t="s">
        <v>19</v>
      </c>
      <c r="H83" s="18">
        <v>0.35416666666666669</v>
      </c>
      <c r="I83" s="3" t="str">
        <f t="shared" si="1"/>
        <v>Mandante</v>
      </c>
      <c r="J83" s="5">
        <v>3</v>
      </c>
      <c r="K83" s="4">
        <v>0</v>
      </c>
      <c r="L83" s="6">
        <v>0.87</v>
      </c>
      <c r="M83" s="10">
        <v>7.5</v>
      </c>
      <c r="N83" s="15">
        <f>E83*M83</f>
        <v>88365</v>
      </c>
    </row>
    <row r="84" spans="1:14" x14ac:dyDescent="0.25">
      <c r="A84" s="14">
        <v>81</v>
      </c>
      <c r="B84" s="1">
        <v>44485</v>
      </c>
      <c r="C84" s="3" t="s">
        <v>44</v>
      </c>
      <c r="D84" s="2" t="s">
        <v>111</v>
      </c>
      <c r="E84" s="11">
        <v>11164</v>
      </c>
      <c r="F84" s="3" t="s">
        <v>50</v>
      </c>
      <c r="G84" s="3" t="s">
        <v>51</v>
      </c>
      <c r="H84" s="18">
        <v>0.625</v>
      </c>
      <c r="I84" s="3" t="str">
        <f t="shared" si="1"/>
        <v>Empate</v>
      </c>
      <c r="J84" s="5">
        <v>1</v>
      </c>
      <c r="K84" s="4">
        <v>1</v>
      </c>
      <c r="L84" s="6">
        <v>0.83</v>
      </c>
      <c r="M84" s="10">
        <v>15</v>
      </c>
      <c r="N84" s="15">
        <f>E84*M84</f>
        <v>167460</v>
      </c>
    </row>
    <row r="85" spans="1:14" x14ac:dyDescent="0.25">
      <c r="A85" s="14">
        <v>82</v>
      </c>
      <c r="B85" s="1">
        <v>44486</v>
      </c>
      <c r="C85" s="2" t="s">
        <v>101</v>
      </c>
      <c r="D85" s="2" t="s">
        <v>32</v>
      </c>
      <c r="E85" s="11">
        <v>12964</v>
      </c>
      <c r="F85" s="3" t="s">
        <v>21</v>
      </c>
      <c r="G85" s="3" t="s">
        <v>20</v>
      </c>
      <c r="H85" s="19">
        <v>0.625</v>
      </c>
      <c r="I85" s="3" t="str">
        <f t="shared" si="1"/>
        <v>Empate</v>
      </c>
      <c r="J85" s="5">
        <v>1</v>
      </c>
      <c r="K85" s="4">
        <v>1</v>
      </c>
      <c r="L85" s="6">
        <v>0.85</v>
      </c>
      <c r="M85" s="10">
        <v>20</v>
      </c>
      <c r="N85" s="15">
        <f>E85*M85</f>
        <v>259280</v>
      </c>
    </row>
    <row r="86" spans="1:14" x14ac:dyDescent="0.25">
      <c r="A86" s="14">
        <v>83</v>
      </c>
      <c r="B86" s="1">
        <v>44489</v>
      </c>
      <c r="C86" s="3" t="s">
        <v>102</v>
      </c>
      <c r="D86" s="2" t="s">
        <v>32</v>
      </c>
      <c r="E86" s="12">
        <v>8187</v>
      </c>
      <c r="F86" s="3" t="s">
        <v>25</v>
      </c>
      <c r="G86" s="3" t="s">
        <v>26</v>
      </c>
      <c r="H86" s="19">
        <v>0.625</v>
      </c>
      <c r="I86" s="3" t="str">
        <f t="shared" si="1"/>
        <v>Mandante</v>
      </c>
      <c r="J86" s="5">
        <v>2</v>
      </c>
      <c r="K86" s="4">
        <v>1</v>
      </c>
      <c r="L86" s="6">
        <v>0.89</v>
      </c>
      <c r="M86" s="10">
        <v>20</v>
      </c>
      <c r="N86" s="15">
        <f>E86*M86</f>
        <v>163740</v>
      </c>
    </row>
    <row r="87" spans="1:14" x14ac:dyDescent="0.25">
      <c r="A87" s="14">
        <v>84</v>
      </c>
      <c r="B87" s="1">
        <v>44490</v>
      </c>
      <c r="C87" s="3" t="s">
        <v>103</v>
      </c>
      <c r="D87" s="2" t="s">
        <v>32</v>
      </c>
      <c r="E87" s="11">
        <v>13994</v>
      </c>
      <c r="F87" s="3" t="s">
        <v>21</v>
      </c>
      <c r="G87" s="3" t="s">
        <v>20</v>
      </c>
      <c r="H87" s="19">
        <v>0.625</v>
      </c>
      <c r="I87" s="3" t="str">
        <f t="shared" si="1"/>
        <v>Visitante</v>
      </c>
      <c r="J87" s="4">
        <v>0</v>
      </c>
      <c r="K87" s="4">
        <v>1</v>
      </c>
      <c r="L87" s="6">
        <v>0.83</v>
      </c>
      <c r="M87" s="10">
        <v>20</v>
      </c>
      <c r="N87" s="15">
        <f>E87*M87</f>
        <v>279880</v>
      </c>
    </row>
    <row r="88" spans="1:14" x14ac:dyDescent="0.25">
      <c r="A88" s="14">
        <v>85</v>
      </c>
      <c r="B88" s="1">
        <v>44492</v>
      </c>
      <c r="C88" s="3" t="s">
        <v>105</v>
      </c>
      <c r="D88" s="2" t="s">
        <v>111</v>
      </c>
      <c r="E88" s="11">
        <v>10502</v>
      </c>
      <c r="F88" s="3" t="s">
        <v>24</v>
      </c>
      <c r="G88" s="3" t="s">
        <v>19</v>
      </c>
      <c r="H88" s="18">
        <v>0.625</v>
      </c>
      <c r="I88" s="3" t="str">
        <f t="shared" si="1"/>
        <v>Mandante</v>
      </c>
      <c r="J88" s="4">
        <v>3</v>
      </c>
      <c r="K88" s="4">
        <v>2</v>
      </c>
      <c r="L88" s="6">
        <v>0.84</v>
      </c>
      <c r="M88" s="10">
        <v>15</v>
      </c>
      <c r="N88" s="15">
        <f>E88*M88</f>
        <v>157530</v>
      </c>
    </row>
    <row r="89" spans="1:14" x14ac:dyDescent="0.25">
      <c r="A89" s="14">
        <v>86</v>
      </c>
      <c r="B89" s="1">
        <v>44493</v>
      </c>
      <c r="C89" s="3" t="s">
        <v>100</v>
      </c>
      <c r="D89" s="2" t="s">
        <v>32</v>
      </c>
      <c r="E89" s="11">
        <v>13089</v>
      </c>
      <c r="F89" s="3" t="s">
        <v>57</v>
      </c>
      <c r="G89" s="3" t="s">
        <v>28</v>
      </c>
      <c r="H89" s="19">
        <v>0.625</v>
      </c>
      <c r="I89" s="3" t="str">
        <f t="shared" si="1"/>
        <v>Empate</v>
      </c>
      <c r="J89" s="4">
        <v>1</v>
      </c>
      <c r="K89" s="4">
        <v>1</v>
      </c>
      <c r="L89" s="6">
        <v>0.86</v>
      </c>
      <c r="M89" s="10">
        <v>20</v>
      </c>
      <c r="N89" s="15">
        <f>E89*M89</f>
        <v>261780</v>
      </c>
    </row>
    <row r="90" spans="1:14" x14ac:dyDescent="0.25">
      <c r="A90" s="14">
        <v>87</v>
      </c>
      <c r="B90" s="1">
        <v>44494</v>
      </c>
      <c r="C90" s="3" t="s">
        <v>106</v>
      </c>
      <c r="D90" s="2" t="s">
        <v>32</v>
      </c>
      <c r="E90" s="11">
        <v>18640</v>
      </c>
      <c r="F90" s="3" t="s">
        <v>21</v>
      </c>
      <c r="G90" s="3" t="s">
        <v>20</v>
      </c>
      <c r="H90" s="19">
        <v>0.625</v>
      </c>
      <c r="I90" s="3" t="str">
        <f t="shared" si="1"/>
        <v>Mandante</v>
      </c>
      <c r="J90" s="4">
        <v>3</v>
      </c>
      <c r="K90" s="4">
        <v>1</v>
      </c>
      <c r="L90" s="6">
        <v>0.79</v>
      </c>
      <c r="M90" s="10">
        <v>20</v>
      </c>
      <c r="N90" s="15">
        <f>E90*M90</f>
        <v>372800</v>
      </c>
    </row>
    <row r="91" spans="1:14" x14ac:dyDescent="0.25">
      <c r="A91" s="14">
        <v>88</v>
      </c>
      <c r="B91" s="1">
        <v>44496</v>
      </c>
      <c r="C91" s="3" t="s">
        <v>7</v>
      </c>
      <c r="D91" s="2" t="s">
        <v>111</v>
      </c>
      <c r="E91" s="11">
        <v>19892</v>
      </c>
      <c r="F91" s="3" t="s">
        <v>24</v>
      </c>
      <c r="G91" s="3" t="s">
        <v>19</v>
      </c>
      <c r="H91" s="18">
        <v>0.625</v>
      </c>
      <c r="I91" s="3" t="str">
        <f t="shared" si="1"/>
        <v>Mandante</v>
      </c>
      <c r="J91" s="4">
        <v>2</v>
      </c>
      <c r="K91" s="4">
        <v>0</v>
      </c>
      <c r="L91" s="6">
        <v>0.81</v>
      </c>
      <c r="M91" s="10">
        <v>15</v>
      </c>
      <c r="N91" s="15">
        <f>E91*M91</f>
        <v>298380</v>
      </c>
    </row>
    <row r="92" spans="1:14" x14ac:dyDescent="0.25">
      <c r="A92" s="14">
        <v>89</v>
      </c>
      <c r="B92" s="1">
        <v>44499</v>
      </c>
      <c r="C92" s="3" t="s">
        <v>14</v>
      </c>
      <c r="D92" s="2" t="s">
        <v>112</v>
      </c>
      <c r="E92" s="11">
        <v>15192</v>
      </c>
      <c r="F92" s="3" t="s">
        <v>39</v>
      </c>
      <c r="G92" s="3" t="s">
        <v>19</v>
      </c>
      <c r="H92" s="18">
        <v>0.35416666666666669</v>
      </c>
      <c r="I92" s="3" t="str">
        <f t="shared" si="1"/>
        <v>Visitante</v>
      </c>
      <c r="J92" s="4">
        <v>0</v>
      </c>
      <c r="K92" s="4">
        <v>2</v>
      </c>
      <c r="L92" s="6">
        <v>0.8</v>
      </c>
      <c r="M92" s="10">
        <v>7.5</v>
      </c>
      <c r="N92" s="15">
        <f>E92*M92</f>
        <v>113940</v>
      </c>
    </row>
    <row r="93" spans="1:14" x14ac:dyDescent="0.25">
      <c r="A93" s="14">
        <v>90</v>
      </c>
      <c r="B93" s="1">
        <v>44499</v>
      </c>
      <c r="C93" s="3" t="s">
        <v>107</v>
      </c>
      <c r="D93" s="2" t="s">
        <v>32</v>
      </c>
      <c r="E93" s="11">
        <v>14181</v>
      </c>
      <c r="F93" s="3" t="s">
        <v>21</v>
      </c>
      <c r="G93" s="3" t="s">
        <v>20</v>
      </c>
      <c r="H93" s="19">
        <v>0.625</v>
      </c>
      <c r="I93" s="3" t="str">
        <f t="shared" si="1"/>
        <v>Visitante</v>
      </c>
      <c r="J93" s="4">
        <v>0</v>
      </c>
      <c r="K93" s="4">
        <v>1</v>
      </c>
      <c r="L93" s="6">
        <v>0.79</v>
      </c>
      <c r="M93" s="10">
        <v>20</v>
      </c>
      <c r="N93" s="15">
        <f>E93*M93</f>
        <v>283620</v>
      </c>
    </row>
    <row r="94" spans="1:14" x14ac:dyDescent="0.25">
      <c r="A94" s="14">
        <v>91</v>
      </c>
      <c r="B94" s="1">
        <v>44500</v>
      </c>
      <c r="C94" s="3" t="s">
        <v>108</v>
      </c>
      <c r="D94" s="2" t="s">
        <v>32</v>
      </c>
      <c r="E94" s="11">
        <v>14572</v>
      </c>
      <c r="F94" s="3" t="s">
        <v>25</v>
      </c>
      <c r="G94" s="3" t="s">
        <v>26</v>
      </c>
      <c r="H94" s="19">
        <v>0.625</v>
      </c>
      <c r="I94" s="3" t="str">
        <f t="shared" si="1"/>
        <v>Mandante</v>
      </c>
      <c r="J94" s="4">
        <v>2</v>
      </c>
      <c r="K94" s="4">
        <v>0</v>
      </c>
      <c r="L94" s="6">
        <v>0.77</v>
      </c>
      <c r="M94" s="10">
        <v>20</v>
      </c>
      <c r="N94" s="15">
        <f>E94*M94</f>
        <v>291440</v>
      </c>
    </row>
    <row r="95" spans="1:14" x14ac:dyDescent="0.25">
      <c r="A95" s="14">
        <v>92</v>
      </c>
      <c r="B95" s="1">
        <v>44502</v>
      </c>
      <c r="C95" s="3" t="s">
        <v>109</v>
      </c>
      <c r="D95" s="2" t="s">
        <v>62</v>
      </c>
      <c r="E95" s="11">
        <v>11754</v>
      </c>
      <c r="F95" s="3" t="s">
        <v>39</v>
      </c>
      <c r="G95" s="3" t="s">
        <v>19</v>
      </c>
      <c r="H95" s="19">
        <v>0.625</v>
      </c>
      <c r="I95" s="3" t="str">
        <f t="shared" si="1"/>
        <v>Visitante</v>
      </c>
      <c r="J95" s="4">
        <v>0</v>
      </c>
      <c r="K95" s="4">
        <v>2</v>
      </c>
      <c r="L95" s="6">
        <v>0.78</v>
      </c>
      <c r="M95" s="10">
        <v>5</v>
      </c>
      <c r="N95" s="15">
        <f>E95*M95</f>
        <v>58770</v>
      </c>
    </row>
    <row r="96" spans="1:14" x14ac:dyDescent="0.25">
      <c r="A96" s="14">
        <v>93</v>
      </c>
      <c r="B96" s="1">
        <v>44506</v>
      </c>
      <c r="C96" s="3" t="s">
        <v>10</v>
      </c>
      <c r="D96" s="2" t="s">
        <v>54</v>
      </c>
      <c r="E96" s="11">
        <v>17257</v>
      </c>
      <c r="F96" s="3" t="s">
        <v>24</v>
      </c>
      <c r="G96" s="3" t="s">
        <v>19</v>
      </c>
      <c r="H96" s="19">
        <v>0.40625</v>
      </c>
      <c r="I96" s="3" t="str">
        <f t="shared" si="1"/>
        <v>Mandante</v>
      </c>
      <c r="J96" s="4">
        <v>4</v>
      </c>
      <c r="K96" s="4">
        <v>0</v>
      </c>
      <c r="L96" s="6">
        <v>0.9</v>
      </c>
      <c r="M96" s="10">
        <v>10</v>
      </c>
      <c r="N96" s="15">
        <f>E96*M96</f>
        <v>172570</v>
      </c>
    </row>
    <row r="97" spans="1:14" x14ac:dyDescent="0.25">
      <c r="A97" s="14">
        <v>94</v>
      </c>
      <c r="B97" s="1">
        <v>44506</v>
      </c>
      <c r="C97" s="3" t="s">
        <v>10</v>
      </c>
      <c r="D97" s="2" t="s">
        <v>53</v>
      </c>
      <c r="E97" s="11">
        <v>15375</v>
      </c>
      <c r="F97" s="3" t="s">
        <v>24</v>
      </c>
      <c r="G97" s="3" t="s">
        <v>19</v>
      </c>
      <c r="H97" s="19">
        <v>0.47916666666666669</v>
      </c>
      <c r="I97" s="3" t="str">
        <f t="shared" si="1"/>
        <v>Mandante</v>
      </c>
      <c r="J97" s="4">
        <v>5</v>
      </c>
      <c r="K97" s="4">
        <v>1</v>
      </c>
      <c r="L97" s="6">
        <v>0.81</v>
      </c>
      <c r="M97" s="10">
        <v>12.5</v>
      </c>
      <c r="N97" s="15">
        <f>E97*M97</f>
        <v>192187.5</v>
      </c>
    </row>
    <row r="98" spans="1:14" x14ac:dyDescent="0.25">
      <c r="A98" s="14">
        <v>95</v>
      </c>
      <c r="B98" s="1">
        <v>44507</v>
      </c>
      <c r="C98" s="3" t="s">
        <v>110</v>
      </c>
      <c r="D98" s="2" t="s">
        <v>32</v>
      </c>
      <c r="E98" s="11">
        <v>22060</v>
      </c>
      <c r="F98" s="3" t="s">
        <v>21</v>
      </c>
      <c r="G98" s="3" t="s">
        <v>20</v>
      </c>
      <c r="H98" s="19">
        <v>0.625</v>
      </c>
      <c r="I98" s="3" t="str">
        <f t="shared" si="1"/>
        <v>Empate</v>
      </c>
      <c r="J98" s="4">
        <v>1</v>
      </c>
      <c r="K98" s="4">
        <v>1</v>
      </c>
      <c r="L98" s="6">
        <v>0.82</v>
      </c>
      <c r="M98" s="10">
        <v>20</v>
      </c>
      <c r="N98" s="15">
        <f>E98*M98</f>
        <v>441200</v>
      </c>
    </row>
    <row r="99" spans="1:14" x14ac:dyDescent="0.25">
      <c r="A99" s="14">
        <v>96</v>
      </c>
      <c r="B99" s="1">
        <v>44513</v>
      </c>
      <c r="C99" s="3" t="s">
        <v>5</v>
      </c>
      <c r="D99" s="2" t="s">
        <v>53</v>
      </c>
      <c r="E99" s="11">
        <v>16393</v>
      </c>
      <c r="F99" s="3" t="s">
        <v>23</v>
      </c>
      <c r="G99" s="3" t="s">
        <v>19</v>
      </c>
      <c r="H99" s="19">
        <v>0.47916666666666669</v>
      </c>
      <c r="I99" s="3" t="str">
        <f t="shared" si="1"/>
        <v>Visitante</v>
      </c>
      <c r="J99" s="4">
        <v>2</v>
      </c>
      <c r="K99" s="4">
        <v>3</v>
      </c>
      <c r="L99" s="6">
        <v>0.79</v>
      </c>
      <c r="M99" s="10">
        <v>12.5</v>
      </c>
      <c r="N99" s="15">
        <f>E99*M99</f>
        <v>204912.5</v>
      </c>
    </row>
    <row r="100" spans="1:14" x14ac:dyDescent="0.25">
      <c r="A100" s="14">
        <v>97</v>
      </c>
      <c r="B100" s="1">
        <v>44514</v>
      </c>
      <c r="C100" s="3" t="s">
        <v>113</v>
      </c>
      <c r="D100" s="2" t="s">
        <v>32</v>
      </c>
      <c r="E100" s="11">
        <v>31228</v>
      </c>
      <c r="F100" s="3" t="s">
        <v>25</v>
      </c>
      <c r="G100" s="3" t="s">
        <v>26</v>
      </c>
      <c r="H100" s="19">
        <v>0.625</v>
      </c>
      <c r="I100" s="3" t="str">
        <f t="shared" si="1"/>
        <v>Empate</v>
      </c>
      <c r="J100" s="4">
        <v>0</v>
      </c>
      <c r="K100" s="4">
        <v>0</v>
      </c>
      <c r="L100" s="6">
        <v>0.79</v>
      </c>
      <c r="M100" s="10">
        <v>20</v>
      </c>
      <c r="N100" s="15">
        <f>E100*M100</f>
        <v>624560</v>
      </c>
    </row>
    <row r="101" spans="1:14" x14ac:dyDescent="0.25">
      <c r="A101" s="14">
        <v>98</v>
      </c>
      <c r="B101" s="1">
        <v>44514</v>
      </c>
      <c r="C101" s="3" t="s">
        <v>102</v>
      </c>
      <c r="D101" s="2" t="s">
        <v>32</v>
      </c>
      <c r="E101" s="11">
        <v>19629</v>
      </c>
      <c r="F101" s="3" t="s">
        <v>114</v>
      </c>
      <c r="G101" s="3" t="s">
        <v>115</v>
      </c>
      <c r="H101" s="19">
        <v>0.625</v>
      </c>
      <c r="I101" s="3" t="str">
        <f t="shared" si="1"/>
        <v>Empate</v>
      </c>
      <c r="J101" s="4">
        <v>2</v>
      </c>
      <c r="K101" s="4">
        <v>2</v>
      </c>
      <c r="L101" s="6">
        <v>0.83</v>
      </c>
      <c r="M101" s="10">
        <v>20</v>
      </c>
      <c r="N101" s="15">
        <f>E101*M101</f>
        <v>392580</v>
      </c>
    </row>
    <row r="102" spans="1:14" x14ac:dyDescent="0.25">
      <c r="A102" s="14">
        <v>99</v>
      </c>
      <c r="B102" s="1">
        <v>44520</v>
      </c>
      <c r="C102" s="3" t="s">
        <v>11</v>
      </c>
      <c r="D102" s="2" t="s">
        <v>54</v>
      </c>
      <c r="E102" s="12">
        <v>11988</v>
      </c>
      <c r="F102" s="3" t="s">
        <v>24</v>
      </c>
      <c r="G102" s="3" t="s">
        <v>19</v>
      </c>
      <c r="H102" s="19">
        <v>0.40625</v>
      </c>
      <c r="I102" s="3" t="str">
        <f t="shared" si="1"/>
        <v>Mandante</v>
      </c>
      <c r="J102" s="4">
        <v>4</v>
      </c>
      <c r="K102" s="4">
        <v>0</v>
      </c>
      <c r="L102" s="6">
        <v>0.85</v>
      </c>
      <c r="M102" s="10">
        <v>10</v>
      </c>
      <c r="N102" s="15">
        <f>E102*M102</f>
        <v>119880</v>
      </c>
    </row>
    <row r="103" spans="1:14" x14ac:dyDescent="0.25">
      <c r="A103" s="14">
        <v>100</v>
      </c>
      <c r="B103" s="1">
        <v>44520</v>
      </c>
      <c r="C103" s="3" t="s">
        <v>11</v>
      </c>
      <c r="D103" s="2" t="s">
        <v>53</v>
      </c>
      <c r="E103" s="12">
        <v>10983</v>
      </c>
      <c r="F103" s="3" t="s">
        <v>24</v>
      </c>
      <c r="G103" s="3" t="s">
        <v>19</v>
      </c>
      <c r="H103" s="19">
        <v>0.47916666666666669</v>
      </c>
      <c r="I103" s="3" t="str">
        <f t="shared" si="1"/>
        <v>Mandante</v>
      </c>
      <c r="J103" s="4">
        <v>3</v>
      </c>
      <c r="K103" s="4">
        <v>0</v>
      </c>
      <c r="L103" s="6">
        <v>0.87</v>
      </c>
      <c r="M103" s="10">
        <v>12.5</v>
      </c>
      <c r="N103" s="15">
        <f>E103*M103</f>
        <v>137287.5</v>
      </c>
    </row>
    <row r="104" spans="1:14" x14ac:dyDescent="0.25">
      <c r="A104" s="14">
        <v>101</v>
      </c>
      <c r="B104" s="1">
        <v>44521</v>
      </c>
      <c r="C104" s="3" t="s">
        <v>9</v>
      </c>
      <c r="D104" s="2" t="s">
        <v>112</v>
      </c>
      <c r="E104" s="12">
        <v>16720</v>
      </c>
      <c r="F104" s="3" t="s">
        <v>24</v>
      </c>
      <c r="G104" s="3" t="s">
        <v>19</v>
      </c>
      <c r="H104" s="18">
        <v>0.35416666666666669</v>
      </c>
      <c r="I104" s="3" t="str">
        <f t="shared" si="1"/>
        <v>Mandante</v>
      </c>
      <c r="J104" s="4">
        <v>2</v>
      </c>
      <c r="K104" s="4">
        <v>0</v>
      </c>
      <c r="L104" s="6">
        <v>0.89</v>
      </c>
      <c r="M104" s="10">
        <v>7.5</v>
      </c>
      <c r="N104" s="15">
        <f>E104*M104</f>
        <v>125400</v>
      </c>
    </row>
    <row r="105" spans="1:14" x14ac:dyDescent="0.25">
      <c r="A105" s="14">
        <v>102</v>
      </c>
      <c r="B105" s="1">
        <v>44521</v>
      </c>
      <c r="C105" s="3" t="s">
        <v>7</v>
      </c>
      <c r="D105" s="2" t="s">
        <v>62</v>
      </c>
      <c r="E105" s="12">
        <v>25985</v>
      </c>
      <c r="F105" s="3" t="s">
        <v>24</v>
      </c>
      <c r="G105" s="3" t="s">
        <v>19</v>
      </c>
      <c r="H105" s="19">
        <v>0.625</v>
      </c>
      <c r="I105" s="3" t="str">
        <f t="shared" si="1"/>
        <v>Visitante</v>
      </c>
      <c r="J105" s="4">
        <v>1</v>
      </c>
      <c r="K105" s="4">
        <v>2</v>
      </c>
      <c r="L105" s="6">
        <v>0.82</v>
      </c>
      <c r="M105" s="10">
        <v>5</v>
      </c>
      <c r="N105" s="15">
        <f>E105*M105</f>
        <v>129925</v>
      </c>
    </row>
    <row r="106" spans="1:14" x14ac:dyDescent="0.25">
      <c r="A106" s="14">
        <v>103</v>
      </c>
      <c r="B106" s="1">
        <v>44522</v>
      </c>
      <c r="C106" s="3" t="s">
        <v>116</v>
      </c>
      <c r="D106" s="2" t="s">
        <v>53</v>
      </c>
      <c r="E106" s="12">
        <v>13957</v>
      </c>
      <c r="F106" s="3" t="s">
        <v>39</v>
      </c>
      <c r="G106" s="3" t="s">
        <v>19</v>
      </c>
      <c r="H106" s="19">
        <v>0.47916666666666669</v>
      </c>
      <c r="I106" s="3" t="str">
        <f t="shared" si="1"/>
        <v>Mandante</v>
      </c>
      <c r="J106" s="4">
        <v>2</v>
      </c>
      <c r="K106" s="4">
        <v>1</v>
      </c>
      <c r="L106" s="6">
        <v>0.75</v>
      </c>
      <c r="M106" s="10">
        <v>12.5</v>
      </c>
      <c r="N106" s="15">
        <f>E106*M106</f>
        <v>174462.5</v>
      </c>
    </row>
    <row r="107" spans="1:14" x14ac:dyDescent="0.25">
      <c r="A107" s="14">
        <v>104</v>
      </c>
      <c r="B107" s="1">
        <v>44527</v>
      </c>
      <c r="C107" s="3" t="s">
        <v>7</v>
      </c>
      <c r="D107" s="2" t="s">
        <v>54</v>
      </c>
      <c r="E107" s="11">
        <v>26392</v>
      </c>
      <c r="F107" s="3" t="s">
        <v>24</v>
      </c>
      <c r="G107" s="3" t="s">
        <v>19</v>
      </c>
      <c r="H107" s="19">
        <v>0.40625</v>
      </c>
      <c r="I107" s="3" t="str">
        <f t="shared" si="1"/>
        <v>Empate</v>
      </c>
      <c r="J107" s="4">
        <v>1</v>
      </c>
      <c r="K107" s="4">
        <v>1</v>
      </c>
      <c r="L107" s="6">
        <v>0.78</v>
      </c>
      <c r="M107" s="10">
        <v>10</v>
      </c>
      <c r="N107" s="15">
        <f>E107*M107</f>
        <v>263920</v>
      </c>
    </row>
    <row r="108" spans="1:14" x14ac:dyDescent="0.25">
      <c r="A108" s="14">
        <v>105</v>
      </c>
      <c r="B108" s="1">
        <v>44527</v>
      </c>
      <c r="C108" s="3" t="s">
        <v>14</v>
      </c>
      <c r="D108" s="2" t="s">
        <v>53</v>
      </c>
      <c r="E108" s="11">
        <v>22703</v>
      </c>
      <c r="F108" s="3" t="s">
        <v>39</v>
      </c>
      <c r="G108" s="3" t="s">
        <v>19</v>
      </c>
      <c r="H108" s="19">
        <v>0.47916666666666669</v>
      </c>
      <c r="I108" s="3" t="str">
        <f t="shared" si="1"/>
        <v>Empate</v>
      </c>
      <c r="J108" s="4">
        <v>0</v>
      </c>
      <c r="K108" s="4">
        <v>0</v>
      </c>
      <c r="L108" s="6">
        <v>0.8</v>
      </c>
      <c r="M108" s="10">
        <v>12.5</v>
      </c>
      <c r="N108" s="15">
        <f>E108*M108</f>
        <v>283787.5</v>
      </c>
    </row>
    <row r="109" spans="1:14" x14ac:dyDescent="0.25">
      <c r="A109" s="14">
        <v>106</v>
      </c>
      <c r="B109" s="1">
        <v>44534</v>
      </c>
      <c r="C109" s="3" t="s">
        <v>117</v>
      </c>
      <c r="D109" s="3" t="s">
        <v>15</v>
      </c>
      <c r="E109" s="12">
        <v>5300</v>
      </c>
      <c r="F109" s="3" t="s">
        <v>50</v>
      </c>
      <c r="G109" s="3" t="s">
        <v>51</v>
      </c>
      <c r="H109" s="18">
        <v>0.625</v>
      </c>
      <c r="I109" s="3" t="str">
        <f t="shared" si="1"/>
        <v>Mandante</v>
      </c>
      <c r="J109" s="4">
        <v>3</v>
      </c>
      <c r="K109" s="4">
        <v>0</v>
      </c>
      <c r="L109" s="6">
        <v>0.79</v>
      </c>
      <c r="M109" s="10">
        <v>13</v>
      </c>
      <c r="N109" s="15">
        <f>E109*M109</f>
        <v>68900</v>
      </c>
    </row>
    <row r="110" spans="1:14" x14ac:dyDescent="0.25">
      <c r="A110" s="14">
        <v>107</v>
      </c>
      <c r="B110" s="1">
        <v>44534</v>
      </c>
      <c r="C110" s="3" t="s">
        <v>44</v>
      </c>
      <c r="D110" s="2" t="s">
        <v>112</v>
      </c>
      <c r="E110" s="12">
        <v>11742</v>
      </c>
      <c r="F110" s="3" t="s">
        <v>50</v>
      </c>
      <c r="G110" s="3" t="s">
        <v>51</v>
      </c>
      <c r="H110" s="18">
        <v>0.35416666666666669</v>
      </c>
      <c r="I110" s="3" t="str">
        <f t="shared" si="1"/>
        <v>Mandante</v>
      </c>
      <c r="J110" s="4">
        <v>3</v>
      </c>
      <c r="K110" s="4">
        <v>2</v>
      </c>
      <c r="L110" s="8">
        <v>0.81</v>
      </c>
      <c r="M110" s="10">
        <v>7.5</v>
      </c>
      <c r="N110" s="15">
        <f>E110*M110</f>
        <v>88065</v>
      </c>
    </row>
    <row r="111" spans="1:14" x14ac:dyDescent="0.25">
      <c r="A111" s="17"/>
      <c r="B111" s="46"/>
      <c r="C111" s="32"/>
      <c r="D111" s="16"/>
      <c r="E111" s="33"/>
      <c r="F111" s="32"/>
      <c r="G111" s="32"/>
      <c r="H111" s="47"/>
      <c r="I111" s="32"/>
      <c r="J111" s="48"/>
      <c r="K111" s="48"/>
      <c r="L111" s="9"/>
      <c r="M111" s="31"/>
      <c r="N111" s="31"/>
    </row>
    <row r="112" spans="1:14" x14ac:dyDescent="0.25">
      <c r="D112" s="34"/>
    </row>
    <row r="113" spans="3:10" ht="21" x14ac:dyDescent="0.35">
      <c r="C113" s="41" t="s">
        <v>130</v>
      </c>
      <c r="D113" s="42"/>
      <c r="E113" s="35"/>
      <c r="F113" s="41" t="s">
        <v>133</v>
      </c>
      <c r="G113" s="42"/>
      <c r="I113" s="41" t="s">
        <v>135</v>
      </c>
      <c r="J113" s="42"/>
    </row>
    <row r="114" spans="3:10" ht="15.75" x14ac:dyDescent="0.25">
      <c r="C114" s="38" t="s">
        <v>126</v>
      </c>
      <c r="D114" s="39">
        <v>100</v>
      </c>
      <c r="E114" s="35"/>
      <c r="F114" s="38" t="s">
        <v>3</v>
      </c>
      <c r="G114" s="39" t="s">
        <v>31</v>
      </c>
      <c r="I114" s="38" t="s">
        <v>134</v>
      </c>
      <c r="J114" s="39" t="s">
        <v>85</v>
      </c>
    </row>
    <row r="115" spans="3:10" ht="15.75" x14ac:dyDescent="0.25">
      <c r="C115" s="38" t="s">
        <v>129</v>
      </c>
      <c r="D115" s="40">
        <f>VLOOKUP($D$114,$A$4:$B$110,2,0)</f>
        <v>44520</v>
      </c>
      <c r="E115" s="35"/>
      <c r="F115" s="38" t="s">
        <v>131</v>
      </c>
      <c r="G115" s="39">
        <f>COUNTIF(D4:D110,G114)</f>
        <v>26</v>
      </c>
      <c r="I115" s="38" t="s">
        <v>136</v>
      </c>
      <c r="J115" s="39">
        <f>COUNTIF(F4:F110,J114)</f>
        <v>9</v>
      </c>
    </row>
    <row r="116" spans="3:10" ht="15.75" x14ac:dyDescent="0.25">
      <c r="C116" s="37" t="s">
        <v>3</v>
      </c>
      <c r="D116" s="40" t="str">
        <f>VLOOKUP($D$114,$A$4:$D$110,4,0)</f>
        <v>Pernambucano Sub-17</v>
      </c>
      <c r="E116" s="35"/>
      <c r="F116" s="37" t="s">
        <v>128</v>
      </c>
      <c r="G116" s="43">
        <f>SUMIF(D4:D110,G114&amp;"*",E4:E110)</f>
        <v>209165</v>
      </c>
      <c r="I116" s="38" t="s">
        <v>128</v>
      </c>
      <c r="J116" s="43">
        <f>SUMIF(F4:F110,J114&amp;"*",E4:E110)</f>
        <v>81824</v>
      </c>
    </row>
    <row r="117" spans="3:10" ht="15.75" x14ac:dyDescent="0.25">
      <c r="C117" s="37" t="s">
        <v>2</v>
      </c>
      <c r="D117" s="40" t="str">
        <f>VLOOKUP($D$114,$A$4:$C$110,3,0)</f>
        <v>Sport X Retrô</v>
      </c>
      <c r="E117" s="35"/>
      <c r="F117" s="37" t="s">
        <v>123</v>
      </c>
      <c r="G117" s="43">
        <f>G116/G115</f>
        <v>8044.8076923076924</v>
      </c>
      <c r="I117" s="36" t="s">
        <v>118</v>
      </c>
      <c r="J117" s="50">
        <f>SUMIF(F4:F110,J114&amp;"*",N4:N110)</f>
        <v>1952770</v>
      </c>
    </row>
    <row r="118" spans="3:10" ht="15.75" x14ac:dyDescent="0.25">
      <c r="C118" s="37" t="s">
        <v>16</v>
      </c>
      <c r="D118" s="40" t="str">
        <f>VLOOKUP($D$114,$A$4:$F$110,6,0)</f>
        <v>Ilha do Retiro</v>
      </c>
      <c r="E118" s="35"/>
      <c r="F118" s="37" t="s">
        <v>118</v>
      </c>
      <c r="G118" s="44">
        <f>SUMIF(D4:D110,G114&amp;"*",N4:N110)</f>
        <v>6274950</v>
      </c>
      <c r="I118" s="53"/>
      <c r="J118" s="54"/>
    </row>
    <row r="119" spans="3:10" ht="15.75" x14ac:dyDescent="0.25">
      <c r="C119" s="37" t="s">
        <v>17</v>
      </c>
      <c r="D119" s="40" t="str">
        <f>VLOOKUP($D$114,$A$4:$G$110,7,0)</f>
        <v>Recife</v>
      </c>
      <c r="E119" s="35"/>
      <c r="F119" s="37" t="s">
        <v>132</v>
      </c>
      <c r="G119" s="44">
        <f>G118/G115</f>
        <v>241344.23076923078</v>
      </c>
      <c r="I119" s="51"/>
      <c r="J119" s="52"/>
    </row>
    <row r="120" spans="3:10" ht="15.75" x14ac:dyDescent="0.25">
      <c r="C120" s="37" t="s">
        <v>121</v>
      </c>
      <c r="D120" s="49">
        <f>VLOOKUP($D$114,$A$4:$H$110,8,0)</f>
        <v>0.47916666666666669</v>
      </c>
      <c r="E120" s="20"/>
    </row>
    <row r="121" spans="3:10" x14ac:dyDescent="0.25">
      <c r="C121" s="16"/>
      <c r="D121" s="20"/>
      <c r="E121" s="20"/>
      <c r="F121" s="31"/>
      <c r="G121" s="16"/>
    </row>
    <row r="122" spans="3:10" x14ac:dyDescent="0.25">
      <c r="D122" s="30"/>
      <c r="F122" s="29"/>
    </row>
  </sheetData>
  <mergeCells count="4">
    <mergeCell ref="A1:N2"/>
    <mergeCell ref="C113:D113"/>
    <mergeCell ref="F113:G113"/>
    <mergeCell ref="I113:J113"/>
  </mergeCells>
  <conditionalFormatting sqref="I4:I111">
    <cfRule type="cellIs" dxfId="39" priority="3" operator="equal">
      <formula>"Visitante"</formula>
    </cfRule>
    <cfRule type="cellIs" dxfId="38" priority="4" operator="equal">
      <formula>"Empate"</formula>
    </cfRule>
    <cfRule type="cellIs" dxfId="37" priority="5" operator="equal">
      <formula>"Mandante"</formula>
    </cfRule>
  </conditionalFormatting>
  <conditionalFormatting sqref="A4:N111">
    <cfRule type="expression" dxfId="36" priority="23">
      <formula>$D$114=$A4</formula>
    </cfRule>
    <cfRule type="expression" dxfId="35" priority="24" stopIfTrue="1">
      <formula>$D$114=$A1048478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3</xdr:col>
                    <xdr:colOff>1333500</xdr:colOff>
                    <xdr:row>113</xdr:row>
                    <xdr:rowOff>0</xdr:rowOff>
                  </from>
                  <to>
                    <xdr:col>3</xdr:col>
                    <xdr:colOff>1543050</xdr:colOff>
                    <xdr:row>114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Plan5!$A$1:$A$8</xm:f>
          </x14:formula1>
          <xm:sqref>G114</xm:sqref>
        </x14:dataValidation>
        <x14:dataValidation type="list" allowBlank="1" showInputMessage="1" showErrorMessage="1">
          <x14:formula1>
            <xm:f>Plan5!$D$2:$D$17</xm:f>
          </x14:formula1>
          <xm:sqref>J114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15" workbookViewId="0">
      <selection activeCell="L21" sqref="L21"/>
    </sheetView>
  </sheetViews>
  <sheetFormatPr defaultRowHeight="15" x14ac:dyDescent="0.25"/>
  <cols>
    <col min="1" max="1" width="23.5703125" customWidth="1"/>
    <col min="2" max="2" width="15.42578125" bestFit="1" customWidth="1"/>
    <col min="3" max="3" width="8" customWidth="1"/>
    <col min="4" max="4" width="16.28515625" customWidth="1"/>
    <col min="5" max="5" width="14" customWidth="1"/>
    <col min="6" max="6" width="20.85546875" customWidth="1"/>
    <col min="7" max="7" width="10" customWidth="1"/>
    <col min="8" max="8" width="17.5703125" customWidth="1"/>
    <col min="9" max="9" width="9" customWidth="1"/>
    <col min="10" max="10" width="14.28515625" customWidth="1"/>
    <col min="11" max="11" width="17.5703125" bestFit="1" customWidth="1"/>
    <col min="12" max="12" width="12.85546875" customWidth="1"/>
    <col min="13" max="13" width="11.5703125" customWidth="1"/>
    <col min="14" max="14" width="8.85546875" customWidth="1"/>
    <col min="15" max="15" width="14" customWidth="1"/>
    <col min="16" max="16" width="12.7109375" customWidth="1"/>
    <col min="17" max="17" width="7.140625" customWidth="1"/>
    <col min="18" max="18" width="10.7109375" customWidth="1"/>
    <col min="19" max="19" width="8" customWidth="1"/>
    <col min="20" max="20" width="16.28515625" bestFit="1" customWidth="1"/>
    <col min="21" max="21" width="14" bestFit="1" customWidth="1"/>
    <col min="22" max="22" width="20.85546875" bestFit="1" customWidth="1"/>
    <col min="23" max="23" width="10" bestFit="1" customWidth="1"/>
    <col min="24" max="24" width="17.5703125" bestFit="1" customWidth="1"/>
    <col min="25" max="25" width="9" customWidth="1"/>
    <col min="26" max="26" width="14.28515625" bestFit="1" customWidth="1"/>
    <col min="27" max="27" width="17.5703125" bestFit="1" customWidth="1"/>
    <col min="28" max="28" width="12.85546875" bestFit="1" customWidth="1"/>
    <col min="29" max="29" width="11.5703125" bestFit="1" customWidth="1"/>
    <col min="30" max="30" width="8.85546875" customWidth="1"/>
    <col min="31" max="31" width="14" bestFit="1" customWidth="1"/>
    <col min="32" max="32" width="12.7109375" bestFit="1" customWidth="1"/>
    <col min="33" max="33" width="7.140625" customWidth="1"/>
    <col min="34" max="34" width="20.7109375" bestFit="1" customWidth="1"/>
    <col min="35" max="35" width="19.7109375" bestFit="1" customWidth="1"/>
  </cols>
  <sheetData>
    <row r="3" spans="1:2" x14ac:dyDescent="0.25">
      <c r="A3" s="55" t="s">
        <v>137</v>
      </c>
      <c r="B3" t="s">
        <v>138</v>
      </c>
    </row>
    <row r="4" spans="1:2" x14ac:dyDescent="0.25">
      <c r="A4" s="56" t="s">
        <v>15</v>
      </c>
      <c r="B4" s="57">
        <v>68900</v>
      </c>
    </row>
    <row r="5" spans="1:2" x14ac:dyDescent="0.25">
      <c r="A5" s="56" t="s">
        <v>31</v>
      </c>
      <c r="B5" s="57">
        <v>6274950</v>
      </c>
    </row>
    <row r="6" spans="1:2" x14ac:dyDescent="0.25">
      <c r="A6" s="56" t="s">
        <v>32</v>
      </c>
      <c r="B6" s="57">
        <v>5586340</v>
      </c>
    </row>
    <row r="7" spans="1:2" x14ac:dyDescent="0.25">
      <c r="A7" s="56" t="s">
        <v>62</v>
      </c>
      <c r="B7" s="57">
        <v>595785</v>
      </c>
    </row>
    <row r="8" spans="1:2" x14ac:dyDescent="0.25">
      <c r="A8" s="56" t="s">
        <v>112</v>
      </c>
      <c r="B8" s="57">
        <v>415770</v>
      </c>
    </row>
    <row r="9" spans="1:2" x14ac:dyDescent="0.25">
      <c r="A9" s="56" t="s">
        <v>54</v>
      </c>
      <c r="B9" s="57">
        <v>891010</v>
      </c>
    </row>
    <row r="10" spans="1:2" x14ac:dyDescent="0.25">
      <c r="A10" s="56" t="s">
        <v>53</v>
      </c>
      <c r="B10" s="57">
        <v>1709650</v>
      </c>
    </row>
    <row r="11" spans="1:2" x14ac:dyDescent="0.25">
      <c r="A11" s="56" t="s">
        <v>111</v>
      </c>
      <c r="B11" s="57">
        <v>1888860</v>
      </c>
    </row>
    <row r="12" spans="1:2" x14ac:dyDescent="0.25">
      <c r="A12" s="56" t="s">
        <v>119</v>
      </c>
      <c r="B12" s="57">
        <v>17431265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G14" sqref="G14"/>
    </sheetView>
  </sheetViews>
  <sheetFormatPr defaultRowHeight="15" x14ac:dyDescent="0.25"/>
  <cols>
    <col min="1" max="1" width="21" bestFit="1" customWidth="1"/>
    <col min="4" max="4" width="20.85546875" style="32" bestFit="1" customWidth="1"/>
  </cols>
  <sheetData>
    <row r="1" spans="1:5" x14ac:dyDescent="0.25">
      <c r="A1" s="27" t="s">
        <v>31</v>
      </c>
      <c r="D1" s="32" t="s">
        <v>134</v>
      </c>
    </row>
    <row r="2" spans="1:5" x14ac:dyDescent="0.25">
      <c r="A2" s="28" t="s">
        <v>32</v>
      </c>
      <c r="D2" s="45" t="s">
        <v>21</v>
      </c>
    </row>
    <row r="3" spans="1:5" x14ac:dyDescent="0.25">
      <c r="A3" s="27" t="s">
        <v>111</v>
      </c>
      <c r="D3" s="45" t="s">
        <v>39</v>
      </c>
      <c r="E3" s="16"/>
    </row>
    <row r="4" spans="1:5" x14ac:dyDescent="0.25">
      <c r="A4" s="28" t="s">
        <v>53</v>
      </c>
      <c r="D4" s="45" t="s">
        <v>24</v>
      </c>
    </row>
    <row r="5" spans="1:5" x14ac:dyDescent="0.25">
      <c r="A5" s="27" t="s">
        <v>54</v>
      </c>
      <c r="D5" s="45" t="s">
        <v>25</v>
      </c>
      <c r="E5" s="16"/>
    </row>
    <row r="6" spans="1:5" x14ac:dyDescent="0.25">
      <c r="A6" s="28" t="s">
        <v>112</v>
      </c>
      <c r="D6" s="45" t="s">
        <v>22</v>
      </c>
    </row>
    <row r="7" spans="1:5" x14ac:dyDescent="0.25">
      <c r="A7" s="27" t="s">
        <v>62</v>
      </c>
      <c r="D7" s="45" t="s">
        <v>50</v>
      </c>
      <c r="E7" s="16"/>
    </row>
    <row r="8" spans="1:5" x14ac:dyDescent="0.25">
      <c r="A8" s="27" t="s">
        <v>15</v>
      </c>
      <c r="D8" s="45" t="s">
        <v>35</v>
      </c>
    </row>
    <row r="9" spans="1:5" x14ac:dyDescent="0.25">
      <c r="D9" s="45" t="s">
        <v>37</v>
      </c>
    </row>
    <row r="10" spans="1:5" x14ac:dyDescent="0.25">
      <c r="D10" s="45" t="s">
        <v>23</v>
      </c>
      <c r="E10" s="16"/>
    </row>
    <row r="11" spans="1:5" x14ac:dyDescent="0.25">
      <c r="D11" s="45" t="s">
        <v>34</v>
      </c>
    </row>
    <row r="12" spans="1:5" x14ac:dyDescent="0.25">
      <c r="D12" s="45" t="s">
        <v>85</v>
      </c>
      <c r="E12" s="16"/>
    </row>
    <row r="13" spans="1:5" x14ac:dyDescent="0.25">
      <c r="D13" s="45" t="s">
        <v>43</v>
      </c>
    </row>
    <row r="14" spans="1:5" x14ac:dyDescent="0.25">
      <c r="D14" s="45" t="s">
        <v>27</v>
      </c>
    </row>
    <row r="15" spans="1:5" x14ac:dyDescent="0.25">
      <c r="D15" s="45" t="s">
        <v>57</v>
      </c>
    </row>
    <row r="16" spans="1:5" x14ac:dyDescent="0.25">
      <c r="D16" s="45" t="s">
        <v>41</v>
      </c>
    </row>
    <row r="17" spans="4:5" x14ac:dyDescent="0.25">
      <c r="D17" s="45" t="s">
        <v>114</v>
      </c>
    </row>
    <row r="18" spans="4:5" x14ac:dyDescent="0.25">
      <c r="D18" s="45"/>
      <c r="E18" s="16"/>
    </row>
    <row r="20" spans="4:5" x14ac:dyDescent="0.25">
      <c r="D20" s="45"/>
    </row>
    <row r="21" spans="4:5" x14ac:dyDescent="0.25">
      <c r="D21" s="45"/>
    </row>
    <row r="22" spans="4:5" x14ac:dyDescent="0.25">
      <c r="D22" s="45"/>
      <c r="E22" s="16"/>
    </row>
    <row r="23" spans="4:5" x14ac:dyDescent="0.25">
      <c r="D23" s="45"/>
    </row>
    <row r="24" spans="4:5" x14ac:dyDescent="0.25">
      <c r="D24" s="45"/>
    </row>
    <row r="25" spans="4:5" x14ac:dyDescent="0.25">
      <c r="D25" s="45"/>
    </row>
    <row r="26" spans="4:5" x14ac:dyDescent="0.25">
      <c r="D26" s="45"/>
    </row>
    <row r="27" spans="4:5" x14ac:dyDescent="0.25">
      <c r="D27" s="45"/>
    </row>
    <row r="36" spans="4:4" x14ac:dyDescent="0.25">
      <c r="D36" s="45"/>
    </row>
    <row r="37" spans="4:4" x14ac:dyDescent="0.25">
      <c r="D37" s="45"/>
    </row>
    <row r="38" spans="4:4" x14ac:dyDescent="0.25">
      <c r="D38" s="45"/>
    </row>
    <row r="39" spans="4:4" x14ac:dyDescent="0.25">
      <c r="D39" s="45"/>
    </row>
    <row r="40" spans="4:4" x14ac:dyDescent="0.25">
      <c r="D40" s="45"/>
    </row>
    <row r="41" spans="4:4" x14ac:dyDescent="0.25">
      <c r="D41" s="45"/>
    </row>
    <row r="42" spans="4:4" x14ac:dyDescent="0.25">
      <c r="D42" s="45"/>
    </row>
    <row r="43" spans="4:4" x14ac:dyDescent="0.25">
      <c r="D43" s="45"/>
    </row>
    <row r="44" spans="4:4" x14ac:dyDescent="0.25">
      <c r="D44" s="45"/>
    </row>
    <row r="45" spans="4:4" x14ac:dyDescent="0.25">
      <c r="D45" s="45"/>
    </row>
    <row r="46" spans="4:4" x14ac:dyDescent="0.25">
      <c r="D46" s="45"/>
    </row>
    <row r="47" spans="4:4" x14ac:dyDescent="0.25">
      <c r="D47" s="45"/>
    </row>
    <row r="48" spans="4:4" x14ac:dyDescent="0.25">
      <c r="D48" s="45"/>
    </row>
    <row r="49" spans="4:4" x14ac:dyDescent="0.25">
      <c r="D49" s="45"/>
    </row>
    <row r="50" spans="4:4" x14ac:dyDescent="0.25">
      <c r="D50" s="45"/>
    </row>
    <row r="51" spans="4:4" x14ac:dyDescent="0.25">
      <c r="D51" s="45"/>
    </row>
    <row r="67" spans="4:5" x14ac:dyDescent="0.25">
      <c r="E67" s="16"/>
    </row>
    <row r="69" spans="4:5" x14ac:dyDescent="0.25">
      <c r="D69" s="45"/>
      <c r="E69" s="16"/>
    </row>
    <row r="70" spans="4:5" x14ac:dyDescent="0.25">
      <c r="D70" s="45"/>
    </row>
    <row r="71" spans="4:5" x14ac:dyDescent="0.25">
      <c r="D71" s="45"/>
    </row>
    <row r="72" spans="4:5" x14ac:dyDescent="0.25">
      <c r="D72" s="45"/>
    </row>
    <row r="73" spans="4:5" x14ac:dyDescent="0.25">
      <c r="D73" s="45"/>
    </row>
    <row r="74" spans="4:5" x14ac:dyDescent="0.25">
      <c r="D74" s="45"/>
      <c r="E74" s="16"/>
    </row>
    <row r="77" spans="4:5" x14ac:dyDescent="0.25">
      <c r="D77" s="45"/>
    </row>
    <row r="78" spans="4:5" x14ac:dyDescent="0.25">
      <c r="D78" s="45"/>
    </row>
    <row r="79" spans="4:5" x14ac:dyDescent="0.25">
      <c r="D79" s="45"/>
    </row>
    <row r="80" spans="4:5" x14ac:dyDescent="0.25">
      <c r="D80" s="45"/>
      <c r="E80" s="16"/>
    </row>
    <row r="81" spans="4:5" x14ac:dyDescent="0.25">
      <c r="D81" s="45"/>
    </row>
    <row r="82" spans="4:5" x14ac:dyDescent="0.25">
      <c r="D82" s="45"/>
    </row>
    <row r="83" spans="4:5" x14ac:dyDescent="0.25">
      <c r="D83" s="45"/>
      <c r="E83" s="16"/>
    </row>
    <row r="84" spans="4:5" x14ac:dyDescent="0.25">
      <c r="D84" s="45"/>
    </row>
    <row r="85" spans="4:5" x14ac:dyDescent="0.25">
      <c r="D85" s="45"/>
      <c r="E85" s="16"/>
    </row>
    <row r="86" spans="4:5" x14ac:dyDescent="0.25">
      <c r="D86" s="45"/>
    </row>
    <row r="87" spans="4:5" x14ac:dyDescent="0.25">
      <c r="D87" s="45"/>
    </row>
    <row r="88" spans="4:5" x14ac:dyDescent="0.25">
      <c r="D88" s="45"/>
      <c r="E88" s="16"/>
    </row>
    <row r="89" spans="4:5" x14ac:dyDescent="0.25">
      <c r="D89" s="45"/>
    </row>
    <row r="90" spans="4:5" x14ac:dyDescent="0.25">
      <c r="D90" s="45"/>
    </row>
    <row r="91" spans="4:5" x14ac:dyDescent="0.25">
      <c r="D91" s="45"/>
      <c r="E91" s="16"/>
    </row>
    <row r="92" spans="4:5" x14ac:dyDescent="0.25">
      <c r="D92" s="45"/>
    </row>
    <row r="93" spans="4:5" x14ac:dyDescent="0.25">
      <c r="D93" s="45"/>
    </row>
    <row r="94" spans="4:5" x14ac:dyDescent="0.25">
      <c r="D94" s="45"/>
    </row>
    <row r="95" spans="4:5" x14ac:dyDescent="0.25">
      <c r="D95" s="45"/>
    </row>
    <row r="96" spans="4:5" x14ac:dyDescent="0.25">
      <c r="D96" s="45"/>
      <c r="E96" s="16"/>
    </row>
    <row r="97" spans="4:4" x14ac:dyDescent="0.25">
      <c r="D97" s="45"/>
    </row>
    <row r="98" spans="4:4" x14ac:dyDescent="0.25">
      <c r="D98" s="45"/>
    </row>
    <row r="100" spans="4:4" x14ac:dyDescent="0.25">
      <c r="D100" s="45"/>
    </row>
    <row r="101" spans="4:4" x14ac:dyDescent="0.25">
      <c r="D101" s="45"/>
    </row>
    <row r="102" spans="4:4" x14ac:dyDescent="0.25">
      <c r="D102" s="45"/>
    </row>
    <row r="103" spans="4:4" x14ac:dyDescent="0.25">
      <c r="D103" s="45"/>
    </row>
    <row r="104" spans="4:4" x14ac:dyDescent="0.25">
      <c r="D104" s="45"/>
    </row>
    <row r="105" spans="4:4" x14ac:dyDescent="0.25">
      <c r="D105" s="45"/>
    </row>
    <row r="106" spans="4:4" x14ac:dyDescent="0.25">
      <c r="D106" s="45"/>
    </row>
    <row r="107" spans="4:4" x14ac:dyDescent="0.25">
      <c r="D107" s="45"/>
    </row>
    <row r="108" spans="4:4" x14ac:dyDescent="0.25">
      <c r="D108" s="45"/>
    </row>
  </sheetData>
  <autoFilter ref="D1:D108"/>
  <conditionalFormatting sqref="D36:D51 D69:D74 D77:D98 D100:D108 A1:A3 D2 A6 A8">
    <cfRule type="expression" dxfId="34" priority="13">
      <formula>$D$114=$A1</formula>
    </cfRule>
    <cfRule type="expression" dxfId="33" priority="14" stopIfTrue="1">
      <formula>$D$114=$A1048475</formula>
    </cfRule>
  </conditionalFormatting>
  <conditionalFormatting sqref="A4:A5">
    <cfRule type="expression" dxfId="32" priority="15">
      <formula>$D$114=$A4</formula>
    </cfRule>
    <cfRule type="expression" dxfId="31" priority="16" stopIfTrue="1">
      <formula>$D$114=$A1048477</formula>
    </cfRule>
  </conditionalFormatting>
  <conditionalFormatting sqref="A7">
    <cfRule type="expression" dxfId="30" priority="19">
      <formula>$D$114=$A7</formula>
    </cfRule>
    <cfRule type="expression" dxfId="29" priority="20" stopIfTrue="1">
      <formula>$D$114=$A1048482</formula>
    </cfRule>
  </conditionalFormatting>
  <conditionalFormatting sqref="D3">
    <cfRule type="expression" dxfId="28" priority="33">
      <formula>$D$114=$A4</formula>
    </cfRule>
    <cfRule type="expression" dxfId="27" priority="34" stopIfTrue="1">
      <formula>$D$114=$A1048478</formula>
    </cfRule>
  </conditionalFormatting>
  <conditionalFormatting sqref="D4">
    <cfRule type="expression" dxfId="26" priority="41">
      <formula>$D$114=$A6</formula>
    </cfRule>
    <cfRule type="expression" dxfId="25" priority="42" stopIfTrue="1">
      <formula>$D$114=$A1048480</formula>
    </cfRule>
  </conditionalFormatting>
  <conditionalFormatting sqref="D5">
    <cfRule type="expression" dxfId="24" priority="49">
      <formula>$D$114=$A9</formula>
    </cfRule>
    <cfRule type="expression" dxfId="23" priority="50" stopIfTrue="1">
      <formula>$D$114=$A1048483</formula>
    </cfRule>
  </conditionalFormatting>
  <conditionalFormatting sqref="D6">
    <cfRule type="expression" dxfId="22" priority="59">
      <formula>$D$114=$A11</formula>
    </cfRule>
    <cfRule type="expression" dxfId="21" priority="60" stopIfTrue="1">
      <formula>$D$114=$A1048485</formula>
    </cfRule>
  </conditionalFormatting>
  <conditionalFormatting sqref="D7">
    <cfRule type="expression" dxfId="20" priority="69">
      <formula>$D$114=$A23</formula>
    </cfRule>
    <cfRule type="expression" dxfId="19" priority="70" stopIfTrue="1">
      <formula>$D$114=$A1048497</formula>
    </cfRule>
  </conditionalFormatting>
  <conditionalFormatting sqref="D8">
    <cfRule type="expression" dxfId="18" priority="79">
      <formula>$D$114=$A25</formula>
    </cfRule>
    <cfRule type="expression" dxfId="17" priority="80" stopIfTrue="1">
      <formula>$D$114=$A1048499</formula>
    </cfRule>
  </conditionalFormatting>
  <conditionalFormatting sqref="D9">
    <cfRule type="expression" dxfId="16" priority="103">
      <formula>$D$114=$A28</formula>
    </cfRule>
    <cfRule type="expression" dxfId="15" priority="104" stopIfTrue="1">
      <formula>$D$114=$A1048502</formula>
    </cfRule>
  </conditionalFormatting>
  <conditionalFormatting sqref="D10">
    <cfRule type="expression" dxfId="14" priority="127">
      <formula>$D$114=$A30</formula>
    </cfRule>
    <cfRule type="expression" dxfId="13" priority="128" stopIfTrue="1">
      <formula>$D$114=$A1048504</formula>
    </cfRule>
  </conditionalFormatting>
  <conditionalFormatting sqref="D11">
    <cfRule type="expression" dxfId="12" priority="151">
      <formula>$D$114=$A35</formula>
    </cfRule>
    <cfRule type="expression" dxfId="11" priority="152" stopIfTrue="1">
      <formula>$D$114=$A1048509</formula>
    </cfRule>
  </conditionalFormatting>
  <conditionalFormatting sqref="D12 D18 D20:D27">
    <cfRule type="expression" dxfId="10" priority="155">
      <formula>$D$114=$A52</formula>
    </cfRule>
    <cfRule type="expression" dxfId="9" priority="156" stopIfTrue="1">
      <formula>$D$114=$A1048526</formula>
    </cfRule>
  </conditionalFormatting>
  <conditionalFormatting sqref="D13">
    <cfRule type="expression" dxfId="8" priority="179">
      <formula>$D$114=$A59</formula>
    </cfRule>
    <cfRule type="expression" dxfId="7" priority="180" stopIfTrue="1">
      <formula>$D$114=$A1048533</formula>
    </cfRule>
  </conditionalFormatting>
  <conditionalFormatting sqref="D14">
    <cfRule type="expression" dxfId="6" priority="209">
      <formula>$D$114=$A68</formula>
    </cfRule>
    <cfRule type="expression" dxfId="5" priority="210" stopIfTrue="1">
      <formula>$D$114=$A1048542</formula>
    </cfRule>
  </conditionalFormatting>
  <conditionalFormatting sqref="D15:D16">
    <cfRule type="expression" dxfId="4" priority="215">
      <formula>$D$114=$A75</formula>
    </cfRule>
    <cfRule type="expression" dxfId="3" priority="216" stopIfTrue="1">
      <formula>$D$114=$A1048549</formula>
    </cfRule>
  </conditionalFormatting>
  <conditionalFormatting sqref="D17">
    <cfRule type="expression" dxfId="2" priority="223">
      <formula>$D$114=$A99</formula>
    </cfRule>
    <cfRule type="expression" dxfId="1" priority="224" stopIfTrue="1">
      <formula>$D$114=$A1048573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Geral</vt:lpstr>
      <vt:lpstr>Tabela Dinâmica e Gráfico</vt:lpstr>
      <vt:lpstr>Plan5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Alberes Silva</dc:creator>
  <cp:lastModifiedBy>Gabriela</cp:lastModifiedBy>
  <dcterms:created xsi:type="dcterms:W3CDTF">2018-10-11T14:06:44Z</dcterms:created>
  <dcterms:modified xsi:type="dcterms:W3CDTF">2022-12-12T02:25:32Z</dcterms:modified>
</cp:coreProperties>
</file>