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Bjørn\Documents\OTICON ANSØGNING\OM project\OM BP rev 05-18\"/>
    </mc:Choice>
  </mc:AlternateContent>
  <xr:revisionPtr revIDLastSave="0" documentId="8_{8C2D2A9F-A1F7-4E0D-81B5-500646EB3422}" xr6:coauthVersionLast="37" xr6:coauthVersionMax="37" xr10:uidLastSave="{00000000-0000-0000-0000-000000000000}"/>
  <bookViews>
    <workbookView xWindow="-26655" yWindow="795" windowWidth="25605" windowHeight="14100" tabRatio="500" activeTab="3" xr2:uid="{00000000-000D-0000-FFFF-FFFF00000000}"/>
  </bookViews>
  <sheets>
    <sheet name="Oversigt" sheetId="1" r:id="rId1"/>
    <sheet name="Normalthørende unge" sheetId="5" r:id="rId2"/>
    <sheet name="Normalthørende kontroller" sheetId="4" r:id="rId3"/>
    <sheet name="Erfarne CI" sheetId="6" r:id="rId4"/>
    <sheet name="Nyopererede " sheetId="2" r:id="rId5"/>
    <sheet name="OM_piloter" sheetId="3" r:id="rId6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7" i="4" l="1"/>
  <c r="Q36" i="4"/>
  <c r="P37" i="4"/>
  <c r="P36" i="4"/>
  <c r="O37" i="4"/>
  <c r="O36" i="4"/>
  <c r="N37" i="4"/>
  <c r="N36" i="4"/>
  <c r="M37" i="4"/>
  <c r="M36" i="4"/>
  <c r="L37" i="4"/>
  <c r="L36" i="4"/>
  <c r="K37" i="4"/>
  <c r="K36" i="4"/>
  <c r="J37" i="4"/>
  <c r="J36" i="4"/>
  <c r="I37" i="4"/>
  <c r="I36" i="4"/>
  <c r="H37" i="4"/>
  <c r="H36" i="4"/>
  <c r="G37" i="4"/>
  <c r="G36" i="4"/>
  <c r="F37" i="4"/>
  <c r="F36" i="4"/>
  <c r="E37" i="4"/>
  <c r="E36" i="4"/>
  <c r="D37" i="4"/>
  <c r="D36" i="4"/>
  <c r="C37" i="4"/>
  <c r="C36" i="4"/>
  <c r="B36" i="4"/>
  <c r="B37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6" i="4"/>
  <c r="Q39" i="4" s="1"/>
  <c r="P6" i="4"/>
  <c r="P39" i="4" s="1"/>
  <c r="O6" i="4"/>
  <c r="O39" i="4" s="1"/>
  <c r="N6" i="4"/>
  <c r="N39" i="4" s="1"/>
  <c r="M6" i="4"/>
  <c r="M39" i="4" s="1"/>
  <c r="L6" i="4"/>
  <c r="L39" i="4" s="1"/>
  <c r="K6" i="4"/>
  <c r="K39" i="4" s="1"/>
  <c r="J6" i="4"/>
  <c r="J39" i="4" s="1"/>
  <c r="I6" i="4"/>
  <c r="I39" i="4" s="1"/>
  <c r="H6" i="4"/>
  <c r="H39" i="4" s="1"/>
  <c r="G6" i="4"/>
  <c r="G39" i="4" s="1"/>
  <c r="F6" i="4"/>
  <c r="F39" i="4" s="1"/>
  <c r="E6" i="4"/>
  <c r="E39" i="4" s="1"/>
  <c r="D6" i="4"/>
  <c r="D39" i="4" s="1"/>
  <c r="C6" i="4"/>
  <c r="C39" i="4" s="1"/>
  <c r="B6" i="4"/>
  <c r="B39" i="4" s="1"/>
  <c r="Q31" i="6" l="1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S25" i="6"/>
  <c r="T25" i="6" s="1"/>
  <c r="S23" i="6"/>
  <c r="T23" i="6" s="1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Q12" i="6" l="1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Q6" i="6"/>
  <c r="Q33" i="6" s="1"/>
  <c r="P6" i="6"/>
  <c r="P33" i="6" s="1"/>
  <c r="O6" i="6"/>
  <c r="O33" i="6" s="1"/>
  <c r="N6" i="6"/>
  <c r="N33" i="6" s="1"/>
  <c r="M6" i="6"/>
  <c r="M33" i="6" s="1"/>
  <c r="L6" i="6"/>
  <c r="L33" i="6" s="1"/>
  <c r="K6" i="6"/>
  <c r="K33" i="6" s="1"/>
  <c r="J6" i="6"/>
  <c r="J33" i="6" s="1"/>
  <c r="I6" i="6"/>
  <c r="I33" i="6" s="1"/>
  <c r="H6" i="6"/>
  <c r="H33" i="6" s="1"/>
  <c r="G6" i="6"/>
  <c r="G33" i="6" s="1"/>
  <c r="F6" i="6"/>
  <c r="F33" i="6" s="1"/>
  <c r="E6" i="6"/>
  <c r="E33" i="6" s="1"/>
  <c r="D6" i="6"/>
  <c r="D33" i="6" s="1"/>
  <c r="C6" i="6"/>
  <c r="C33" i="6" s="1"/>
  <c r="B6" i="6"/>
  <c r="B33" i="6" s="1"/>
  <c r="S21" i="6"/>
  <c r="T21" i="6"/>
  <c r="S31" i="4"/>
  <c r="T31" i="4" s="1"/>
  <c r="S29" i="4"/>
  <c r="T29" i="4" s="1"/>
  <c r="S25" i="2"/>
  <c r="T25" i="2"/>
  <c r="S23" i="2"/>
  <c r="T23" i="2" s="1"/>
  <c r="S21" i="2"/>
  <c r="T21" i="2" s="1"/>
  <c r="S19" i="2"/>
  <c r="T19" i="2" s="1"/>
  <c r="S17" i="2"/>
  <c r="T17" i="2"/>
  <c r="S19" i="6"/>
  <c r="T19" i="6" s="1"/>
  <c r="S17" i="6"/>
  <c r="T17" i="6"/>
  <c r="S27" i="2"/>
  <c r="T27" i="2" s="1"/>
  <c r="S27" i="4"/>
  <c r="T27" i="4" s="1"/>
  <c r="S25" i="4"/>
  <c r="T25" i="4" s="1"/>
  <c r="S23" i="4"/>
  <c r="T23" i="4" s="1"/>
  <c r="S21" i="4"/>
  <c r="T21" i="4" s="1"/>
  <c r="S19" i="4"/>
  <c r="T19" i="4" s="1"/>
  <c r="S17" i="4"/>
  <c r="T17" i="4" s="1"/>
  <c r="S15" i="4"/>
  <c r="T15" i="4" s="1"/>
  <c r="S15" i="6"/>
  <c r="T15" i="6" s="1"/>
  <c r="S13" i="6"/>
  <c r="T13" i="6" s="1"/>
  <c r="S11" i="6"/>
  <c r="T11" i="6" s="1"/>
  <c r="T13" i="4"/>
  <c r="S13" i="4"/>
  <c r="T11" i="4"/>
  <c r="S11" i="4"/>
  <c r="T9" i="4"/>
  <c r="S9" i="4"/>
  <c r="T7" i="4"/>
  <c r="S7" i="4"/>
  <c r="T5" i="4"/>
  <c r="S5" i="4"/>
  <c r="T21" i="5"/>
  <c r="S21" i="5"/>
  <c r="T20" i="5"/>
  <c r="S20" i="5"/>
  <c r="T19" i="5"/>
  <c r="S19" i="5"/>
  <c r="S18" i="5"/>
  <c r="T18" i="5"/>
  <c r="S15" i="2"/>
  <c r="T15" i="2" s="1"/>
  <c r="S13" i="2"/>
  <c r="V13" i="2" s="1"/>
  <c r="S11" i="2"/>
  <c r="V11" i="2" s="1"/>
  <c r="S9" i="2"/>
  <c r="V9" i="2" s="1"/>
  <c r="S7" i="2"/>
  <c r="T7" i="2" s="1"/>
  <c r="S5" i="2"/>
  <c r="V5" i="2" s="1"/>
  <c r="T9" i="2"/>
  <c r="S9" i="6"/>
  <c r="T9" i="6"/>
  <c r="S7" i="6"/>
  <c r="T7" i="6" s="1"/>
  <c r="S5" i="6"/>
  <c r="T5" i="6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S17" i="5"/>
  <c r="S16" i="5"/>
  <c r="S15" i="5"/>
  <c r="S14" i="5"/>
  <c r="S13" i="5"/>
  <c r="S12" i="5"/>
  <c r="S11" i="5"/>
  <c r="S9" i="5"/>
  <c r="S8" i="5"/>
  <c r="S7" i="5"/>
  <c r="S6" i="5"/>
  <c r="S5" i="5"/>
  <c r="S10" i="5"/>
  <c r="T11" i="2" l="1"/>
  <c r="V7" i="2"/>
  <c r="V15" i="2"/>
  <c r="T5" i="2"/>
  <c r="T13" i="2"/>
</calcChain>
</file>

<file path=xl/sharedStrings.xml><?xml version="1.0" encoding="utf-8"?>
<sst xmlns="http://schemas.openxmlformats.org/spreadsheetml/2006/main" count="229" uniqueCount="68">
  <si>
    <t>001_normal</t>
  </si>
  <si>
    <t>Samme lyde</t>
  </si>
  <si>
    <t>Intensitet -3</t>
  </si>
  <si>
    <t>Intensitet -6</t>
  </si>
  <si>
    <t>Intensitet -9</t>
  </si>
  <si>
    <t>Intensitet -12</t>
  </si>
  <si>
    <t>Pitch -1</t>
  </si>
  <si>
    <t>Pitch -2</t>
  </si>
  <si>
    <t>Pitch -3</t>
  </si>
  <si>
    <t>Pitch -8</t>
  </si>
  <si>
    <t>Timbre bright</t>
  </si>
  <si>
    <t>Timbre blues</t>
  </si>
  <si>
    <t>Timbre guitar</t>
  </si>
  <si>
    <t>Timbre trumpet</t>
  </si>
  <si>
    <t>Rhythm -26</t>
  </si>
  <si>
    <t>Rhythm -52</t>
  </si>
  <si>
    <t>Rhythm -103</t>
  </si>
  <si>
    <t>Rhythm -155</t>
  </si>
  <si>
    <t>AFC</t>
  </si>
  <si>
    <t>1, 17, 33</t>
  </si>
  <si>
    <t>3, 19, 35</t>
  </si>
  <si>
    <t>4, 20, 36</t>
  </si>
  <si>
    <t>5, 21, 37</t>
  </si>
  <si>
    <t>6, 22 ,38</t>
  </si>
  <si>
    <t>7, 23, 39</t>
  </si>
  <si>
    <t>8, 24, 40</t>
  </si>
  <si>
    <t xml:space="preserve">9, 25, 41 </t>
  </si>
  <si>
    <t>10, 26, 42</t>
  </si>
  <si>
    <t>11, 27, 43</t>
  </si>
  <si>
    <t>12, 28, 44</t>
  </si>
  <si>
    <t>13, 29, 45</t>
  </si>
  <si>
    <t>14, 30, 46</t>
  </si>
  <si>
    <t>15, 31, 47</t>
  </si>
  <si>
    <t>16, 32, 48</t>
  </si>
  <si>
    <t>2, 18, 34</t>
  </si>
  <si>
    <t>001_processed</t>
  </si>
  <si>
    <t>002_normal</t>
  </si>
  <si>
    <t>002_processed</t>
  </si>
  <si>
    <t>Karin_normal</t>
  </si>
  <si>
    <t>OM_Piloter</t>
  </si>
  <si>
    <t>Karin_processed</t>
  </si>
  <si>
    <t>Leo_normal</t>
  </si>
  <si>
    <t>27 korrekt ud af 48</t>
  </si>
  <si>
    <t>28 korrekt ud af 48</t>
  </si>
  <si>
    <t xml:space="preserve">Pitch -2 </t>
  </si>
  <si>
    <t>Guitar</t>
  </si>
  <si>
    <t>Trumpet (Karin)</t>
  </si>
  <si>
    <t>Rhythm de tre sidste</t>
  </si>
  <si>
    <t>Nyopererede CI</t>
  </si>
  <si>
    <t xml:space="preserve">numre </t>
  </si>
  <si>
    <t>deviant</t>
  </si>
  <si>
    <t>Normalthørende unge</t>
  </si>
  <si>
    <t>Fejl</t>
  </si>
  <si>
    <t>Procent korrekt</t>
  </si>
  <si>
    <t>Chance corrected</t>
  </si>
  <si>
    <t>Erfarne CI</t>
  </si>
  <si>
    <t>003_</t>
  </si>
  <si>
    <t>004_</t>
  </si>
  <si>
    <t>Procent correct</t>
  </si>
  <si>
    <t>Korrekt</t>
  </si>
  <si>
    <t>Normalthørende kontroller</t>
  </si>
  <si>
    <t>001_1_normal</t>
  </si>
  <si>
    <t>001_1_processed</t>
  </si>
  <si>
    <t>002_1_processed</t>
  </si>
  <si>
    <t>002_1_normal</t>
  </si>
  <si>
    <t>003_1</t>
  </si>
  <si>
    <t>005_</t>
  </si>
  <si>
    <t>% korrekt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</si>
</sst>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1"/>
      <name val="Calibri (Body)"/>
    </font>
    <font>
      <sz val="14"/>
      <color theme="1"/>
      <name val="Calibri (Body)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67"/>
        <bgColor indexed="64"/>
      </patternFill>
    </fill>
    <fill>
      <patternFill patternType="solid">
        <fgColor rgb="FFFF3067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0" borderId="0" xfId="0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0" xfId="0" applyFill="1"/>
    <xf numFmtId="0" fontId="0" fillId="4" borderId="0" xfId="0" applyFill="1"/>
    <xf numFmtId="0" fontId="0" fillId="3" borderId="0" xfId="0" applyFill="1" applyBorder="1"/>
    <xf numFmtId="0" fontId="8" fillId="0" borderId="0" xfId="0" applyFont="1"/>
    <xf numFmtId="0" fontId="9" fillId="0" borderId="0" xfId="0" applyFont="1"/>
    <xf numFmtId="0" fontId="9" fillId="0" borderId="1" xfId="0" applyFont="1" applyBorder="1"/>
    <xf numFmtId="0" fontId="9" fillId="5" borderId="0" xfId="0" applyFont="1" applyFill="1"/>
    <xf numFmtId="0" fontId="0" fillId="5" borderId="0" xfId="0" applyFont="1" applyFill="1"/>
    <xf numFmtId="0" fontId="9" fillId="6" borderId="0" xfId="0" applyFont="1" applyFill="1"/>
    <xf numFmtId="0" fontId="0" fillId="3" borderId="0" xfId="0" applyFill="1"/>
    <xf numFmtId="0" fontId="0" fillId="2" borderId="0" xfId="0" applyFont="1" applyFill="1"/>
    <xf numFmtId="0" fontId="0" fillId="4" borderId="0" xfId="0" applyFont="1" applyFill="1"/>
    <xf numFmtId="0" fontId="0" fillId="7" borderId="0" xfId="0" applyFill="1"/>
    <xf numFmtId="0" fontId="0" fillId="0" borderId="0" xfId="0" applyFill="1"/>
    <xf numFmtId="0" fontId="0" fillId="4" borderId="0" xfId="0" applyFill="1" applyBorder="1"/>
    <xf numFmtId="0" fontId="10" fillId="8" borderId="0" xfId="0" applyFont="1" applyFill="1"/>
    <xf numFmtId="2" fontId="10" fillId="8" borderId="0" xfId="0" applyNumberFormat="1" applyFont="1" applyFill="1"/>
    <xf numFmtId="0" fontId="0" fillId="8" borderId="0" xfId="0" applyFill="1"/>
    <xf numFmtId="2" fontId="0" fillId="8" borderId="0" xfId="0" applyNumberFormat="1" applyFill="1"/>
    <xf numFmtId="0" fontId="0" fillId="8" borderId="3" xfId="0" applyFill="1" applyBorder="1"/>
    <xf numFmtId="2" fontId="0" fillId="8" borderId="3" xfId="0" applyNumberFormat="1" applyFill="1" applyBorder="1"/>
    <xf numFmtId="2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Besøgt link" xfId="2" builtinId="9" hidden="1"/>
    <cellStyle name="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3067"/>
      <color rgb="FFFF64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AFC erfarne CI-brugere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'Erfarne CI'!$B$3:$Q$3</c:f>
              <c:strCache>
                <c:ptCount val="16"/>
                <c:pt idx="0">
                  <c:v>Intensitet -3</c:v>
                </c:pt>
                <c:pt idx="1">
                  <c:v>Intensitet -6</c:v>
                </c:pt>
                <c:pt idx="2">
                  <c:v>Intensitet -9</c:v>
                </c:pt>
                <c:pt idx="3">
                  <c:v>Intensitet -12</c:v>
                </c:pt>
                <c:pt idx="4">
                  <c:v>Pitch -1</c:v>
                </c:pt>
                <c:pt idx="5">
                  <c:v>Pitch -2</c:v>
                </c:pt>
                <c:pt idx="6">
                  <c:v>Pitch -3</c:v>
                </c:pt>
                <c:pt idx="7">
                  <c:v>Pitch -8</c:v>
                </c:pt>
                <c:pt idx="8">
                  <c:v>Timbre bright</c:v>
                </c:pt>
                <c:pt idx="9">
                  <c:v>Timbre blues</c:v>
                </c:pt>
                <c:pt idx="10">
                  <c:v>Timbre guitar</c:v>
                </c:pt>
                <c:pt idx="11">
                  <c:v>Timbre trumpet</c:v>
                </c:pt>
                <c:pt idx="12">
                  <c:v>Rhythm -26</c:v>
                </c:pt>
                <c:pt idx="13">
                  <c:v>Rhythm -52</c:v>
                </c:pt>
                <c:pt idx="14">
                  <c:v>Rhythm -103</c:v>
                </c:pt>
                <c:pt idx="15">
                  <c:v>Rhythm -155</c:v>
                </c:pt>
              </c:strCache>
            </c:strRef>
          </c:cat>
          <c:val>
            <c:numRef>
              <c:f>'Erfarne CI'!$B$33:$Q$33</c:f>
              <c:numCache>
                <c:formatCode>0.00</c:formatCode>
                <c:ptCount val="16"/>
                <c:pt idx="0">
                  <c:v>28.787878787878778</c:v>
                </c:pt>
                <c:pt idx="1">
                  <c:v>34.848484848484844</c:v>
                </c:pt>
                <c:pt idx="2">
                  <c:v>51.515151515151508</c:v>
                </c:pt>
                <c:pt idx="3">
                  <c:v>53.030303030303031</c:v>
                </c:pt>
                <c:pt idx="4">
                  <c:v>57.575757575757571</c:v>
                </c:pt>
                <c:pt idx="5">
                  <c:v>69.696969696969688</c:v>
                </c:pt>
                <c:pt idx="6">
                  <c:v>84.848484848484844</c:v>
                </c:pt>
                <c:pt idx="7">
                  <c:v>57.575757575757571</c:v>
                </c:pt>
                <c:pt idx="8">
                  <c:v>66.666666666666671</c:v>
                </c:pt>
                <c:pt idx="9">
                  <c:v>68.181818181818173</c:v>
                </c:pt>
                <c:pt idx="10">
                  <c:v>84.848484848484858</c:v>
                </c:pt>
                <c:pt idx="11">
                  <c:v>84.848484848484858</c:v>
                </c:pt>
                <c:pt idx="12">
                  <c:v>56.060606060606055</c:v>
                </c:pt>
                <c:pt idx="13">
                  <c:v>84.848484848484858</c:v>
                </c:pt>
                <c:pt idx="14">
                  <c:v>92.424242424242436</c:v>
                </c:pt>
                <c:pt idx="15">
                  <c:v>98.484848484848499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C-4192-A462-021C15F6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654160"/>
        <c:axId val="282655144"/>
      </c:barChart>
      <c:catAx>
        <c:axId val="2826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2655144"/>
        <c:crosses val="autoZero"/>
        <c:auto val="0"/>
        <c:lblAlgn val="ctr"/>
        <c:lblOffset val="100"/>
        <c:noMultiLvlLbl val="0"/>
      </c:catAx>
      <c:valAx>
        <c:axId val="2826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26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100852</xdr:colOff>
      <xdr:row>26</xdr:row>
      <xdr:rowOff>33620</xdr:rowOff>
    </xdr:from>
    <xdr:to>
      <xdr:col>24</xdr:col>
      <xdr:colOff>717176</xdr:colOff>
      <xdr:row>47</xdr:row>
      <xdr:rowOff>26896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BCD110-F427-4442-9CC0-AC406E0A2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G10" sqref="G10"/>
    </sheetView>
  </sheetViews>
  <sheetFormatPr defaultColWidth="11" defaultRowHeight="15.75"/>
  <cols>
    <col min="1" max="1" width="14" bestFit="1" customWidth="1"/>
  </cols>
  <sheetData>
    <row r="1" spans="1:4" ht="18.75">
      <c r="A1" s="1" t="s">
        <v>18</v>
      </c>
    </row>
    <row r="2" spans="1:4">
      <c r="A2" s="2" t="s">
        <v>1</v>
      </c>
    </row>
    <row r="3" spans="1:4">
      <c r="A3" t="s">
        <v>2</v>
      </c>
      <c r="B3">
        <v>1</v>
      </c>
      <c r="C3">
        <v>17</v>
      </c>
      <c r="D3">
        <v>33</v>
      </c>
    </row>
    <row r="4" spans="1:4">
      <c r="A4" t="s">
        <v>3</v>
      </c>
      <c r="B4">
        <v>2</v>
      </c>
      <c r="C4">
        <v>18</v>
      </c>
      <c r="D4">
        <v>34</v>
      </c>
    </row>
    <row r="5" spans="1:4">
      <c r="A5" t="s">
        <v>4</v>
      </c>
      <c r="B5">
        <v>3</v>
      </c>
      <c r="C5">
        <v>19</v>
      </c>
      <c r="D5">
        <v>35</v>
      </c>
    </row>
    <row r="6" spans="1:4">
      <c r="A6" t="s">
        <v>5</v>
      </c>
      <c r="B6">
        <v>4</v>
      </c>
      <c r="C6">
        <v>20</v>
      </c>
      <c r="D6">
        <v>36</v>
      </c>
    </row>
    <row r="7" spans="1:4">
      <c r="A7" t="s">
        <v>6</v>
      </c>
      <c r="B7">
        <v>5</v>
      </c>
      <c r="C7">
        <v>21</v>
      </c>
      <c r="D7">
        <v>37</v>
      </c>
    </row>
    <row r="8" spans="1:4">
      <c r="A8" t="s">
        <v>7</v>
      </c>
      <c r="B8">
        <v>6</v>
      </c>
      <c r="C8">
        <v>22</v>
      </c>
      <c r="D8">
        <v>38</v>
      </c>
    </row>
    <row r="9" spans="1:4">
      <c r="A9" t="s">
        <v>8</v>
      </c>
      <c r="B9">
        <v>7</v>
      </c>
      <c r="C9">
        <v>23</v>
      </c>
      <c r="D9">
        <v>39</v>
      </c>
    </row>
    <row r="10" spans="1:4">
      <c r="A10" t="s">
        <v>9</v>
      </c>
      <c r="B10">
        <v>8</v>
      </c>
      <c r="C10">
        <v>24</v>
      </c>
      <c r="D10">
        <v>40</v>
      </c>
    </row>
    <row r="11" spans="1:4">
      <c r="A11" t="s">
        <v>10</v>
      </c>
      <c r="B11">
        <v>9</v>
      </c>
      <c r="C11">
        <v>25</v>
      </c>
      <c r="D11">
        <v>41</v>
      </c>
    </row>
    <row r="12" spans="1:4">
      <c r="A12" t="s">
        <v>11</v>
      </c>
      <c r="B12">
        <v>10</v>
      </c>
      <c r="C12">
        <v>26</v>
      </c>
      <c r="D12">
        <v>42</v>
      </c>
    </row>
    <row r="13" spans="1:4">
      <c r="A13" t="s">
        <v>12</v>
      </c>
      <c r="B13">
        <v>11</v>
      </c>
      <c r="C13">
        <v>27</v>
      </c>
      <c r="D13">
        <v>43</v>
      </c>
    </row>
    <row r="14" spans="1:4">
      <c r="A14" t="s">
        <v>13</v>
      </c>
      <c r="B14">
        <v>12</v>
      </c>
      <c r="C14">
        <v>28</v>
      </c>
      <c r="D14">
        <v>44</v>
      </c>
    </row>
    <row r="15" spans="1:4">
      <c r="A15" t="s">
        <v>14</v>
      </c>
      <c r="B15">
        <v>13</v>
      </c>
      <c r="C15">
        <v>29</v>
      </c>
      <c r="D15">
        <v>45</v>
      </c>
    </row>
    <row r="16" spans="1:4">
      <c r="A16" t="s">
        <v>15</v>
      </c>
      <c r="B16">
        <v>14</v>
      </c>
      <c r="C16">
        <v>30</v>
      </c>
      <c r="D16">
        <v>46</v>
      </c>
    </row>
    <row r="17" spans="1:4">
      <c r="A17" t="s">
        <v>16</v>
      </c>
      <c r="B17">
        <v>15</v>
      </c>
      <c r="C17">
        <v>31</v>
      </c>
      <c r="D17">
        <v>47</v>
      </c>
    </row>
    <row r="18" spans="1:4">
      <c r="A18" t="s">
        <v>17</v>
      </c>
      <c r="B18">
        <v>16</v>
      </c>
      <c r="C18">
        <v>32</v>
      </c>
      <c r="D18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"/>
  <sheetViews>
    <sheetView workbookViewId="0">
      <selection activeCell="A21" sqref="A21:Q21"/>
    </sheetView>
  </sheetViews>
  <sheetFormatPr defaultColWidth="11" defaultRowHeight="15.75"/>
  <cols>
    <col min="20" max="20" width="13.875" bestFit="1" customWidth="1"/>
    <col min="21" max="21" width="15.375" bestFit="1" customWidth="1"/>
  </cols>
  <sheetData>
    <row r="1" spans="1:21" ht="18">
      <c r="A1" s="4" t="s">
        <v>51</v>
      </c>
    </row>
    <row r="2" spans="1:21" ht="18">
      <c r="A2" s="4"/>
    </row>
    <row r="3" spans="1:21">
      <c r="A3" t="s">
        <v>50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S3" s="35" t="s">
        <v>52</v>
      </c>
      <c r="T3" s="35" t="s">
        <v>53</v>
      </c>
      <c r="U3" s="35" t="s">
        <v>54</v>
      </c>
    </row>
    <row r="4" spans="1:21" ht="16.5" thickBot="1">
      <c r="A4" s="9" t="s">
        <v>49</v>
      </c>
      <c r="B4" s="9" t="s">
        <v>19</v>
      </c>
      <c r="C4" s="9" t="s">
        <v>34</v>
      </c>
      <c r="D4" s="9" t="s">
        <v>20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  <c r="O4" s="9" t="s">
        <v>31</v>
      </c>
      <c r="P4" s="9" t="s">
        <v>32</v>
      </c>
      <c r="Q4" s="9" t="s">
        <v>33</v>
      </c>
      <c r="R4" s="5"/>
      <c r="S4" s="36"/>
      <c r="T4" s="35"/>
      <c r="U4" s="35"/>
    </row>
    <row r="5" spans="1:21">
      <c r="A5" s="10">
        <v>101</v>
      </c>
      <c r="B5" s="10">
        <v>4</v>
      </c>
      <c r="C5" s="10">
        <v>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>
        <v>1</v>
      </c>
      <c r="O5" s="10"/>
      <c r="P5" s="10"/>
      <c r="Q5" s="10"/>
      <c r="S5">
        <f t="shared" ref="S5:S17" si="0">SUM(B5:Q5)</f>
        <v>6</v>
      </c>
      <c r="T5" s="6">
        <f>90/96*100</f>
        <v>93.75</v>
      </c>
      <c r="U5">
        <v>90.6</v>
      </c>
    </row>
    <row r="6" spans="1:21">
      <c r="A6" s="11">
        <v>102</v>
      </c>
      <c r="B6" s="11">
        <v>2</v>
      </c>
      <c r="C6" s="11">
        <v>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>
        <v>1</v>
      </c>
      <c r="P6" s="11"/>
      <c r="Q6" s="11"/>
      <c r="S6">
        <f t="shared" si="0"/>
        <v>5</v>
      </c>
      <c r="T6" s="6">
        <f>91/96*100</f>
        <v>94.791666666666657</v>
      </c>
      <c r="U6">
        <v>92.2</v>
      </c>
    </row>
    <row r="7" spans="1:21">
      <c r="A7" s="10">
        <v>103</v>
      </c>
      <c r="B7" s="10">
        <v>4</v>
      </c>
      <c r="C7" s="10">
        <v>3</v>
      </c>
      <c r="D7" s="10">
        <v>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S7">
        <f t="shared" si="0"/>
        <v>8</v>
      </c>
      <c r="T7" s="6">
        <f>88/96*100</f>
        <v>91.666666666666657</v>
      </c>
      <c r="U7">
        <v>87.5</v>
      </c>
    </row>
    <row r="8" spans="1:21">
      <c r="A8" s="11">
        <v>104</v>
      </c>
      <c r="B8" s="11">
        <v>5</v>
      </c>
      <c r="C8" s="11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S8">
        <f t="shared" si="0"/>
        <v>6</v>
      </c>
      <c r="T8" s="6">
        <f>90/96*100</f>
        <v>93.75</v>
      </c>
      <c r="U8">
        <v>90.6</v>
      </c>
    </row>
    <row r="9" spans="1:21">
      <c r="A9" s="10">
        <v>105</v>
      </c>
      <c r="B9" s="10">
        <v>2</v>
      </c>
      <c r="C9" s="10">
        <v>2</v>
      </c>
      <c r="D9" s="10"/>
      <c r="E9" s="10">
        <v>1</v>
      </c>
      <c r="F9" s="10"/>
      <c r="G9" s="10"/>
      <c r="H9" s="10"/>
      <c r="I9" s="10"/>
      <c r="J9" s="10">
        <v>2</v>
      </c>
      <c r="K9" s="10"/>
      <c r="L9" s="10"/>
      <c r="M9" s="10"/>
      <c r="N9" s="10">
        <v>2</v>
      </c>
      <c r="O9" s="10">
        <v>1</v>
      </c>
      <c r="P9" s="10"/>
      <c r="Q9" s="10"/>
      <c r="S9">
        <f t="shared" si="0"/>
        <v>10</v>
      </c>
      <c r="T9" s="6">
        <f>86/96*100</f>
        <v>89.583333333333343</v>
      </c>
      <c r="U9">
        <v>84.4</v>
      </c>
    </row>
    <row r="10" spans="1:21">
      <c r="A10" s="11">
        <v>106</v>
      </c>
      <c r="B10" s="11">
        <v>4</v>
      </c>
      <c r="C10" s="11">
        <v>1</v>
      </c>
      <c r="D10" s="11"/>
      <c r="E10" s="11"/>
      <c r="F10" s="11"/>
      <c r="G10" s="11"/>
      <c r="H10" s="11"/>
      <c r="I10" s="11"/>
      <c r="J10" s="11">
        <v>1</v>
      </c>
      <c r="K10" s="11"/>
      <c r="L10" s="11"/>
      <c r="M10" s="11"/>
      <c r="N10" s="11"/>
      <c r="O10" s="11"/>
      <c r="P10" s="11"/>
      <c r="Q10" s="11"/>
      <c r="S10">
        <f t="shared" si="0"/>
        <v>6</v>
      </c>
      <c r="T10" s="6">
        <f>90/96*100</f>
        <v>93.75</v>
      </c>
      <c r="U10">
        <v>90.6</v>
      </c>
    </row>
    <row r="11" spans="1:21">
      <c r="A11" s="10">
        <v>107</v>
      </c>
      <c r="B11" s="10">
        <v>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v>3</v>
      </c>
      <c r="O11" s="10"/>
      <c r="P11" s="10"/>
      <c r="Q11" s="10"/>
      <c r="S11">
        <f t="shared" si="0"/>
        <v>5</v>
      </c>
      <c r="T11" s="6">
        <f>91/96*100</f>
        <v>94.791666666666657</v>
      </c>
      <c r="U11">
        <v>92.2</v>
      </c>
    </row>
    <row r="12" spans="1:21">
      <c r="A12" s="11">
        <v>108</v>
      </c>
      <c r="B12" s="11">
        <v>4</v>
      </c>
      <c r="C12" s="11">
        <v>1</v>
      </c>
      <c r="D12" s="11"/>
      <c r="E12" s="11"/>
      <c r="F12" s="11"/>
      <c r="G12" s="11"/>
      <c r="H12" s="11"/>
      <c r="I12" s="11"/>
      <c r="J12" s="11">
        <v>1</v>
      </c>
      <c r="K12" s="11"/>
      <c r="L12" s="11"/>
      <c r="M12" s="11"/>
      <c r="N12" s="11"/>
      <c r="O12" s="11"/>
      <c r="P12" s="11"/>
      <c r="Q12" s="11"/>
      <c r="S12">
        <f t="shared" si="0"/>
        <v>6</v>
      </c>
      <c r="T12" s="6">
        <f>90/96*100</f>
        <v>93.75</v>
      </c>
      <c r="U12">
        <v>90.6</v>
      </c>
    </row>
    <row r="13" spans="1:21">
      <c r="A13" s="10">
        <v>109</v>
      </c>
      <c r="B13" s="10">
        <v>5</v>
      </c>
      <c r="C13" s="10"/>
      <c r="D13" s="10"/>
      <c r="E13" s="10"/>
      <c r="F13" s="10">
        <v>2</v>
      </c>
      <c r="G13" s="10">
        <v>1</v>
      </c>
      <c r="H13" s="10"/>
      <c r="I13" s="10"/>
      <c r="J13" s="10"/>
      <c r="K13" s="10">
        <v>1</v>
      </c>
      <c r="L13" s="10"/>
      <c r="M13" s="10"/>
      <c r="N13" s="10">
        <v>2</v>
      </c>
      <c r="O13" s="10"/>
      <c r="P13" s="10"/>
      <c r="Q13" s="10"/>
      <c r="S13">
        <f t="shared" si="0"/>
        <v>11</v>
      </c>
      <c r="T13" s="6">
        <f>85/96*100</f>
        <v>88.541666666666657</v>
      </c>
      <c r="U13">
        <v>82.8</v>
      </c>
    </row>
    <row r="14" spans="1:21">
      <c r="A14" s="11">
        <v>110</v>
      </c>
      <c r="B14" s="11">
        <v>5</v>
      </c>
      <c r="C14" s="11">
        <v>1</v>
      </c>
      <c r="D14" s="11"/>
      <c r="E14" s="11"/>
      <c r="F14" s="11"/>
      <c r="G14" s="11"/>
      <c r="H14" s="11"/>
      <c r="I14" s="11"/>
      <c r="J14" s="11">
        <v>2</v>
      </c>
      <c r="K14" s="11"/>
      <c r="L14" s="11"/>
      <c r="M14" s="11"/>
      <c r="N14" s="11"/>
      <c r="O14" s="11"/>
      <c r="P14" s="11"/>
      <c r="Q14" s="11"/>
      <c r="S14">
        <f t="shared" si="0"/>
        <v>8</v>
      </c>
      <c r="T14" s="6">
        <f>88/96*100</f>
        <v>91.666666666666657</v>
      </c>
      <c r="U14">
        <v>87.5</v>
      </c>
    </row>
    <row r="15" spans="1:21">
      <c r="A15" s="10">
        <v>111</v>
      </c>
      <c r="B15" s="10">
        <v>2</v>
      </c>
      <c r="C15" s="10"/>
      <c r="D15" s="10">
        <v>1</v>
      </c>
      <c r="E15" s="10"/>
      <c r="F15" s="10"/>
      <c r="G15" s="10"/>
      <c r="H15" s="10"/>
      <c r="I15" s="10"/>
      <c r="J15" s="10"/>
      <c r="K15" s="10"/>
      <c r="L15" s="10"/>
      <c r="M15" s="10"/>
      <c r="N15" s="10">
        <v>3</v>
      </c>
      <c r="O15" s="10"/>
      <c r="P15" s="10"/>
      <c r="Q15" s="10"/>
      <c r="S15">
        <f t="shared" si="0"/>
        <v>6</v>
      </c>
      <c r="T15" s="6">
        <f>90/96*100</f>
        <v>93.75</v>
      </c>
      <c r="U15">
        <v>90.6</v>
      </c>
    </row>
    <row r="16" spans="1:21">
      <c r="A16" s="11">
        <v>112</v>
      </c>
      <c r="B16" s="11">
        <v>2</v>
      </c>
      <c r="C16" s="11"/>
      <c r="D16" s="11">
        <v>1</v>
      </c>
      <c r="E16" s="11"/>
      <c r="F16" s="11"/>
      <c r="G16" s="11"/>
      <c r="H16" s="11"/>
      <c r="I16" s="11"/>
      <c r="J16" s="11">
        <v>2</v>
      </c>
      <c r="K16" s="11"/>
      <c r="L16" s="11"/>
      <c r="M16" s="11"/>
      <c r="N16" s="11">
        <v>1</v>
      </c>
      <c r="O16" s="11"/>
      <c r="P16" s="11"/>
      <c r="Q16" s="11"/>
      <c r="S16">
        <f t="shared" si="0"/>
        <v>6</v>
      </c>
      <c r="T16" s="6">
        <f>90/96*100</f>
        <v>93.75</v>
      </c>
      <c r="U16">
        <v>90.6</v>
      </c>
    </row>
    <row r="17" spans="1:21">
      <c r="A17" s="12">
        <v>113</v>
      </c>
      <c r="B17" s="12">
        <v>2</v>
      </c>
      <c r="C17" s="12">
        <v>2</v>
      </c>
      <c r="D17" s="12">
        <v>1</v>
      </c>
      <c r="E17" s="12"/>
      <c r="F17" s="12"/>
      <c r="G17" s="12"/>
      <c r="H17" s="12"/>
      <c r="I17" s="12"/>
      <c r="J17" s="12">
        <v>1</v>
      </c>
      <c r="K17" s="12"/>
      <c r="L17" s="12"/>
      <c r="M17" s="12"/>
      <c r="N17" s="12">
        <v>1</v>
      </c>
      <c r="O17" s="12"/>
      <c r="P17" s="12"/>
      <c r="Q17" s="12"/>
      <c r="S17">
        <f t="shared" si="0"/>
        <v>7</v>
      </c>
      <c r="T17" s="6">
        <f>89/96*100</f>
        <v>92.708333333333343</v>
      </c>
      <c r="U17">
        <v>89.1</v>
      </c>
    </row>
    <row r="18" spans="1:21">
      <c r="A18" s="15">
        <v>114</v>
      </c>
      <c r="B18" s="15">
        <v>3</v>
      </c>
      <c r="C18" s="22"/>
      <c r="D18" s="15">
        <v>1</v>
      </c>
      <c r="E18" s="22"/>
      <c r="F18" s="22"/>
      <c r="G18" s="22"/>
      <c r="H18" s="22"/>
      <c r="I18" s="22"/>
      <c r="J18" s="22"/>
      <c r="K18" s="22"/>
      <c r="L18" s="22"/>
      <c r="M18" s="22"/>
      <c r="N18" s="15">
        <v>1</v>
      </c>
      <c r="O18" s="22"/>
      <c r="P18" s="22"/>
      <c r="Q18" s="22"/>
      <c r="S18">
        <f>SUM(B18:Q18)</f>
        <v>5</v>
      </c>
      <c r="T18" s="8">
        <f>91/96*100</f>
        <v>94.791666666666657</v>
      </c>
      <c r="U18">
        <v>92.2</v>
      </c>
    </row>
    <row r="19" spans="1:21">
      <c r="A19" s="13">
        <v>115</v>
      </c>
      <c r="B19" s="13">
        <v>1</v>
      </c>
      <c r="C19" s="13">
        <v>3</v>
      </c>
      <c r="D19" s="13">
        <v>2</v>
      </c>
      <c r="E19" s="13">
        <v>1</v>
      </c>
      <c r="F19" s="13"/>
      <c r="G19" s="13"/>
      <c r="H19" s="13"/>
      <c r="I19" s="13"/>
      <c r="J19" s="13">
        <v>3</v>
      </c>
      <c r="K19" s="13">
        <v>2</v>
      </c>
      <c r="L19" s="13"/>
      <c r="M19" s="13"/>
      <c r="N19" s="13">
        <v>1</v>
      </c>
      <c r="O19" s="13">
        <v>1</v>
      </c>
      <c r="P19" s="13"/>
      <c r="Q19" s="13"/>
      <c r="S19">
        <f>SUM(B19:Q19)</f>
        <v>14</v>
      </c>
      <c r="T19" s="8">
        <f>(96-14)/96*100</f>
        <v>85.416666666666657</v>
      </c>
      <c r="U19">
        <v>78.099999999999994</v>
      </c>
    </row>
    <row r="20" spans="1:21">
      <c r="A20" s="22">
        <v>116</v>
      </c>
      <c r="B20" s="22">
        <v>6</v>
      </c>
      <c r="C20" s="22">
        <v>1</v>
      </c>
      <c r="D20" s="22"/>
      <c r="E20" s="22"/>
      <c r="F20" s="22"/>
      <c r="G20" s="22"/>
      <c r="H20" s="22"/>
      <c r="I20" s="22"/>
      <c r="J20" s="22">
        <v>1</v>
      </c>
      <c r="K20" s="22"/>
      <c r="L20" s="22"/>
      <c r="M20" s="22"/>
      <c r="N20" s="22">
        <v>2</v>
      </c>
      <c r="O20" s="22"/>
      <c r="P20" s="22"/>
      <c r="Q20" s="22"/>
      <c r="S20">
        <f>SUM(B20:Q20)</f>
        <v>10</v>
      </c>
      <c r="T20" s="8">
        <f>(96-10)/96*100</f>
        <v>89.583333333333343</v>
      </c>
      <c r="U20">
        <v>84.4</v>
      </c>
    </row>
    <row r="21" spans="1:21">
      <c r="A21" s="13">
        <v>117</v>
      </c>
      <c r="B21" s="13">
        <v>4</v>
      </c>
      <c r="C21" s="13">
        <v>1</v>
      </c>
      <c r="D21" s="13"/>
      <c r="E21" s="13">
        <v>1</v>
      </c>
      <c r="F21" s="13"/>
      <c r="G21" s="13">
        <v>1</v>
      </c>
      <c r="H21" s="13"/>
      <c r="I21" s="13"/>
      <c r="J21" s="13"/>
      <c r="K21" s="13"/>
      <c r="L21" s="13"/>
      <c r="M21" s="13"/>
      <c r="N21" s="13">
        <v>1</v>
      </c>
      <c r="O21" s="13"/>
      <c r="P21" s="13"/>
      <c r="Q21" s="13"/>
      <c r="S21">
        <f>SUM(B21:Q21)</f>
        <v>8</v>
      </c>
      <c r="T21" s="8">
        <f>(96-8)/96*100</f>
        <v>91.666666666666657</v>
      </c>
      <c r="U21">
        <v>87.5</v>
      </c>
    </row>
  </sheetData>
  <mergeCells count="3">
    <mergeCell ref="S3:S4"/>
    <mergeCell ref="T3:T4"/>
    <mergeCell ref="U3:U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9"/>
  <sheetViews>
    <sheetView workbookViewId="0">
      <selection activeCell="D1" sqref="D1"/>
    </sheetView>
  </sheetViews>
  <sheetFormatPr defaultColWidth="11" defaultRowHeight="15.75"/>
  <cols>
    <col min="2" max="4" width="11" bestFit="1" customWidth="1"/>
    <col min="5" max="5" width="12" bestFit="1" customWidth="1"/>
    <col min="6" max="9" width="8" bestFit="1" customWidth="1"/>
    <col min="10" max="10" width="12.125" bestFit="1" customWidth="1"/>
    <col min="11" max="11" width="11.625" bestFit="1" customWidth="1"/>
    <col min="12" max="12" width="12.125" bestFit="1" customWidth="1"/>
    <col min="13" max="13" width="14" bestFit="1" customWidth="1"/>
    <col min="14" max="15" width="10.5" bestFit="1" customWidth="1"/>
    <col min="16" max="17" width="11.5" bestFit="1" customWidth="1"/>
    <col min="19" max="19" width="4" bestFit="1" customWidth="1"/>
    <col min="20" max="20" width="13.875" bestFit="1" customWidth="1"/>
    <col min="21" max="21" width="15.375" bestFit="1" customWidth="1"/>
  </cols>
  <sheetData>
    <row r="1" spans="1:21" ht="18.75">
      <c r="A1" s="16" t="s">
        <v>60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>
      <c r="A3" s="17" t="s">
        <v>50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/>
      <c r="S3" s="37" t="s">
        <v>52</v>
      </c>
      <c r="T3" s="37" t="s">
        <v>53</v>
      </c>
      <c r="U3" s="37" t="s">
        <v>54</v>
      </c>
    </row>
    <row r="4" spans="1:21" ht="16.5" thickBot="1">
      <c r="A4" s="18" t="s">
        <v>49</v>
      </c>
      <c r="B4" s="18" t="s">
        <v>19</v>
      </c>
      <c r="C4" s="18" t="s">
        <v>34</v>
      </c>
      <c r="D4" s="18" t="s">
        <v>20</v>
      </c>
      <c r="E4" s="18" t="s">
        <v>21</v>
      </c>
      <c r="F4" s="18" t="s">
        <v>22</v>
      </c>
      <c r="G4" s="18" t="s">
        <v>23</v>
      </c>
      <c r="H4" s="18" t="s">
        <v>24</v>
      </c>
      <c r="I4" s="18" t="s">
        <v>25</v>
      </c>
      <c r="J4" s="18" t="s">
        <v>26</v>
      </c>
      <c r="K4" s="18" t="s">
        <v>27</v>
      </c>
      <c r="L4" s="18" t="s">
        <v>28</v>
      </c>
      <c r="M4" s="18" t="s">
        <v>29</v>
      </c>
      <c r="N4" s="18" t="s">
        <v>30</v>
      </c>
      <c r="O4" s="18" t="s">
        <v>31</v>
      </c>
      <c r="P4" s="18" t="s">
        <v>32</v>
      </c>
      <c r="Q4" s="18" t="s">
        <v>33</v>
      </c>
      <c r="R4" s="18"/>
      <c r="S4" s="38"/>
      <c r="T4" s="37"/>
      <c r="U4" s="37"/>
    </row>
    <row r="5" spans="1:21">
      <c r="A5" s="20">
        <v>301</v>
      </c>
      <c r="B5" s="20">
        <v>4</v>
      </c>
      <c r="C5" s="20">
        <v>3</v>
      </c>
      <c r="D5" s="20"/>
      <c r="E5" s="20"/>
      <c r="F5" s="20"/>
      <c r="G5" s="20">
        <v>1</v>
      </c>
      <c r="H5" s="20"/>
      <c r="I5" s="20"/>
      <c r="J5" s="20">
        <v>1</v>
      </c>
      <c r="K5" s="20">
        <v>1</v>
      </c>
      <c r="L5" s="20"/>
      <c r="M5" s="20"/>
      <c r="N5" s="20">
        <v>3</v>
      </c>
      <c r="O5" s="20"/>
      <c r="P5" s="20"/>
      <c r="Q5" s="20"/>
      <c r="S5">
        <f t="shared" ref="S5:S17" si="0">SUM(B5:Q5)</f>
        <v>13</v>
      </c>
      <c r="T5" s="8">
        <f>(96-13)/96*100</f>
        <v>86.458333333333343</v>
      </c>
      <c r="U5">
        <v>79.7</v>
      </c>
    </row>
    <row r="6" spans="1:21">
      <c r="A6" s="13"/>
      <c r="B6" s="8">
        <f t="shared" ref="B6:Q32" si="1">(6-B5)/6*100</f>
        <v>33.333333333333329</v>
      </c>
      <c r="C6" s="8">
        <f t="shared" si="1"/>
        <v>50</v>
      </c>
      <c r="D6" s="8">
        <f t="shared" si="1"/>
        <v>100</v>
      </c>
      <c r="E6" s="8">
        <f t="shared" si="1"/>
        <v>100</v>
      </c>
      <c r="F6" s="8">
        <f t="shared" si="1"/>
        <v>100</v>
      </c>
      <c r="G6" s="8">
        <f t="shared" si="1"/>
        <v>83.333333333333343</v>
      </c>
      <c r="H6" s="8">
        <f t="shared" si="1"/>
        <v>100</v>
      </c>
      <c r="I6" s="8">
        <f t="shared" si="1"/>
        <v>100</v>
      </c>
      <c r="J6" s="8">
        <f t="shared" si="1"/>
        <v>83.333333333333343</v>
      </c>
      <c r="K6" s="8">
        <f t="shared" si="1"/>
        <v>83.333333333333343</v>
      </c>
      <c r="L6" s="8">
        <f t="shared" si="1"/>
        <v>100</v>
      </c>
      <c r="M6" s="8">
        <f t="shared" si="1"/>
        <v>100</v>
      </c>
      <c r="N6" s="8">
        <f t="shared" si="1"/>
        <v>50</v>
      </c>
      <c r="O6" s="8">
        <f t="shared" si="1"/>
        <v>100</v>
      </c>
      <c r="P6" s="8">
        <f t="shared" si="1"/>
        <v>100</v>
      </c>
      <c r="Q6" s="8">
        <f t="shared" si="1"/>
        <v>100</v>
      </c>
      <c r="T6" s="8"/>
    </row>
    <row r="7" spans="1:21">
      <c r="A7" s="21">
        <v>302</v>
      </c>
      <c r="B7" s="21">
        <v>3</v>
      </c>
      <c r="C7" s="21">
        <v>2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  <c r="N7" s="21">
        <v>1</v>
      </c>
      <c r="O7" s="21"/>
      <c r="P7" s="21"/>
      <c r="Q7" s="21"/>
      <c r="S7">
        <f t="shared" si="0"/>
        <v>7</v>
      </c>
      <c r="T7" s="8">
        <f>(96-7)/96*100</f>
        <v>92.708333333333343</v>
      </c>
      <c r="U7">
        <v>89.1</v>
      </c>
    </row>
    <row r="8" spans="1:21">
      <c r="A8" s="13"/>
      <c r="B8" s="8">
        <f t="shared" si="1"/>
        <v>50</v>
      </c>
      <c r="C8" s="8">
        <f t="shared" si="1"/>
        <v>66.666666666666657</v>
      </c>
      <c r="D8" s="8">
        <f t="shared" si="1"/>
        <v>83.333333333333343</v>
      </c>
      <c r="E8" s="8">
        <f t="shared" si="1"/>
        <v>100</v>
      </c>
      <c r="F8" s="8">
        <f t="shared" si="1"/>
        <v>100</v>
      </c>
      <c r="G8" s="8">
        <f t="shared" si="1"/>
        <v>100</v>
      </c>
      <c r="H8" s="8">
        <f t="shared" si="1"/>
        <v>100</v>
      </c>
      <c r="I8" s="8">
        <f t="shared" si="1"/>
        <v>100</v>
      </c>
      <c r="J8" s="8">
        <f t="shared" si="1"/>
        <v>100</v>
      </c>
      <c r="K8" s="8">
        <f t="shared" si="1"/>
        <v>100</v>
      </c>
      <c r="L8" s="8">
        <f t="shared" si="1"/>
        <v>100</v>
      </c>
      <c r="M8" s="8">
        <f t="shared" si="1"/>
        <v>100</v>
      </c>
      <c r="N8" s="8">
        <f t="shared" si="1"/>
        <v>83.333333333333343</v>
      </c>
      <c r="O8" s="8">
        <f t="shared" si="1"/>
        <v>100</v>
      </c>
      <c r="P8" s="8">
        <f t="shared" si="1"/>
        <v>100</v>
      </c>
      <c r="Q8" s="8">
        <f t="shared" si="1"/>
        <v>100</v>
      </c>
      <c r="T8" s="8"/>
    </row>
    <row r="9" spans="1:21">
      <c r="A9" s="19">
        <v>303</v>
      </c>
      <c r="B9" s="19">
        <v>3</v>
      </c>
      <c r="C9" s="19">
        <v>4</v>
      </c>
      <c r="D9" s="19"/>
      <c r="E9" s="19"/>
      <c r="F9" s="19"/>
      <c r="G9" s="19"/>
      <c r="H9" s="19"/>
      <c r="I9" s="19"/>
      <c r="J9" s="19">
        <v>4</v>
      </c>
      <c r="K9" s="19">
        <v>1</v>
      </c>
      <c r="L9" s="19"/>
      <c r="M9" s="19"/>
      <c r="N9" s="19">
        <v>4</v>
      </c>
      <c r="O9" s="19"/>
      <c r="P9" s="19"/>
      <c r="Q9" s="19"/>
      <c r="S9">
        <f t="shared" si="0"/>
        <v>16</v>
      </c>
      <c r="T9" s="8">
        <f>(96-16)/96*100</f>
        <v>83.333333333333343</v>
      </c>
      <c r="U9">
        <v>75</v>
      </c>
    </row>
    <row r="10" spans="1:21">
      <c r="A10" s="13"/>
      <c r="B10" s="8">
        <f t="shared" si="1"/>
        <v>50</v>
      </c>
      <c r="C10" s="8">
        <f t="shared" si="1"/>
        <v>33.333333333333329</v>
      </c>
      <c r="D10" s="8">
        <f t="shared" si="1"/>
        <v>100</v>
      </c>
      <c r="E10" s="8">
        <f t="shared" si="1"/>
        <v>100</v>
      </c>
      <c r="F10" s="8">
        <f t="shared" si="1"/>
        <v>100</v>
      </c>
      <c r="G10" s="8">
        <f t="shared" si="1"/>
        <v>100</v>
      </c>
      <c r="H10" s="8">
        <f t="shared" si="1"/>
        <v>100</v>
      </c>
      <c r="I10" s="8">
        <f t="shared" si="1"/>
        <v>100</v>
      </c>
      <c r="J10" s="8">
        <f t="shared" si="1"/>
        <v>33.333333333333329</v>
      </c>
      <c r="K10" s="8">
        <f t="shared" si="1"/>
        <v>83.333333333333343</v>
      </c>
      <c r="L10" s="8">
        <f t="shared" si="1"/>
        <v>100</v>
      </c>
      <c r="M10" s="8">
        <f t="shared" si="1"/>
        <v>100</v>
      </c>
      <c r="N10" s="8">
        <f t="shared" si="1"/>
        <v>33.333333333333329</v>
      </c>
      <c r="O10" s="8">
        <f t="shared" si="1"/>
        <v>100</v>
      </c>
      <c r="P10" s="8">
        <f t="shared" si="1"/>
        <v>100</v>
      </c>
      <c r="Q10" s="8">
        <f t="shared" si="1"/>
        <v>100</v>
      </c>
      <c r="T10" s="8"/>
    </row>
    <row r="11" spans="1:21">
      <c r="A11" s="21">
        <v>304</v>
      </c>
      <c r="B11" s="13">
        <v>5</v>
      </c>
      <c r="C11" s="13">
        <v>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>
        <v>3</v>
      </c>
      <c r="O11" s="13"/>
      <c r="P11" s="13"/>
      <c r="Q11" s="13"/>
      <c r="S11">
        <f t="shared" si="0"/>
        <v>11</v>
      </c>
      <c r="T11" s="8">
        <f>(96-11)/96*100</f>
        <v>88.541666666666657</v>
      </c>
      <c r="U11">
        <v>82.8</v>
      </c>
    </row>
    <row r="12" spans="1:21">
      <c r="A12" s="13"/>
      <c r="B12" s="8">
        <f t="shared" si="1"/>
        <v>16.666666666666664</v>
      </c>
      <c r="C12" s="8">
        <f t="shared" si="1"/>
        <v>50</v>
      </c>
      <c r="D12" s="8">
        <f t="shared" si="1"/>
        <v>100</v>
      </c>
      <c r="E12" s="8">
        <f t="shared" si="1"/>
        <v>100</v>
      </c>
      <c r="F12" s="8">
        <f t="shared" si="1"/>
        <v>100</v>
      </c>
      <c r="G12" s="8">
        <f t="shared" si="1"/>
        <v>100</v>
      </c>
      <c r="H12" s="8">
        <f t="shared" si="1"/>
        <v>100</v>
      </c>
      <c r="I12" s="8">
        <f t="shared" si="1"/>
        <v>100</v>
      </c>
      <c r="J12" s="8">
        <f t="shared" si="1"/>
        <v>100</v>
      </c>
      <c r="K12" s="8">
        <f t="shared" si="1"/>
        <v>100</v>
      </c>
      <c r="L12" s="8">
        <f t="shared" si="1"/>
        <v>100</v>
      </c>
      <c r="M12" s="8">
        <f t="shared" si="1"/>
        <v>100</v>
      </c>
      <c r="N12" s="8">
        <f t="shared" si="1"/>
        <v>50</v>
      </c>
      <c r="O12" s="8">
        <f t="shared" si="1"/>
        <v>100</v>
      </c>
      <c r="P12" s="8">
        <f t="shared" si="1"/>
        <v>100</v>
      </c>
      <c r="Q12" s="8">
        <f t="shared" si="1"/>
        <v>100</v>
      </c>
      <c r="T12" s="8"/>
    </row>
    <row r="13" spans="1:21">
      <c r="A13" s="19">
        <v>305</v>
      </c>
      <c r="B13" s="14">
        <v>5</v>
      </c>
      <c r="C13" s="14">
        <v>3</v>
      </c>
      <c r="D13" s="14"/>
      <c r="E13" s="14">
        <v>1</v>
      </c>
      <c r="F13" s="14">
        <v>1</v>
      </c>
      <c r="G13" s="14"/>
      <c r="H13" s="14"/>
      <c r="I13" s="14"/>
      <c r="J13" s="14">
        <v>1</v>
      </c>
      <c r="K13" s="14"/>
      <c r="L13" s="14">
        <v>1</v>
      </c>
      <c r="M13" s="14"/>
      <c r="N13" s="14"/>
      <c r="O13" s="14"/>
      <c r="P13" s="14"/>
      <c r="Q13" s="14"/>
      <c r="S13">
        <f t="shared" si="0"/>
        <v>12</v>
      </c>
      <c r="T13" s="8">
        <f>(96-12)/96*100</f>
        <v>87.5</v>
      </c>
      <c r="U13">
        <v>81.3</v>
      </c>
    </row>
    <row r="14" spans="1:21">
      <c r="A14" s="13"/>
      <c r="B14" s="8">
        <f t="shared" si="1"/>
        <v>16.666666666666664</v>
      </c>
      <c r="C14" s="8">
        <f t="shared" si="1"/>
        <v>50</v>
      </c>
      <c r="D14" s="8">
        <f t="shared" si="1"/>
        <v>100</v>
      </c>
      <c r="E14" s="8">
        <f t="shared" si="1"/>
        <v>83.333333333333343</v>
      </c>
      <c r="F14" s="8">
        <f t="shared" si="1"/>
        <v>83.333333333333343</v>
      </c>
      <c r="G14" s="8">
        <f t="shared" si="1"/>
        <v>100</v>
      </c>
      <c r="H14" s="8">
        <f t="shared" si="1"/>
        <v>100</v>
      </c>
      <c r="I14" s="8">
        <f t="shared" si="1"/>
        <v>100</v>
      </c>
      <c r="J14" s="8">
        <f t="shared" si="1"/>
        <v>83.333333333333343</v>
      </c>
      <c r="K14" s="8">
        <f t="shared" si="1"/>
        <v>100</v>
      </c>
      <c r="L14" s="8">
        <f t="shared" si="1"/>
        <v>83.333333333333343</v>
      </c>
      <c r="M14" s="8">
        <f t="shared" si="1"/>
        <v>100</v>
      </c>
      <c r="N14" s="8">
        <f t="shared" si="1"/>
        <v>100</v>
      </c>
      <c r="O14" s="8">
        <f t="shared" si="1"/>
        <v>100</v>
      </c>
      <c r="P14" s="8">
        <f t="shared" si="1"/>
        <v>100</v>
      </c>
      <c r="Q14" s="8">
        <f t="shared" si="1"/>
        <v>100</v>
      </c>
      <c r="T14" s="8"/>
    </row>
    <row r="15" spans="1:21">
      <c r="A15" s="23">
        <v>306</v>
      </c>
      <c r="B15" s="23">
        <v>3</v>
      </c>
      <c r="C15" s="23">
        <v>1</v>
      </c>
      <c r="D15" s="23">
        <v>2</v>
      </c>
      <c r="E15" s="23"/>
      <c r="F15" s="23">
        <v>1</v>
      </c>
      <c r="G15" s="23"/>
      <c r="H15" s="23"/>
      <c r="I15" s="23"/>
      <c r="J15" s="23">
        <v>4</v>
      </c>
      <c r="K15" s="23"/>
      <c r="L15" s="23"/>
      <c r="M15" s="23"/>
      <c r="N15" s="23">
        <v>5</v>
      </c>
      <c r="O15" s="23">
        <v>1</v>
      </c>
      <c r="P15" s="23"/>
      <c r="Q15" s="23">
        <v>1</v>
      </c>
      <c r="S15">
        <f t="shared" si="0"/>
        <v>18</v>
      </c>
      <c r="T15">
        <f t="shared" ref="T15:T31" si="2">(96-S15)/96*100</f>
        <v>81.25</v>
      </c>
      <c r="U15">
        <v>71.900000000000006</v>
      </c>
    </row>
    <row r="16" spans="1:21">
      <c r="A16" s="13"/>
      <c r="B16" s="8">
        <f t="shared" si="1"/>
        <v>50</v>
      </c>
      <c r="C16" s="8">
        <f t="shared" si="1"/>
        <v>83.333333333333343</v>
      </c>
      <c r="D16" s="8">
        <f t="shared" si="1"/>
        <v>66.666666666666657</v>
      </c>
      <c r="E16" s="8">
        <f t="shared" si="1"/>
        <v>100</v>
      </c>
      <c r="F16" s="8">
        <f t="shared" si="1"/>
        <v>83.333333333333343</v>
      </c>
      <c r="G16" s="8">
        <f t="shared" si="1"/>
        <v>100</v>
      </c>
      <c r="H16" s="8">
        <f t="shared" si="1"/>
        <v>100</v>
      </c>
      <c r="I16" s="8">
        <f t="shared" si="1"/>
        <v>100</v>
      </c>
      <c r="J16" s="8">
        <f t="shared" si="1"/>
        <v>33.333333333333329</v>
      </c>
      <c r="K16" s="8">
        <f t="shared" si="1"/>
        <v>100</v>
      </c>
      <c r="L16" s="8">
        <f t="shared" si="1"/>
        <v>100</v>
      </c>
      <c r="M16" s="8">
        <f t="shared" si="1"/>
        <v>100</v>
      </c>
      <c r="N16" s="8">
        <f t="shared" si="1"/>
        <v>16.666666666666664</v>
      </c>
      <c r="O16" s="8">
        <f t="shared" si="1"/>
        <v>83.333333333333343</v>
      </c>
      <c r="P16" s="8">
        <f t="shared" si="1"/>
        <v>100</v>
      </c>
      <c r="Q16" s="8">
        <f t="shared" si="1"/>
        <v>83.333333333333343</v>
      </c>
    </row>
    <row r="17" spans="1:21">
      <c r="A17" s="24">
        <v>307</v>
      </c>
      <c r="B17" s="24">
        <v>5</v>
      </c>
      <c r="C17" s="24">
        <v>5</v>
      </c>
      <c r="D17" s="24">
        <v>3</v>
      </c>
      <c r="E17" s="24">
        <v>1</v>
      </c>
      <c r="F17" s="24">
        <v>3</v>
      </c>
      <c r="G17" s="24">
        <v>3</v>
      </c>
      <c r="H17" s="24">
        <v>2</v>
      </c>
      <c r="I17" s="24">
        <v>2</v>
      </c>
      <c r="J17" s="24">
        <v>1</v>
      </c>
      <c r="K17" s="24">
        <v>4</v>
      </c>
      <c r="L17" s="24"/>
      <c r="M17" s="24"/>
      <c r="N17" s="24">
        <v>3</v>
      </c>
      <c r="O17" s="24">
        <v>3</v>
      </c>
      <c r="P17" s="24"/>
      <c r="Q17" s="24"/>
      <c r="S17">
        <f t="shared" si="0"/>
        <v>35</v>
      </c>
      <c r="T17" s="8">
        <f t="shared" si="2"/>
        <v>63.541666666666664</v>
      </c>
      <c r="U17">
        <v>45.3</v>
      </c>
    </row>
    <row r="18" spans="1:21">
      <c r="A18" s="13"/>
      <c r="B18" s="8">
        <f t="shared" si="1"/>
        <v>16.666666666666664</v>
      </c>
      <c r="C18" s="8">
        <f t="shared" si="1"/>
        <v>16.666666666666664</v>
      </c>
      <c r="D18" s="8">
        <f t="shared" si="1"/>
        <v>50</v>
      </c>
      <c r="E18" s="8">
        <f t="shared" si="1"/>
        <v>83.333333333333343</v>
      </c>
      <c r="F18" s="8">
        <f t="shared" si="1"/>
        <v>50</v>
      </c>
      <c r="G18" s="8">
        <f t="shared" si="1"/>
        <v>50</v>
      </c>
      <c r="H18" s="8">
        <f t="shared" si="1"/>
        <v>66.666666666666657</v>
      </c>
      <c r="I18" s="8">
        <f t="shared" si="1"/>
        <v>66.666666666666657</v>
      </c>
      <c r="J18" s="8">
        <f t="shared" si="1"/>
        <v>83.333333333333343</v>
      </c>
      <c r="K18" s="8">
        <f t="shared" si="1"/>
        <v>33.333333333333329</v>
      </c>
      <c r="L18" s="8">
        <f t="shared" si="1"/>
        <v>100</v>
      </c>
      <c r="M18" s="8">
        <f t="shared" si="1"/>
        <v>100</v>
      </c>
      <c r="N18" s="8">
        <f t="shared" si="1"/>
        <v>50</v>
      </c>
      <c r="O18" s="8">
        <f t="shared" si="1"/>
        <v>50</v>
      </c>
      <c r="P18" s="8">
        <f t="shared" si="1"/>
        <v>100</v>
      </c>
      <c r="Q18" s="8">
        <f t="shared" si="1"/>
        <v>100</v>
      </c>
      <c r="T18" s="8"/>
    </row>
    <row r="19" spans="1:21">
      <c r="A19" s="13">
        <v>308</v>
      </c>
      <c r="B19" s="13">
        <v>3</v>
      </c>
      <c r="C19" s="13">
        <v>2</v>
      </c>
      <c r="D19" s="13">
        <v>2</v>
      </c>
      <c r="E19" s="13"/>
      <c r="F19" s="13"/>
      <c r="G19" s="13">
        <v>1</v>
      </c>
      <c r="H19" s="13"/>
      <c r="I19" s="13"/>
      <c r="J19" s="13">
        <v>2</v>
      </c>
      <c r="K19" s="13"/>
      <c r="L19" s="13"/>
      <c r="M19" s="13"/>
      <c r="N19" s="13">
        <v>4</v>
      </c>
      <c r="O19" s="13"/>
      <c r="P19" s="13"/>
      <c r="Q19" s="13"/>
      <c r="S19">
        <f t="shared" ref="S19:S31" si="3">SUM(B19:Q19)</f>
        <v>14</v>
      </c>
      <c r="T19" s="8">
        <f t="shared" si="2"/>
        <v>85.416666666666657</v>
      </c>
      <c r="U19">
        <v>78.099999999999994</v>
      </c>
    </row>
    <row r="20" spans="1:21">
      <c r="A20" s="13"/>
      <c r="B20" s="8">
        <f t="shared" si="1"/>
        <v>50</v>
      </c>
      <c r="C20" s="8">
        <f t="shared" si="1"/>
        <v>66.666666666666657</v>
      </c>
      <c r="D20" s="8">
        <f t="shared" si="1"/>
        <v>66.666666666666657</v>
      </c>
      <c r="E20" s="8">
        <f t="shared" si="1"/>
        <v>100</v>
      </c>
      <c r="F20" s="8">
        <f t="shared" si="1"/>
        <v>100</v>
      </c>
      <c r="G20" s="8">
        <f t="shared" si="1"/>
        <v>83.333333333333343</v>
      </c>
      <c r="H20" s="8">
        <f t="shared" si="1"/>
        <v>100</v>
      </c>
      <c r="I20" s="8">
        <f t="shared" si="1"/>
        <v>100</v>
      </c>
      <c r="J20" s="8">
        <f t="shared" si="1"/>
        <v>66.666666666666657</v>
      </c>
      <c r="K20" s="8">
        <f t="shared" si="1"/>
        <v>100</v>
      </c>
      <c r="L20" s="8">
        <f t="shared" si="1"/>
        <v>100</v>
      </c>
      <c r="M20" s="8">
        <f t="shared" si="1"/>
        <v>100</v>
      </c>
      <c r="N20" s="8">
        <f t="shared" si="1"/>
        <v>33.333333333333329</v>
      </c>
      <c r="O20" s="8">
        <f t="shared" si="1"/>
        <v>100</v>
      </c>
      <c r="P20" s="8">
        <f t="shared" si="1"/>
        <v>100</v>
      </c>
      <c r="Q20" s="8">
        <f t="shared" si="1"/>
        <v>100</v>
      </c>
      <c r="T20" s="8"/>
    </row>
    <row r="21" spans="1:21">
      <c r="A21" s="14">
        <v>309</v>
      </c>
      <c r="B21" s="14">
        <v>4</v>
      </c>
      <c r="C21" s="14">
        <v>4</v>
      </c>
      <c r="D21" s="14">
        <v>4</v>
      </c>
      <c r="E21" s="14">
        <v>3</v>
      </c>
      <c r="F21" s="14">
        <v>1</v>
      </c>
      <c r="G21" s="14">
        <v>2</v>
      </c>
      <c r="H21" s="14"/>
      <c r="I21" s="14"/>
      <c r="J21" s="14">
        <v>3</v>
      </c>
      <c r="K21" s="14">
        <v>1</v>
      </c>
      <c r="L21" s="14"/>
      <c r="M21" s="14"/>
      <c r="N21" s="14">
        <v>3</v>
      </c>
      <c r="O21" s="14">
        <v>1</v>
      </c>
      <c r="P21" s="14"/>
      <c r="Q21" s="14"/>
      <c r="S21">
        <f t="shared" si="3"/>
        <v>26</v>
      </c>
      <c r="T21" s="8">
        <f t="shared" si="2"/>
        <v>72.916666666666657</v>
      </c>
      <c r="U21">
        <v>59.4</v>
      </c>
    </row>
    <row r="22" spans="1:21">
      <c r="A22" s="13"/>
      <c r="B22" s="8">
        <f t="shared" si="1"/>
        <v>33.333333333333329</v>
      </c>
      <c r="C22" s="8">
        <f t="shared" si="1"/>
        <v>33.333333333333329</v>
      </c>
      <c r="D22" s="8">
        <f t="shared" si="1"/>
        <v>33.333333333333329</v>
      </c>
      <c r="E22" s="8">
        <f t="shared" si="1"/>
        <v>50</v>
      </c>
      <c r="F22" s="8">
        <f t="shared" si="1"/>
        <v>83.333333333333343</v>
      </c>
      <c r="G22" s="8">
        <f t="shared" si="1"/>
        <v>66.666666666666657</v>
      </c>
      <c r="H22" s="8">
        <f t="shared" si="1"/>
        <v>100</v>
      </c>
      <c r="I22" s="8">
        <f t="shared" si="1"/>
        <v>100</v>
      </c>
      <c r="J22" s="8">
        <f t="shared" si="1"/>
        <v>50</v>
      </c>
      <c r="K22" s="8">
        <f t="shared" si="1"/>
        <v>83.333333333333343</v>
      </c>
      <c r="L22" s="8">
        <f t="shared" si="1"/>
        <v>100</v>
      </c>
      <c r="M22" s="8">
        <f t="shared" si="1"/>
        <v>100</v>
      </c>
      <c r="N22" s="8">
        <f t="shared" si="1"/>
        <v>50</v>
      </c>
      <c r="O22" s="8">
        <f t="shared" si="1"/>
        <v>83.333333333333343</v>
      </c>
      <c r="P22" s="8">
        <f t="shared" si="1"/>
        <v>100</v>
      </c>
      <c r="Q22" s="8">
        <f t="shared" si="1"/>
        <v>100</v>
      </c>
      <c r="T22" s="8"/>
    </row>
    <row r="23" spans="1:21">
      <c r="A23" s="13">
        <v>310</v>
      </c>
      <c r="B23" s="13">
        <v>4</v>
      </c>
      <c r="C23" s="13">
        <v>2</v>
      </c>
      <c r="D23" s="13">
        <v>1</v>
      </c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5</v>
      </c>
      <c r="O23" s="13"/>
      <c r="P23" s="13"/>
      <c r="Q23" s="13"/>
      <c r="S23">
        <f t="shared" si="3"/>
        <v>13</v>
      </c>
      <c r="T23" s="8">
        <f t="shared" si="2"/>
        <v>86.458333333333343</v>
      </c>
      <c r="U23">
        <v>79.7</v>
      </c>
    </row>
    <row r="24" spans="1:21">
      <c r="A24" s="13"/>
      <c r="B24" s="8">
        <f t="shared" si="1"/>
        <v>33.333333333333329</v>
      </c>
      <c r="C24" s="8">
        <f t="shared" si="1"/>
        <v>66.666666666666657</v>
      </c>
      <c r="D24" s="8">
        <f t="shared" si="1"/>
        <v>83.333333333333343</v>
      </c>
      <c r="E24" s="8">
        <f t="shared" si="1"/>
        <v>100</v>
      </c>
      <c r="F24" s="8">
        <f t="shared" si="1"/>
        <v>100</v>
      </c>
      <c r="G24" s="8">
        <f t="shared" si="1"/>
        <v>100</v>
      </c>
      <c r="H24" s="8">
        <f t="shared" si="1"/>
        <v>100</v>
      </c>
      <c r="I24" s="8">
        <f t="shared" si="1"/>
        <v>100</v>
      </c>
      <c r="J24" s="8">
        <f t="shared" si="1"/>
        <v>83.333333333333343</v>
      </c>
      <c r="K24" s="8">
        <f t="shared" si="1"/>
        <v>100</v>
      </c>
      <c r="L24" s="8">
        <f t="shared" si="1"/>
        <v>100</v>
      </c>
      <c r="M24" s="8">
        <f t="shared" si="1"/>
        <v>100</v>
      </c>
      <c r="N24" s="8">
        <f t="shared" si="1"/>
        <v>16.666666666666664</v>
      </c>
      <c r="O24" s="8">
        <f t="shared" si="1"/>
        <v>100</v>
      </c>
      <c r="P24" s="8">
        <f t="shared" si="1"/>
        <v>100</v>
      </c>
      <c r="Q24" s="8">
        <f t="shared" si="1"/>
        <v>100</v>
      </c>
      <c r="T24" s="8"/>
    </row>
    <row r="25" spans="1:21">
      <c r="A25" s="14">
        <v>311</v>
      </c>
      <c r="B25" s="14">
        <v>3</v>
      </c>
      <c r="C25" s="14">
        <v>2</v>
      </c>
      <c r="D25" s="14">
        <v>2</v>
      </c>
      <c r="E25" s="14">
        <v>1</v>
      </c>
      <c r="F25" s="14">
        <v>2</v>
      </c>
      <c r="G25" s="14">
        <v>1</v>
      </c>
      <c r="H25" s="14"/>
      <c r="I25" s="14">
        <v>1</v>
      </c>
      <c r="J25" s="14">
        <v>5</v>
      </c>
      <c r="K25" s="14">
        <v>3</v>
      </c>
      <c r="L25" s="14"/>
      <c r="M25" s="14"/>
      <c r="N25" s="14">
        <v>4</v>
      </c>
      <c r="O25" s="14">
        <v>2</v>
      </c>
      <c r="P25" s="14">
        <v>1</v>
      </c>
      <c r="Q25" s="14">
        <v>3</v>
      </c>
      <c r="S25">
        <f t="shared" si="3"/>
        <v>30</v>
      </c>
      <c r="T25" s="8">
        <f t="shared" si="2"/>
        <v>68.75</v>
      </c>
      <c r="U25">
        <v>53.1</v>
      </c>
    </row>
    <row r="26" spans="1:21">
      <c r="A26" s="13"/>
      <c r="B26" s="8">
        <f t="shared" si="1"/>
        <v>50</v>
      </c>
      <c r="C26" s="8">
        <f t="shared" si="1"/>
        <v>66.666666666666657</v>
      </c>
      <c r="D26" s="8">
        <f t="shared" si="1"/>
        <v>66.666666666666657</v>
      </c>
      <c r="E26" s="8">
        <f t="shared" si="1"/>
        <v>83.333333333333343</v>
      </c>
      <c r="F26" s="8">
        <f t="shared" si="1"/>
        <v>66.666666666666657</v>
      </c>
      <c r="G26" s="8">
        <f t="shared" si="1"/>
        <v>83.333333333333343</v>
      </c>
      <c r="H26" s="8">
        <f t="shared" si="1"/>
        <v>100</v>
      </c>
      <c r="I26" s="8">
        <f t="shared" si="1"/>
        <v>83.333333333333343</v>
      </c>
      <c r="J26" s="8">
        <f t="shared" si="1"/>
        <v>16.666666666666664</v>
      </c>
      <c r="K26" s="8">
        <f t="shared" si="1"/>
        <v>50</v>
      </c>
      <c r="L26" s="8">
        <f t="shared" si="1"/>
        <v>100</v>
      </c>
      <c r="M26" s="8">
        <f t="shared" si="1"/>
        <v>100</v>
      </c>
      <c r="N26" s="8">
        <f t="shared" si="1"/>
        <v>33.333333333333329</v>
      </c>
      <c r="O26" s="8">
        <f t="shared" si="1"/>
        <v>66.666666666666657</v>
      </c>
      <c r="P26" s="8">
        <f t="shared" si="1"/>
        <v>83.333333333333343</v>
      </c>
      <c r="Q26" s="8">
        <f t="shared" si="1"/>
        <v>50</v>
      </c>
      <c r="T26" s="8"/>
    </row>
    <row r="27" spans="1:21">
      <c r="A27" s="25">
        <v>312</v>
      </c>
      <c r="B27" s="25">
        <v>4</v>
      </c>
      <c r="C27" s="25">
        <v>5</v>
      </c>
      <c r="D27" s="25">
        <v>6</v>
      </c>
      <c r="E27" s="25">
        <v>2</v>
      </c>
      <c r="F27" s="25"/>
      <c r="G27" s="25"/>
      <c r="H27" s="25"/>
      <c r="I27" s="25"/>
      <c r="J27" s="25"/>
      <c r="K27" s="25"/>
      <c r="L27" s="25"/>
      <c r="M27" s="25"/>
      <c r="N27" s="25">
        <v>2</v>
      </c>
      <c r="O27" s="25"/>
      <c r="P27" s="25"/>
      <c r="Q27" s="25"/>
      <c r="S27">
        <f t="shared" si="3"/>
        <v>19</v>
      </c>
      <c r="T27" s="8">
        <f t="shared" si="2"/>
        <v>80.208333333333343</v>
      </c>
      <c r="U27">
        <v>70.3</v>
      </c>
    </row>
    <row r="28" spans="1:21">
      <c r="A28" s="13"/>
      <c r="B28" s="8">
        <f t="shared" si="1"/>
        <v>33.333333333333329</v>
      </c>
      <c r="C28" s="8">
        <f t="shared" si="1"/>
        <v>16.666666666666664</v>
      </c>
      <c r="D28" s="8">
        <f t="shared" si="1"/>
        <v>0</v>
      </c>
      <c r="E28" s="8">
        <f t="shared" si="1"/>
        <v>66.666666666666657</v>
      </c>
      <c r="F28" s="8">
        <f t="shared" si="1"/>
        <v>100</v>
      </c>
      <c r="G28" s="8">
        <f t="shared" si="1"/>
        <v>100</v>
      </c>
      <c r="H28" s="8">
        <f t="shared" si="1"/>
        <v>100</v>
      </c>
      <c r="I28" s="8">
        <f t="shared" si="1"/>
        <v>100</v>
      </c>
      <c r="J28" s="8">
        <f t="shared" si="1"/>
        <v>100</v>
      </c>
      <c r="K28" s="8">
        <f t="shared" si="1"/>
        <v>100</v>
      </c>
      <c r="L28" s="8">
        <f t="shared" si="1"/>
        <v>100</v>
      </c>
      <c r="M28" s="8">
        <f t="shared" si="1"/>
        <v>100</v>
      </c>
      <c r="N28" s="8">
        <f t="shared" si="1"/>
        <v>66.666666666666657</v>
      </c>
      <c r="O28" s="8">
        <f t="shared" si="1"/>
        <v>100</v>
      </c>
      <c r="P28" s="8">
        <f t="shared" si="1"/>
        <v>100</v>
      </c>
      <c r="Q28" s="8">
        <f t="shared" si="1"/>
        <v>100</v>
      </c>
      <c r="T28" s="8"/>
    </row>
    <row r="29" spans="1:21">
      <c r="A29" s="14">
        <v>313</v>
      </c>
      <c r="B29" s="14">
        <v>3</v>
      </c>
      <c r="C29" s="14">
        <v>2</v>
      </c>
      <c r="D29" s="14">
        <v>1</v>
      </c>
      <c r="E29" s="14"/>
      <c r="F29" s="14"/>
      <c r="G29" s="14">
        <v>1</v>
      </c>
      <c r="H29" s="14"/>
      <c r="I29" s="14"/>
      <c r="J29" s="14">
        <v>1</v>
      </c>
      <c r="K29" s="14">
        <v>2</v>
      </c>
      <c r="L29" s="14"/>
      <c r="M29" s="14"/>
      <c r="N29" s="14">
        <v>3</v>
      </c>
      <c r="O29" s="14"/>
      <c r="P29" s="14"/>
      <c r="Q29" s="14"/>
      <c r="S29">
        <f t="shared" si="3"/>
        <v>13</v>
      </c>
      <c r="T29" s="8">
        <f t="shared" si="2"/>
        <v>86.458333333333343</v>
      </c>
      <c r="U29">
        <v>79.7</v>
      </c>
    </row>
    <row r="30" spans="1:21">
      <c r="A30" s="13"/>
      <c r="B30" s="8">
        <f t="shared" si="1"/>
        <v>50</v>
      </c>
      <c r="C30" s="8">
        <f t="shared" si="1"/>
        <v>66.666666666666657</v>
      </c>
      <c r="D30" s="8">
        <f t="shared" si="1"/>
        <v>83.333333333333343</v>
      </c>
      <c r="E30" s="8">
        <f t="shared" si="1"/>
        <v>100</v>
      </c>
      <c r="F30" s="8">
        <f t="shared" si="1"/>
        <v>100</v>
      </c>
      <c r="G30" s="8">
        <f t="shared" si="1"/>
        <v>83.333333333333343</v>
      </c>
      <c r="H30" s="8">
        <f t="shared" si="1"/>
        <v>100</v>
      </c>
      <c r="I30" s="8">
        <f t="shared" si="1"/>
        <v>100</v>
      </c>
      <c r="J30" s="8">
        <f t="shared" si="1"/>
        <v>83.333333333333343</v>
      </c>
      <c r="K30" s="8">
        <f t="shared" si="1"/>
        <v>66.666666666666657</v>
      </c>
      <c r="L30" s="8">
        <f t="shared" si="1"/>
        <v>100</v>
      </c>
      <c r="M30" s="8">
        <f t="shared" si="1"/>
        <v>100</v>
      </c>
      <c r="N30" s="8">
        <f t="shared" si="1"/>
        <v>50</v>
      </c>
      <c r="O30" s="8">
        <f t="shared" si="1"/>
        <v>100</v>
      </c>
      <c r="P30" s="8">
        <f t="shared" si="1"/>
        <v>100</v>
      </c>
      <c r="Q30" s="8">
        <f t="shared" si="1"/>
        <v>100</v>
      </c>
      <c r="T30" s="8"/>
    </row>
    <row r="31" spans="1:21" s="22" customFormat="1">
      <c r="A31" s="22">
        <v>314</v>
      </c>
      <c r="B31" s="22">
        <v>4</v>
      </c>
      <c r="C31" s="22">
        <v>1</v>
      </c>
      <c r="D31" s="22">
        <v>4</v>
      </c>
      <c r="E31" s="22">
        <v>3</v>
      </c>
      <c r="F31" s="22">
        <v>1</v>
      </c>
      <c r="J31" s="22">
        <v>3</v>
      </c>
      <c r="K31" s="22">
        <v>1</v>
      </c>
      <c r="N31" s="22">
        <v>3</v>
      </c>
      <c r="O31" s="22">
        <v>1</v>
      </c>
      <c r="P31" s="22">
        <v>1</v>
      </c>
      <c r="S31" s="22">
        <f t="shared" si="3"/>
        <v>22</v>
      </c>
      <c r="T31" s="34">
        <f t="shared" si="2"/>
        <v>77.083333333333343</v>
      </c>
      <c r="U31" s="22">
        <v>65.599999999999994</v>
      </c>
    </row>
    <row r="32" spans="1:21">
      <c r="A32" s="13"/>
      <c r="B32" s="8">
        <f t="shared" si="1"/>
        <v>33.333333333333329</v>
      </c>
      <c r="C32" s="8">
        <f t="shared" si="1"/>
        <v>83.333333333333343</v>
      </c>
      <c r="D32" s="8">
        <f t="shared" si="1"/>
        <v>33.333333333333329</v>
      </c>
      <c r="E32" s="8">
        <f t="shared" si="1"/>
        <v>50</v>
      </c>
      <c r="F32" s="8">
        <f t="shared" si="1"/>
        <v>83.333333333333343</v>
      </c>
      <c r="G32" s="8">
        <f t="shared" si="1"/>
        <v>100</v>
      </c>
      <c r="H32" s="8">
        <f t="shared" si="1"/>
        <v>100</v>
      </c>
      <c r="I32" s="8">
        <f t="shared" si="1"/>
        <v>100</v>
      </c>
      <c r="J32" s="8">
        <f t="shared" si="1"/>
        <v>50</v>
      </c>
      <c r="K32" s="8">
        <f t="shared" si="1"/>
        <v>83.333333333333343</v>
      </c>
      <c r="L32" s="8">
        <f t="shared" si="1"/>
        <v>100</v>
      </c>
      <c r="M32" s="8">
        <f t="shared" si="1"/>
        <v>100</v>
      </c>
      <c r="N32" s="8">
        <f t="shared" si="1"/>
        <v>50</v>
      </c>
      <c r="O32" s="8">
        <f t="shared" si="1"/>
        <v>83.333333333333343</v>
      </c>
      <c r="P32" s="8">
        <f t="shared" si="1"/>
        <v>83.333333333333343</v>
      </c>
      <c r="Q32" s="8">
        <f t="shared" si="1"/>
        <v>100</v>
      </c>
    </row>
    <row r="36" spans="1:17">
      <c r="A36" t="s">
        <v>52</v>
      </c>
      <c r="B36" s="8">
        <f t="shared" ref="B36:Q36" si="4">AVERAGE(B5,B9,B7,B11,B13,B15,B17,B19,B21,B23,B25,B27,B29,B31)</f>
        <v>3.7857142857142856</v>
      </c>
      <c r="C36" s="8">
        <f t="shared" si="4"/>
        <v>2.7857142857142856</v>
      </c>
      <c r="D36" s="8">
        <f t="shared" si="4"/>
        <v>2.6</v>
      </c>
      <c r="E36" s="8">
        <f t="shared" si="4"/>
        <v>1.8333333333333333</v>
      </c>
      <c r="F36" s="8">
        <f t="shared" si="4"/>
        <v>1.5</v>
      </c>
      <c r="G36" s="8">
        <f t="shared" si="4"/>
        <v>1.5</v>
      </c>
      <c r="H36" s="8">
        <f t="shared" si="4"/>
        <v>2</v>
      </c>
      <c r="I36" s="8">
        <f t="shared" si="4"/>
        <v>1.5</v>
      </c>
      <c r="J36" s="8">
        <f t="shared" si="4"/>
        <v>2.3636363636363638</v>
      </c>
      <c r="K36" s="8">
        <f t="shared" si="4"/>
        <v>1.8571428571428572</v>
      </c>
      <c r="L36" s="8">
        <f t="shared" si="4"/>
        <v>1</v>
      </c>
      <c r="M36" s="8" t="e">
        <f t="shared" si="4"/>
        <v>#DIV/0!</v>
      </c>
      <c r="N36" s="8">
        <f t="shared" si="4"/>
        <v>3.3076923076923075</v>
      </c>
      <c r="O36" s="8">
        <f t="shared" si="4"/>
        <v>1.6</v>
      </c>
      <c r="P36" s="8">
        <f t="shared" si="4"/>
        <v>1</v>
      </c>
      <c r="Q36" s="8">
        <f t="shared" si="4"/>
        <v>2</v>
      </c>
    </row>
    <row r="37" spans="1:17">
      <c r="B37" s="8">
        <f t="shared" ref="B37:Q37" si="5">_xlfn.STDEV.P(B5,B7,B9,B11,B13,B15,B17,B19,B21,B23,B25,B27,B29,B31)</f>
        <v>0.77261813045656913</v>
      </c>
      <c r="C37" s="8">
        <f t="shared" si="5"/>
        <v>1.2637004294967238</v>
      </c>
      <c r="D37" s="8">
        <f t="shared" si="5"/>
        <v>1.5620499351813308</v>
      </c>
      <c r="E37" s="8">
        <f t="shared" si="5"/>
        <v>0.89752746785575066</v>
      </c>
      <c r="F37" s="8">
        <f t="shared" si="5"/>
        <v>0.76376261582597338</v>
      </c>
      <c r="G37" s="8">
        <f t="shared" si="5"/>
        <v>0.76376261582597338</v>
      </c>
      <c r="H37" s="8">
        <f t="shared" si="5"/>
        <v>0</v>
      </c>
      <c r="I37" s="8">
        <f t="shared" si="5"/>
        <v>0.5</v>
      </c>
      <c r="J37" s="8">
        <f t="shared" si="5"/>
        <v>1.4316377952748747</v>
      </c>
      <c r="K37" s="8">
        <f t="shared" si="5"/>
        <v>1.1248582677159731</v>
      </c>
      <c r="L37" s="8">
        <f t="shared" si="5"/>
        <v>0</v>
      </c>
      <c r="M37" s="8" t="e">
        <f t="shared" si="5"/>
        <v>#DIV/0!</v>
      </c>
      <c r="N37" s="8">
        <f t="shared" si="5"/>
        <v>1.0658774200423859</v>
      </c>
      <c r="O37" s="8">
        <f t="shared" si="5"/>
        <v>0.8</v>
      </c>
      <c r="P37" s="8">
        <f t="shared" si="5"/>
        <v>0</v>
      </c>
      <c r="Q37" s="8">
        <f t="shared" si="5"/>
        <v>1</v>
      </c>
    </row>
    <row r="39" spans="1:17">
      <c r="A39" t="s">
        <v>67</v>
      </c>
      <c r="B39" s="8">
        <f t="shared" ref="B39:Q39" si="6">AVERAGE(B6,B8,B10,B12,B14,B16,B18,B20,B22,B24,B26,B28,B30,B32)</f>
        <v>36.904761904761891</v>
      </c>
      <c r="C39" s="8">
        <f t="shared" si="6"/>
        <v>53.571428571428569</v>
      </c>
      <c r="D39" s="8">
        <f t="shared" si="6"/>
        <v>69.047619047619051</v>
      </c>
      <c r="E39" s="8">
        <f t="shared" si="6"/>
        <v>86.904761904761912</v>
      </c>
      <c r="F39" s="8">
        <f t="shared" si="6"/>
        <v>89.285714285714292</v>
      </c>
      <c r="G39" s="8">
        <f t="shared" si="6"/>
        <v>89.285714285714292</v>
      </c>
      <c r="H39" s="8">
        <f t="shared" si="6"/>
        <v>97.619047619047606</v>
      </c>
      <c r="I39" s="8">
        <f t="shared" si="6"/>
        <v>96.428571428571431</v>
      </c>
      <c r="J39" s="8">
        <f t="shared" si="6"/>
        <v>69.047619047619051</v>
      </c>
      <c r="K39" s="8">
        <f t="shared" si="6"/>
        <v>84.523809523809533</v>
      </c>
      <c r="L39" s="8">
        <f t="shared" si="6"/>
        <v>98.809523809523824</v>
      </c>
      <c r="M39" s="8">
        <f t="shared" si="6"/>
        <v>100</v>
      </c>
      <c r="N39" s="8">
        <f t="shared" si="6"/>
        <v>48.80952380952381</v>
      </c>
      <c r="O39" s="8">
        <f t="shared" si="6"/>
        <v>90.476190476190482</v>
      </c>
      <c r="P39" s="8">
        <f t="shared" si="6"/>
        <v>97.619047619047606</v>
      </c>
      <c r="Q39" s="8">
        <f t="shared" si="6"/>
        <v>95.238095238095255</v>
      </c>
    </row>
  </sheetData>
  <mergeCells count="3">
    <mergeCell ref="S3:S4"/>
    <mergeCell ref="T3:T4"/>
    <mergeCell ref="U3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3"/>
  <sheetViews>
    <sheetView tabSelected="1" zoomScale="85" zoomScaleNormal="85" workbookViewId="0">
      <selection activeCell="Q3" sqref="Q3"/>
    </sheetView>
  </sheetViews>
  <sheetFormatPr defaultColWidth="11" defaultRowHeight="15.75"/>
  <cols>
    <col min="20" max="20" width="13.875" bestFit="1" customWidth="1"/>
    <col min="21" max="21" width="15.375" bestFit="1" customWidth="1"/>
  </cols>
  <sheetData>
    <row r="1" spans="1:21" ht="18.75">
      <c r="A1" s="7" t="s">
        <v>55</v>
      </c>
    </row>
    <row r="3" spans="1:21">
      <c r="A3" t="s">
        <v>50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S3" s="35" t="s">
        <v>52</v>
      </c>
      <c r="T3" s="35" t="s">
        <v>53</v>
      </c>
      <c r="U3" s="35" t="s">
        <v>54</v>
      </c>
    </row>
    <row r="4" spans="1:21" ht="16.5" thickBot="1">
      <c r="A4" s="5" t="s">
        <v>49</v>
      </c>
      <c r="B4" s="5" t="s">
        <v>19</v>
      </c>
      <c r="C4" s="5" t="s">
        <v>34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  <c r="N4" s="5" t="s">
        <v>30</v>
      </c>
      <c r="O4" s="5" t="s">
        <v>31</v>
      </c>
      <c r="P4" s="5" t="s">
        <v>32</v>
      </c>
      <c r="Q4" s="5" t="s">
        <v>33</v>
      </c>
      <c r="R4" s="5"/>
      <c r="S4" s="36"/>
      <c r="T4" s="35"/>
      <c r="U4" s="35"/>
    </row>
    <row r="5" spans="1:21">
      <c r="A5" s="13">
        <v>201</v>
      </c>
      <c r="B5" s="13">
        <v>2</v>
      </c>
      <c r="C5" s="13">
        <v>1</v>
      </c>
      <c r="D5" s="13">
        <v>2</v>
      </c>
      <c r="E5" s="13">
        <v>1</v>
      </c>
      <c r="F5" s="13">
        <v>5</v>
      </c>
      <c r="G5" s="13">
        <v>5</v>
      </c>
      <c r="H5" s="13">
        <v>0</v>
      </c>
      <c r="I5" s="13">
        <v>6</v>
      </c>
      <c r="J5" s="13">
        <v>1</v>
      </c>
      <c r="K5" s="13">
        <v>3</v>
      </c>
      <c r="L5" s="13">
        <v>0</v>
      </c>
      <c r="M5" s="13">
        <v>1</v>
      </c>
      <c r="N5" s="13">
        <v>4</v>
      </c>
      <c r="O5" s="13">
        <v>1</v>
      </c>
      <c r="P5" s="13">
        <v>1</v>
      </c>
      <c r="Q5" s="13">
        <v>0</v>
      </c>
      <c r="S5">
        <f t="shared" ref="S5:S15" si="0">SUM(B5:Q5)</f>
        <v>33</v>
      </c>
      <c r="T5" s="8">
        <f t="shared" ref="T5:T19" si="1">(96-S5)/96*100</f>
        <v>65.625</v>
      </c>
      <c r="U5">
        <v>48.5</v>
      </c>
    </row>
    <row r="6" spans="1:21" s="30" customFormat="1">
      <c r="B6" s="31">
        <f t="shared" ref="B6:Q6" si="2">(6-B5)/6*100</f>
        <v>66.666666666666657</v>
      </c>
      <c r="C6" s="31">
        <f t="shared" si="2"/>
        <v>83.333333333333343</v>
      </c>
      <c r="D6" s="31">
        <f t="shared" si="2"/>
        <v>66.666666666666657</v>
      </c>
      <c r="E6" s="31">
        <f t="shared" si="2"/>
        <v>83.333333333333343</v>
      </c>
      <c r="F6" s="31">
        <f t="shared" si="2"/>
        <v>16.666666666666664</v>
      </c>
      <c r="G6" s="31">
        <f t="shared" si="2"/>
        <v>16.666666666666664</v>
      </c>
      <c r="H6" s="31">
        <f t="shared" si="2"/>
        <v>100</v>
      </c>
      <c r="I6" s="31">
        <f t="shared" si="2"/>
        <v>0</v>
      </c>
      <c r="J6" s="31">
        <f t="shared" si="2"/>
        <v>83.333333333333343</v>
      </c>
      <c r="K6" s="31">
        <f t="shared" si="2"/>
        <v>50</v>
      </c>
      <c r="L6" s="31">
        <f t="shared" si="2"/>
        <v>100</v>
      </c>
      <c r="M6" s="31">
        <f t="shared" si="2"/>
        <v>83.333333333333343</v>
      </c>
      <c r="N6" s="31">
        <f t="shared" si="2"/>
        <v>33.333333333333329</v>
      </c>
      <c r="O6" s="31">
        <f t="shared" si="2"/>
        <v>83.333333333333343</v>
      </c>
      <c r="P6" s="31">
        <f t="shared" si="2"/>
        <v>83.333333333333343</v>
      </c>
      <c r="Q6" s="31">
        <f t="shared" si="2"/>
        <v>100</v>
      </c>
      <c r="T6" s="31"/>
    </row>
    <row r="7" spans="1:21">
      <c r="A7" s="22">
        <v>202</v>
      </c>
      <c r="B7" s="14">
        <v>6</v>
      </c>
      <c r="C7" s="14">
        <v>6</v>
      </c>
      <c r="D7" s="14">
        <v>3</v>
      </c>
      <c r="E7" s="14">
        <v>5</v>
      </c>
      <c r="F7" s="14">
        <v>2</v>
      </c>
      <c r="G7" s="14">
        <v>1</v>
      </c>
      <c r="H7" s="14"/>
      <c r="I7" s="14">
        <v>5</v>
      </c>
      <c r="J7" s="14">
        <v>3</v>
      </c>
      <c r="K7" s="14">
        <v>3</v>
      </c>
      <c r="L7" s="14">
        <v>1</v>
      </c>
      <c r="M7" s="14">
        <v>1</v>
      </c>
      <c r="N7" s="14">
        <v>2</v>
      </c>
      <c r="O7" s="14">
        <v>1</v>
      </c>
      <c r="P7" s="14"/>
      <c r="Q7" s="14">
        <v>1</v>
      </c>
      <c r="S7">
        <f t="shared" si="0"/>
        <v>40</v>
      </c>
      <c r="T7" s="8">
        <f t="shared" si="1"/>
        <v>58.333333333333336</v>
      </c>
      <c r="U7">
        <v>37.5</v>
      </c>
    </row>
    <row r="8" spans="1:21" s="30" customFormat="1">
      <c r="B8" s="31">
        <f t="shared" ref="B8:Q8" si="3">(6-B7)/6*100</f>
        <v>0</v>
      </c>
      <c r="C8" s="31">
        <f t="shared" si="3"/>
        <v>0</v>
      </c>
      <c r="D8" s="31">
        <f t="shared" si="3"/>
        <v>50</v>
      </c>
      <c r="E8" s="31">
        <f t="shared" si="3"/>
        <v>16.666666666666664</v>
      </c>
      <c r="F8" s="31">
        <f t="shared" si="3"/>
        <v>66.666666666666657</v>
      </c>
      <c r="G8" s="31">
        <f t="shared" si="3"/>
        <v>83.333333333333343</v>
      </c>
      <c r="H8" s="31">
        <f t="shared" si="3"/>
        <v>100</v>
      </c>
      <c r="I8" s="31">
        <f t="shared" si="3"/>
        <v>16.666666666666664</v>
      </c>
      <c r="J8" s="31">
        <f t="shared" si="3"/>
        <v>50</v>
      </c>
      <c r="K8" s="31">
        <f t="shared" si="3"/>
        <v>50</v>
      </c>
      <c r="L8" s="31">
        <f t="shared" si="3"/>
        <v>83.333333333333343</v>
      </c>
      <c r="M8" s="31">
        <f t="shared" si="3"/>
        <v>83.333333333333343</v>
      </c>
      <c r="N8" s="31">
        <f t="shared" si="3"/>
        <v>66.666666666666657</v>
      </c>
      <c r="O8" s="31">
        <f t="shared" si="3"/>
        <v>83.333333333333343</v>
      </c>
      <c r="P8" s="31">
        <f t="shared" si="3"/>
        <v>100</v>
      </c>
      <c r="Q8" s="31">
        <f t="shared" si="3"/>
        <v>83.333333333333343</v>
      </c>
      <c r="T8" s="31"/>
    </row>
    <row r="9" spans="1:21">
      <c r="A9" s="13">
        <v>203</v>
      </c>
      <c r="B9" s="13">
        <v>5</v>
      </c>
      <c r="C9" s="13">
        <v>4</v>
      </c>
      <c r="D9" s="13">
        <v>4</v>
      </c>
      <c r="E9" s="13">
        <v>4</v>
      </c>
      <c r="F9" s="13">
        <v>4</v>
      </c>
      <c r="G9" s="13">
        <v>2</v>
      </c>
      <c r="H9" s="13">
        <v>4</v>
      </c>
      <c r="I9" s="13">
        <v>3</v>
      </c>
      <c r="J9" s="13">
        <v>3</v>
      </c>
      <c r="K9" s="13"/>
      <c r="L9" s="13">
        <v>2</v>
      </c>
      <c r="M9" s="13">
        <v>3</v>
      </c>
      <c r="N9" s="13">
        <v>4</v>
      </c>
      <c r="O9" s="13">
        <v>3</v>
      </c>
      <c r="P9" s="13">
        <v>4</v>
      </c>
      <c r="Q9" s="13">
        <v>0</v>
      </c>
      <c r="S9">
        <f t="shared" si="0"/>
        <v>49</v>
      </c>
      <c r="T9" s="8">
        <f t="shared" si="1"/>
        <v>48.958333333333329</v>
      </c>
      <c r="U9">
        <v>23.4</v>
      </c>
    </row>
    <row r="10" spans="1:21" s="30" customFormat="1">
      <c r="B10" s="31">
        <f t="shared" ref="B10:Q10" si="4">(6-B9)/6*100</f>
        <v>16.666666666666664</v>
      </c>
      <c r="C10" s="31">
        <f t="shared" si="4"/>
        <v>33.333333333333329</v>
      </c>
      <c r="D10" s="31">
        <f t="shared" si="4"/>
        <v>33.333333333333329</v>
      </c>
      <c r="E10" s="31">
        <f t="shared" si="4"/>
        <v>33.333333333333329</v>
      </c>
      <c r="F10" s="31">
        <f t="shared" si="4"/>
        <v>33.333333333333329</v>
      </c>
      <c r="G10" s="31">
        <f t="shared" si="4"/>
        <v>66.666666666666657</v>
      </c>
      <c r="H10" s="31">
        <f t="shared" si="4"/>
        <v>33.333333333333329</v>
      </c>
      <c r="I10" s="31">
        <f t="shared" si="4"/>
        <v>50</v>
      </c>
      <c r="J10" s="31">
        <f t="shared" si="4"/>
        <v>50</v>
      </c>
      <c r="K10" s="31">
        <f t="shared" si="4"/>
        <v>100</v>
      </c>
      <c r="L10" s="31">
        <f t="shared" si="4"/>
        <v>66.666666666666657</v>
      </c>
      <c r="M10" s="31">
        <f t="shared" si="4"/>
        <v>50</v>
      </c>
      <c r="N10" s="31">
        <f t="shared" si="4"/>
        <v>33.333333333333329</v>
      </c>
      <c r="O10" s="31">
        <f t="shared" si="4"/>
        <v>50</v>
      </c>
      <c r="P10" s="31">
        <f t="shared" si="4"/>
        <v>33.333333333333329</v>
      </c>
      <c r="Q10" s="31">
        <f t="shared" si="4"/>
        <v>100</v>
      </c>
      <c r="T10" s="31"/>
    </row>
    <row r="11" spans="1:21">
      <c r="A11" s="14">
        <v>204</v>
      </c>
      <c r="B11" s="14">
        <v>4</v>
      </c>
      <c r="C11" s="14">
        <v>4</v>
      </c>
      <c r="D11" s="14">
        <v>3</v>
      </c>
      <c r="E11" s="14">
        <v>3</v>
      </c>
      <c r="F11" s="14">
        <v>2</v>
      </c>
      <c r="G11" s="14">
        <v>2</v>
      </c>
      <c r="H11" s="14">
        <v>0</v>
      </c>
      <c r="I11" s="14">
        <v>2</v>
      </c>
      <c r="J11" s="14">
        <v>3</v>
      </c>
      <c r="K11" s="14">
        <v>5</v>
      </c>
      <c r="L11" s="14">
        <v>1</v>
      </c>
      <c r="M11" s="14">
        <v>0</v>
      </c>
      <c r="N11" s="14">
        <v>3</v>
      </c>
      <c r="O11" s="14">
        <v>0</v>
      </c>
      <c r="P11" s="14">
        <v>0</v>
      </c>
      <c r="Q11" s="14">
        <v>0</v>
      </c>
      <c r="S11">
        <f t="shared" si="0"/>
        <v>32</v>
      </c>
      <c r="T11" s="8">
        <f t="shared" si="1"/>
        <v>66.666666666666657</v>
      </c>
      <c r="U11">
        <v>50</v>
      </c>
    </row>
    <row r="12" spans="1:21" s="30" customFormat="1">
      <c r="B12" s="31">
        <f t="shared" ref="B12:Q12" si="5">(6-B11)/6*100</f>
        <v>33.333333333333329</v>
      </c>
      <c r="C12" s="31">
        <f t="shared" si="5"/>
        <v>33.333333333333329</v>
      </c>
      <c r="D12" s="31">
        <f t="shared" si="5"/>
        <v>50</v>
      </c>
      <c r="E12" s="31">
        <f t="shared" si="5"/>
        <v>50</v>
      </c>
      <c r="F12" s="31">
        <f t="shared" si="5"/>
        <v>66.666666666666657</v>
      </c>
      <c r="G12" s="31">
        <f t="shared" si="5"/>
        <v>66.666666666666657</v>
      </c>
      <c r="H12" s="31">
        <f t="shared" si="5"/>
        <v>100</v>
      </c>
      <c r="I12" s="31">
        <f t="shared" si="5"/>
        <v>66.666666666666657</v>
      </c>
      <c r="J12" s="31">
        <f t="shared" si="5"/>
        <v>50</v>
      </c>
      <c r="K12" s="31">
        <f t="shared" si="5"/>
        <v>16.666666666666664</v>
      </c>
      <c r="L12" s="31">
        <f t="shared" si="5"/>
        <v>83.333333333333343</v>
      </c>
      <c r="M12" s="31">
        <f t="shared" si="5"/>
        <v>100</v>
      </c>
      <c r="N12" s="31">
        <f t="shared" si="5"/>
        <v>50</v>
      </c>
      <c r="O12" s="31">
        <f t="shared" si="5"/>
        <v>100</v>
      </c>
      <c r="P12" s="31">
        <f t="shared" si="5"/>
        <v>100</v>
      </c>
      <c r="Q12" s="31">
        <f t="shared" si="5"/>
        <v>100</v>
      </c>
      <c r="T12" s="31"/>
    </row>
    <row r="13" spans="1:21">
      <c r="A13" s="13">
        <v>205</v>
      </c>
      <c r="B13" s="13">
        <v>3</v>
      </c>
      <c r="C13" s="13">
        <v>2</v>
      </c>
      <c r="D13" s="13">
        <v>5</v>
      </c>
      <c r="E13" s="13">
        <v>3</v>
      </c>
      <c r="F13" s="13">
        <v>3</v>
      </c>
      <c r="G13" s="13">
        <v>1</v>
      </c>
      <c r="H13" s="13">
        <v>1</v>
      </c>
      <c r="I13" s="13">
        <v>2</v>
      </c>
      <c r="J13" s="13">
        <v>0</v>
      </c>
      <c r="K13" s="13">
        <v>3</v>
      </c>
      <c r="L13" s="13">
        <v>0</v>
      </c>
      <c r="M13" s="13">
        <v>1</v>
      </c>
      <c r="N13" s="13">
        <v>5</v>
      </c>
      <c r="O13" s="13">
        <v>1</v>
      </c>
      <c r="P13" s="13">
        <v>0</v>
      </c>
      <c r="Q13" s="13">
        <v>0</v>
      </c>
      <c r="S13">
        <f t="shared" si="0"/>
        <v>30</v>
      </c>
      <c r="T13" s="8">
        <f t="shared" si="1"/>
        <v>68.75</v>
      </c>
      <c r="U13">
        <v>53.1</v>
      </c>
    </row>
    <row r="14" spans="1:21" s="30" customFormat="1">
      <c r="B14" s="31">
        <f t="shared" ref="B14:Q14" si="6">(6-B13)/6*100</f>
        <v>50</v>
      </c>
      <c r="C14" s="31">
        <f t="shared" si="6"/>
        <v>66.666666666666657</v>
      </c>
      <c r="D14" s="31">
        <f t="shared" si="6"/>
        <v>16.666666666666664</v>
      </c>
      <c r="E14" s="31">
        <f t="shared" si="6"/>
        <v>50</v>
      </c>
      <c r="F14" s="31">
        <f t="shared" si="6"/>
        <v>50</v>
      </c>
      <c r="G14" s="31">
        <f t="shared" si="6"/>
        <v>83.333333333333343</v>
      </c>
      <c r="H14" s="31">
        <f t="shared" si="6"/>
        <v>83.333333333333343</v>
      </c>
      <c r="I14" s="31">
        <f t="shared" si="6"/>
        <v>66.666666666666657</v>
      </c>
      <c r="J14" s="31">
        <f t="shared" si="6"/>
        <v>100</v>
      </c>
      <c r="K14" s="31">
        <f t="shared" si="6"/>
        <v>50</v>
      </c>
      <c r="L14" s="31">
        <f t="shared" si="6"/>
        <v>100</v>
      </c>
      <c r="M14" s="31">
        <f t="shared" si="6"/>
        <v>83.333333333333343</v>
      </c>
      <c r="N14" s="31">
        <f t="shared" si="6"/>
        <v>16.666666666666664</v>
      </c>
      <c r="O14" s="31">
        <f t="shared" si="6"/>
        <v>83.333333333333343</v>
      </c>
      <c r="P14" s="31">
        <f t="shared" si="6"/>
        <v>100</v>
      </c>
      <c r="Q14" s="31">
        <f t="shared" si="6"/>
        <v>100</v>
      </c>
      <c r="T14" s="31"/>
    </row>
    <row r="15" spans="1:21">
      <c r="A15" s="14">
        <v>206</v>
      </c>
      <c r="B15" s="14">
        <v>5</v>
      </c>
      <c r="C15" s="14">
        <v>3</v>
      </c>
      <c r="D15" s="14">
        <v>4</v>
      </c>
      <c r="E15" s="14">
        <v>6</v>
      </c>
      <c r="F15" s="14">
        <v>4</v>
      </c>
      <c r="G15" s="14">
        <v>2</v>
      </c>
      <c r="H15" s="14">
        <v>2</v>
      </c>
      <c r="I15" s="14">
        <v>2</v>
      </c>
      <c r="J15" s="14">
        <v>3</v>
      </c>
      <c r="K15" s="14">
        <v>0</v>
      </c>
      <c r="L15" s="14">
        <v>3</v>
      </c>
      <c r="M15" s="14">
        <v>1</v>
      </c>
      <c r="N15" s="14">
        <v>2</v>
      </c>
      <c r="O15" s="14">
        <v>1</v>
      </c>
      <c r="P15" s="14">
        <v>0</v>
      </c>
      <c r="Q15" s="14">
        <v>0</v>
      </c>
      <c r="S15">
        <f t="shared" si="0"/>
        <v>38</v>
      </c>
      <c r="T15" s="8">
        <f t="shared" si="1"/>
        <v>60.416666666666664</v>
      </c>
      <c r="U15">
        <v>40.6</v>
      </c>
    </row>
    <row r="16" spans="1:21" s="30" customFormat="1">
      <c r="B16" s="31">
        <f t="shared" ref="B16:Q16" si="7">(6-B15)/6*100</f>
        <v>16.666666666666664</v>
      </c>
      <c r="C16" s="31">
        <f t="shared" si="7"/>
        <v>50</v>
      </c>
      <c r="D16" s="31">
        <f t="shared" si="7"/>
        <v>33.333333333333329</v>
      </c>
      <c r="E16" s="31">
        <f t="shared" si="7"/>
        <v>0</v>
      </c>
      <c r="F16" s="31">
        <f t="shared" si="7"/>
        <v>33.333333333333329</v>
      </c>
      <c r="G16" s="31">
        <f t="shared" si="7"/>
        <v>66.666666666666657</v>
      </c>
      <c r="H16" s="31">
        <f t="shared" si="7"/>
        <v>66.666666666666657</v>
      </c>
      <c r="I16" s="31">
        <f t="shared" si="7"/>
        <v>66.666666666666657</v>
      </c>
      <c r="J16" s="31">
        <f t="shared" si="7"/>
        <v>50</v>
      </c>
      <c r="K16" s="31">
        <f t="shared" si="7"/>
        <v>100</v>
      </c>
      <c r="L16" s="31">
        <f t="shared" si="7"/>
        <v>50</v>
      </c>
      <c r="M16" s="31">
        <f t="shared" si="7"/>
        <v>83.333333333333343</v>
      </c>
      <c r="N16" s="31">
        <f t="shared" si="7"/>
        <v>66.666666666666657</v>
      </c>
      <c r="O16" s="31">
        <f t="shared" si="7"/>
        <v>83.333333333333343</v>
      </c>
      <c r="P16" s="31">
        <f t="shared" si="7"/>
        <v>100</v>
      </c>
      <c r="Q16" s="31">
        <f t="shared" si="7"/>
        <v>100</v>
      </c>
      <c r="T16" s="31"/>
    </row>
    <row r="17" spans="1:21">
      <c r="A17" s="25">
        <v>207</v>
      </c>
      <c r="B17" s="25">
        <v>5</v>
      </c>
      <c r="C17" s="25">
        <v>5</v>
      </c>
      <c r="D17" s="25">
        <v>2</v>
      </c>
      <c r="E17" s="25">
        <v>3</v>
      </c>
      <c r="F17" s="25">
        <v>3</v>
      </c>
      <c r="G17" s="25">
        <v>1</v>
      </c>
      <c r="H17" s="25">
        <v>0</v>
      </c>
      <c r="I17" s="25">
        <v>2</v>
      </c>
      <c r="J17" s="25">
        <v>1</v>
      </c>
      <c r="K17" s="25">
        <v>0</v>
      </c>
      <c r="L17" s="25">
        <v>0</v>
      </c>
      <c r="M17" s="25">
        <v>0</v>
      </c>
      <c r="N17" s="25">
        <v>3</v>
      </c>
      <c r="O17" s="25"/>
      <c r="P17" s="25">
        <v>0</v>
      </c>
      <c r="Q17" s="25">
        <v>0</v>
      </c>
      <c r="S17">
        <f>SUM(B17:Q17)</f>
        <v>25</v>
      </c>
      <c r="T17" s="8">
        <f t="shared" si="1"/>
        <v>73.958333333333343</v>
      </c>
      <c r="U17">
        <v>60.9</v>
      </c>
    </row>
    <row r="18" spans="1:21" s="30" customFormat="1">
      <c r="B18" s="31">
        <f t="shared" ref="B18:Q18" si="8">(6-B17)/6*100</f>
        <v>16.666666666666664</v>
      </c>
      <c r="C18" s="31">
        <f t="shared" si="8"/>
        <v>16.666666666666664</v>
      </c>
      <c r="D18" s="31">
        <f t="shared" si="8"/>
        <v>66.666666666666657</v>
      </c>
      <c r="E18" s="31">
        <f t="shared" si="8"/>
        <v>50</v>
      </c>
      <c r="F18" s="31">
        <f t="shared" si="8"/>
        <v>50</v>
      </c>
      <c r="G18" s="31">
        <f t="shared" si="8"/>
        <v>83.333333333333343</v>
      </c>
      <c r="H18" s="31">
        <f t="shared" si="8"/>
        <v>100</v>
      </c>
      <c r="I18" s="31">
        <f t="shared" si="8"/>
        <v>66.666666666666657</v>
      </c>
      <c r="J18" s="31">
        <f t="shared" si="8"/>
        <v>83.333333333333343</v>
      </c>
      <c r="K18" s="31">
        <f t="shared" si="8"/>
        <v>100</v>
      </c>
      <c r="L18" s="31">
        <f t="shared" si="8"/>
        <v>100</v>
      </c>
      <c r="M18" s="31">
        <f t="shared" si="8"/>
        <v>100</v>
      </c>
      <c r="N18" s="31">
        <f t="shared" si="8"/>
        <v>50</v>
      </c>
      <c r="O18" s="31">
        <f t="shared" si="8"/>
        <v>100</v>
      </c>
      <c r="P18" s="31">
        <f t="shared" si="8"/>
        <v>100</v>
      </c>
      <c r="Q18" s="31">
        <f t="shared" si="8"/>
        <v>100</v>
      </c>
      <c r="T18" s="31"/>
    </row>
    <row r="19" spans="1:21">
      <c r="A19" s="14">
        <v>208</v>
      </c>
      <c r="B19" s="14">
        <v>4</v>
      </c>
      <c r="C19" s="14">
        <v>4</v>
      </c>
      <c r="D19" s="14">
        <v>4</v>
      </c>
      <c r="E19" s="14">
        <v>4</v>
      </c>
      <c r="F19" s="14">
        <v>2</v>
      </c>
      <c r="G19" s="14">
        <v>5</v>
      </c>
      <c r="H19" s="14">
        <v>3</v>
      </c>
      <c r="I19" s="14">
        <v>2</v>
      </c>
      <c r="J19" s="14">
        <v>4</v>
      </c>
      <c r="K19" s="14">
        <v>4</v>
      </c>
      <c r="L19" s="14">
        <v>3</v>
      </c>
      <c r="M19" s="14">
        <v>2</v>
      </c>
      <c r="N19" s="14">
        <v>3</v>
      </c>
      <c r="O19" s="14">
        <v>3</v>
      </c>
      <c r="P19" s="14">
        <v>0</v>
      </c>
      <c r="Q19" s="14">
        <v>0</v>
      </c>
      <c r="S19">
        <f>SUM(B19:Q19)</f>
        <v>47</v>
      </c>
      <c r="T19" s="8">
        <f t="shared" si="1"/>
        <v>51.041666666666664</v>
      </c>
      <c r="U19">
        <v>26.6</v>
      </c>
    </row>
    <row r="20" spans="1:21" s="32" customFormat="1">
      <c r="B20" s="33">
        <f t="shared" ref="B20:Q20" si="9">(6-B19)/6*100</f>
        <v>33.333333333333329</v>
      </c>
      <c r="C20" s="33">
        <f t="shared" si="9"/>
        <v>33.333333333333329</v>
      </c>
      <c r="D20" s="33">
        <f t="shared" si="9"/>
        <v>33.333333333333329</v>
      </c>
      <c r="E20" s="33">
        <f t="shared" si="9"/>
        <v>33.333333333333329</v>
      </c>
      <c r="F20" s="33">
        <f t="shared" si="9"/>
        <v>66.666666666666657</v>
      </c>
      <c r="G20" s="33">
        <f t="shared" si="9"/>
        <v>16.666666666666664</v>
      </c>
      <c r="H20" s="33">
        <f t="shared" si="9"/>
        <v>50</v>
      </c>
      <c r="I20" s="33">
        <f t="shared" si="9"/>
        <v>66.666666666666657</v>
      </c>
      <c r="J20" s="33">
        <f t="shared" si="9"/>
        <v>33.333333333333329</v>
      </c>
      <c r="K20" s="33">
        <f t="shared" si="9"/>
        <v>33.333333333333329</v>
      </c>
      <c r="L20" s="33">
        <f t="shared" si="9"/>
        <v>50</v>
      </c>
      <c r="M20" s="33">
        <f t="shared" si="9"/>
        <v>66.666666666666657</v>
      </c>
      <c r="N20" s="33">
        <f t="shared" si="9"/>
        <v>50</v>
      </c>
      <c r="O20" s="33">
        <f t="shared" si="9"/>
        <v>50</v>
      </c>
      <c r="P20" s="33">
        <f t="shared" si="9"/>
        <v>100</v>
      </c>
      <c r="Q20" s="33">
        <f t="shared" si="9"/>
        <v>100</v>
      </c>
      <c r="T20" s="33"/>
    </row>
    <row r="21" spans="1:21">
      <c r="A21" s="25">
        <v>209</v>
      </c>
      <c r="B21" s="25">
        <v>6</v>
      </c>
      <c r="C21" s="25">
        <v>5</v>
      </c>
      <c r="D21" s="25">
        <v>1</v>
      </c>
      <c r="E21" s="25">
        <v>1</v>
      </c>
      <c r="F21" s="25">
        <v>1</v>
      </c>
      <c r="G21" s="25">
        <v>1</v>
      </c>
      <c r="H21" s="25">
        <v>0</v>
      </c>
      <c r="I21" s="25">
        <v>0</v>
      </c>
      <c r="J21" s="25">
        <v>2</v>
      </c>
      <c r="K21" s="25">
        <v>1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S21">
        <f>SUM(B21:Q21)</f>
        <v>18</v>
      </c>
      <c r="T21" s="8">
        <f t="shared" ref="T21" si="10">(96-S21)/96*100</f>
        <v>81.25</v>
      </c>
      <c r="U21">
        <v>71.900000000000006</v>
      </c>
    </row>
    <row r="22" spans="1:21" s="30" customFormat="1">
      <c r="B22" s="31">
        <f t="shared" ref="B22:Q22" si="11">(6-B21)/6*100</f>
        <v>0</v>
      </c>
      <c r="C22" s="31">
        <f t="shared" si="11"/>
        <v>16.666666666666664</v>
      </c>
      <c r="D22" s="31">
        <f t="shared" si="11"/>
        <v>83.333333333333343</v>
      </c>
      <c r="E22" s="31">
        <f t="shared" si="11"/>
        <v>83.333333333333343</v>
      </c>
      <c r="F22" s="31">
        <f t="shared" si="11"/>
        <v>83.333333333333343</v>
      </c>
      <c r="G22" s="31">
        <f t="shared" si="11"/>
        <v>83.333333333333343</v>
      </c>
      <c r="H22" s="31">
        <f t="shared" si="11"/>
        <v>100</v>
      </c>
      <c r="I22" s="31">
        <f t="shared" si="11"/>
        <v>100</v>
      </c>
      <c r="J22" s="31">
        <f t="shared" si="11"/>
        <v>66.666666666666657</v>
      </c>
      <c r="K22" s="31">
        <f t="shared" si="11"/>
        <v>83.333333333333343</v>
      </c>
      <c r="L22" s="31">
        <f t="shared" si="11"/>
        <v>100</v>
      </c>
      <c r="M22" s="31">
        <f t="shared" si="11"/>
        <v>100</v>
      </c>
      <c r="N22" s="31">
        <f t="shared" si="11"/>
        <v>100</v>
      </c>
      <c r="O22" s="31">
        <f t="shared" si="11"/>
        <v>100</v>
      </c>
      <c r="P22" s="31">
        <f t="shared" si="11"/>
        <v>100</v>
      </c>
      <c r="Q22" s="31">
        <f t="shared" si="11"/>
        <v>100</v>
      </c>
      <c r="T22" s="31"/>
    </row>
    <row r="23" spans="1:21" s="22" customFormat="1">
      <c r="A23" s="22">
        <v>210</v>
      </c>
      <c r="B23" s="22">
        <v>3</v>
      </c>
      <c r="C23" s="22">
        <v>5</v>
      </c>
      <c r="D23" s="22">
        <v>1</v>
      </c>
      <c r="E23" s="22">
        <v>0</v>
      </c>
      <c r="F23" s="22">
        <v>2</v>
      </c>
      <c r="G23" s="22">
        <v>0</v>
      </c>
      <c r="H23" s="22">
        <v>0</v>
      </c>
      <c r="I23" s="22">
        <v>4</v>
      </c>
      <c r="J23" s="22">
        <v>0</v>
      </c>
      <c r="K23" s="22">
        <v>2</v>
      </c>
      <c r="L23" s="22">
        <v>0</v>
      </c>
      <c r="M23" s="22">
        <v>1</v>
      </c>
      <c r="N23" s="22">
        <v>0</v>
      </c>
      <c r="O23" s="22">
        <v>0</v>
      </c>
      <c r="P23" s="22">
        <v>0</v>
      </c>
      <c r="Q23" s="22">
        <v>0</v>
      </c>
      <c r="S23" s="22">
        <f>SUM(B23:Q23)</f>
        <v>18</v>
      </c>
      <c r="T23" s="22">
        <f t="shared" ref="T23" si="12">(96-S23)/96*100</f>
        <v>81.25</v>
      </c>
    </row>
    <row r="24" spans="1:21" s="30" customFormat="1">
      <c r="B24" s="31">
        <f t="shared" ref="B24" si="13">(6-B23)/6*100</f>
        <v>50</v>
      </c>
      <c r="C24" s="31">
        <f t="shared" ref="C24" si="14">(6-C23)/6*100</f>
        <v>16.666666666666664</v>
      </c>
      <c r="D24" s="31">
        <f t="shared" ref="D24" si="15">(6-D23)/6*100</f>
        <v>83.333333333333343</v>
      </c>
      <c r="E24" s="31">
        <f t="shared" ref="E24" si="16">(6-E23)/6*100</f>
        <v>100</v>
      </c>
      <c r="F24" s="31">
        <f t="shared" ref="F24" si="17">(6-F23)/6*100</f>
        <v>66.666666666666657</v>
      </c>
      <c r="G24" s="31">
        <f t="shared" ref="G24" si="18">(6-G23)/6*100</f>
        <v>100</v>
      </c>
      <c r="H24" s="31">
        <f t="shared" ref="H24" si="19">(6-H23)/6*100</f>
        <v>100</v>
      </c>
      <c r="I24" s="31">
        <f t="shared" ref="I24" si="20">(6-I23)/6*100</f>
        <v>33.333333333333329</v>
      </c>
      <c r="J24" s="31">
        <f t="shared" ref="J24" si="21">(6-J23)/6*100</f>
        <v>100</v>
      </c>
      <c r="K24" s="31">
        <f t="shared" ref="K24" si="22">(6-K23)/6*100</f>
        <v>66.666666666666657</v>
      </c>
      <c r="L24" s="31">
        <f t="shared" ref="L24" si="23">(6-L23)/6*100</f>
        <v>100</v>
      </c>
      <c r="M24" s="31">
        <f t="shared" ref="M24" si="24">(6-M23)/6*100</f>
        <v>83.333333333333343</v>
      </c>
      <c r="N24" s="31">
        <f t="shared" ref="N24" si="25">(6-N23)/6*100</f>
        <v>100</v>
      </c>
      <c r="O24" s="31">
        <f t="shared" ref="O24" si="26">(6-O23)/6*100</f>
        <v>100</v>
      </c>
      <c r="P24" s="31">
        <f t="shared" ref="P24" si="27">(6-P23)/6*100</f>
        <v>100</v>
      </c>
      <c r="Q24" s="31">
        <f t="shared" ref="Q24" si="28">(6-Q23)/6*100</f>
        <v>100</v>
      </c>
    </row>
    <row r="25" spans="1:21">
      <c r="A25" s="25">
        <v>211</v>
      </c>
      <c r="B25" s="25">
        <v>4</v>
      </c>
      <c r="C25" s="25">
        <v>4</v>
      </c>
      <c r="D25" s="25">
        <v>3</v>
      </c>
      <c r="E25" s="25">
        <v>1</v>
      </c>
      <c r="F25" s="25">
        <v>0</v>
      </c>
      <c r="G25" s="25">
        <v>0</v>
      </c>
      <c r="H25" s="25">
        <v>0</v>
      </c>
      <c r="I25" s="25">
        <v>0</v>
      </c>
      <c r="J25" s="25">
        <v>2</v>
      </c>
      <c r="K25" s="25">
        <v>0</v>
      </c>
      <c r="L25" s="25">
        <v>0</v>
      </c>
      <c r="M25" s="25">
        <v>0</v>
      </c>
      <c r="N25" s="25">
        <v>3</v>
      </c>
      <c r="O25" s="25">
        <v>0</v>
      </c>
      <c r="P25" s="25">
        <v>0</v>
      </c>
      <c r="Q25" s="25">
        <v>0</v>
      </c>
      <c r="S25">
        <f>SUM(B25:Q25)</f>
        <v>17</v>
      </c>
      <c r="T25" s="8">
        <f t="shared" ref="T25" si="29">(96-S25)/96*100</f>
        <v>82.291666666666657</v>
      </c>
    </row>
    <row r="26" spans="1:21" s="28" customFormat="1">
      <c r="B26" s="29">
        <f t="shared" ref="B26" si="30">(6-B25)/6*100</f>
        <v>33.333333333333329</v>
      </c>
      <c r="C26" s="29">
        <f t="shared" ref="C26" si="31">(6-C25)/6*100</f>
        <v>33.333333333333329</v>
      </c>
      <c r="D26" s="29">
        <f t="shared" ref="D26" si="32">(6-D25)/6*100</f>
        <v>50</v>
      </c>
      <c r="E26" s="29">
        <f t="shared" ref="E26" si="33">(6-E25)/6*100</f>
        <v>83.333333333333343</v>
      </c>
      <c r="F26" s="29">
        <f t="shared" ref="F26" si="34">(6-F25)/6*100</f>
        <v>100</v>
      </c>
      <c r="G26" s="29">
        <f t="shared" ref="G26" si="35">(6-G25)/6*100</f>
        <v>100</v>
      </c>
      <c r="H26" s="29">
        <f t="shared" ref="H26" si="36">(6-H25)/6*100</f>
        <v>100</v>
      </c>
      <c r="I26" s="29">
        <f t="shared" ref="I26" si="37">(6-I25)/6*100</f>
        <v>100</v>
      </c>
      <c r="J26" s="29">
        <f t="shared" ref="J26" si="38">(6-J25)/6*100</f>
        <v>66.666666666666657</v>
      </c>
      <c r="K26" s="29">
        <f t="shared" ref="K26" si="39">(6-K25)/6*100</f>
        <v>100</v>
      </c>
      <c r="L26" s="29">
        <f t="shared" ref="L26" si="40">(6-L25)/6*100</f>
        <v>100</v>
      </c>
      <c r="M26" s="29">
        <f t="shared" ref="M26" si="41">(6-M25)/6*100</f>
        <v>100</v>
      </c>
      <c r="N26" s="29">
        <f t="shared" ref="N26" si="42">(6-N25)/6*100</f>
        <v>50</v>
      </c>
      <c r="O26" s="29">
        <f t="shared" ref="O26" si="43">(6-O25)/6*100</f>
        <v>100</v>
      </c>
      <c r="P26" s="29">
        <f t="shared" ref="P26" si="44">(6-P25)/6*100</f>
        <v>100</v>
      </c>
      <c r="Q26" s="29">
        <f t="shared" ref="Q26" si="45">(6-Q25)/6*100</f>
        <v>100</v>
      </c>
    </row>
    <row r="30" spans="1:21">
      <c r="A30" t="s">
        <v>52</v>
      </c>
      <c r="B30" s="8">
        <f t="shared" ref="B30:Q30" si="46">AVERAGE(B5,B7,B9,B11,B13,B15,B17,B19,B21,B23,B25)</f>
        <v>4.2727272727272725</v>
      </c>
      <c r="C30" s="8">
        <f t="shared" si="46"/>
        <v>3.9090909090909092</v>
      </c>
      <c r="D30" s="8">
        <f t="shared" si="46"/>
        <v>2.9090909090909092</v>
      </c>
      <c r="E30" s="8">
        <f t="shared" si="46"/>
        <v>2.8181818181818183</v>
      </c>
      <c r="F30" s="8">
        <f t="shared" si="46"/>
        <v>2.5454545454545454</v>
      </c>
      <c r="G30" s="8">
        <f t="shared" si="46"/>
        <v>1.8181818181818181</v>
      </c>
      <c r="H30">
        <f t="shared" si="46"/>
        <v>1</v>
      </c>
      <c r="I30" s="8">
        <f t="shared" si="46"/>
        <v>2.5454545454545454</v>
      </c>
      <c r="J30">
        <f t="shared" si="46"/>
        <v>2</v>
      </c>
      <c r="K30">
        <f t="shared" si="46"/>
        <v>2.1</v>
      </c>
      <c r="L30" s="8">
        <f t="shared" si="46"/>
        <v>0.90909090909090906</v>
      </c>
      <c r="M30" s="8">
        <f t="shared" si="46"/>
        <v>0.90909090909090906</v>
      </c>
      <c r="N30" s="8">
        <f t="shared" si="46"/>
        <v>2.6363636363636362</v>
      </c>
      <c r="O30">
        <f t="shared" si="46"/>
        <v>1</v>
      </c>
      <c r="P30">
        <f t="shared" si="46"/>
        <v>0.5</v>
      </c>
      <c r="Q30" s="8">
        <f t="shared" si="46"/>
        <v>9.0909090909090912E-2</v>
      </c>
    </row>
    <row r="31" spans="1:21">
      <c r="B31" s="8">
        <f t="shared" ref="B31:Q31" si="47">_xlfn.STDEV.P(B5,B7,B9,B11,B13,B15,B17,B19,B21,B23,B25)</f>
        <v>1.2128785512842122</v>
      </c>
      <c r="C31" s="8">
        <f t="shared" si="47"/>
        <v>1.3787046261911911</v>
      </c>
      <c r="D31" s="8">
        <f t="shared" si="47"/>
        <v>1.2398346997259868</v>
      </c>
      <c r="E31" s="8">
        <f t="shared" si="47"/>
        <v>1.79990817029303</v>
      </c>
      <c r="F31" s="8">
        <f t="shared" si="47"/>
        <v>1.3726971700492272</v>
      </c>
      <c r="G31" s="8">
        <f t="shared" si="47"/>
        <v>1.6414063713879807</v>
      </c>
      <c r="H31" s="8">
        <f t="shared" si="47"/>
        <v>1.4142135623730951</v>
      </c>
      <c r="I31" s="8">
        <f t="shared" si="47"/>
        <v>1.776801844153824</v>
      </c>
      <c r="J31" s="8">
        <f t="shared" si="47"/>
        <v>1.2792042981336627</v>
      </c>
      <c r="K31">
        <f t="shared" si="47"/>
        <v>1.7</v>
      </c>
      <c r="L31" s="8">
        <f t="shared" si="47"/>
        <v>1.1642044068059725</v>
      </c>
      <c r="M31" s="8">
        <f t="shared" si="47"/>
        <v>0.89995408514651498</v>
      </c>
      <c r="N31" s="8">
        <f t="shared" si="47"/>
        <v>1.4937887931959075</v>
      </c>
      <c r="O31" s="8">
        <f t="shared" si="47"/>
        <v>1.0954451150103321</v>
      </c>
      <c r="P31" s="8">
        <f t="shared" si="47"/>
        <v>1.2041594578792296</v>
      </c>
      <c r="Q31" s="8">
        <f t="shared" si="47"/>
        <v>0.28747978728803447</v>
      </c>
    </row>
    <row r="33" spans="1:17">
      <c r="A33" t="s">
        <v>67</v>
      </c>
      <c r="B33" s="8">
        <f t="shared" ref="B33:Q33" si="48">AVERAGE(B6,B8,B10,B12,B14,B16,B18,B20,B22,B24,B26)</f>
        <v>28.787878787878778</v>
      </c>
      <c r="C33" s="8">
        <f t="shared" si="48"/>
        <v>34.848484848484844</v>
      </c>
      <c r="D33" s="8">
        <f t="shared" si="48"/>
        <v>51.515151515151508</v>
      </c>
      <c r="E33" s="8">
        <f t="shared" si="48"/>
        <v>53.030303030303031</v>
      </c>
      <c r="F33" s="8">
        <f t="shared" si="48"/>
        <v>57.575757575757571</v>
      </c>
      <c r="G33" s="8">
        <f t="shared" si="48"/>
        <v>69.696969696969688</v>
      </c>
      <c r="H33" s="8">
        <f t="shared" si="48"/>
        <v>84.848484848484844</v>
      </c>
      <c r="I33" s="8">
        <f t="shared" si="48"/>
        <v>57.575757575757571</v>
      </c>
      <c r="J33" s="8">
        <f t="shared" si="48"/>
        <v>66.666666666666671</v>
      </c>
      <c r="K33" s="8">
        <f t="shared" si="48"/>
        <v>68.181818181818173</v>
      </c>
      <c r="L33" s="8">
        <f t="shared" si="48"/>
        <v>84.848484848484858</v>
      </c>
      <c r="M33" s="8">
        <f t="shared" si="48"/>
        <v>84.848484848484858</v>
      </c>
      <c r="N33" s="8">
        <f t="shared" si="48"/>
        <v>56.060606060606055</v>
      </c>
      <c r="O33" s="8">
        <f t="shared" si="48"/>
        <v>84.848484848484858</v>
      </c>
      <c r="P33" s="8">
        <f t="shared" si="48"/>
        <v>92.424242424242436</v>
      </c>
      <c r="Q33" s="8">
        <f t="shared" si="48"/>
        <v>98.484848484848499</v>
      </c>
    </row>
  </sheetData>
  <mergeCells count="3">
    <mergeCell ref="S3:S4"/>
    <mergeCell ref="T3:T4"/>
    <mergeCell ref="U3:U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topLeftCell="A6" workbookViewId="0">
      <selection activeCell="B19" sqref="B19"/>
    </sheetView>
  </sheetViews>
  <sheetFormatPr defaultColWidth="11" defaultRowHeight="15.75"/>
  <cols>
    <col min="1" max="1" width="16.125" bestFit="1" customWidth="1"/>
    <col min="2" max="4" width="11" bestFit="1" customWidth="1"/>
    <col min="5" max="5" width="12" bestFit="1" customWidth="1"/>
    <col min="6" max="9" width="8" bestFit="1" customWidth="1"/>
    <col min="10" max="10" width="12.125" bestFit="1" customWidth="1"/>
    <col min="11" max="11" width="11.625" bestFit="1" customWidth="1"/>
    <col min="12" max="12" width="12.125" bestFit="1" customWidth="1"/>
    <col min="13" max="13" width="14" bestFit="1" customWidth="1"/>
    <col min="16" max="17" width="11.5" bestFit="1" customWidth="1"/>
    <col min="20" max="20" width="13.625" bestFit="1" customWidth="1"/>
    <col min="21" max="21" width="15.375" bestFit="1" customWidth="1"/>
  </cols>
  <sheetData>
    <row r="1" spans="1:22" ht="18.75">
      <c r="A1" s="1" t="s">
        <v>48</v>
      </c>
    </row>
    <row r="2" spans="1:2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22">
      <c r="B3" t="s">
        <v>19</v>
      </c>
      <c r="C3" t="s">
        <v>34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S3" t="s">
        <v>52</v>
      </c>
      <c r="T3" t="s">
        <v>58</v>
      </c>
      <c r="U3" t="s">
        <v>54</v>
      </c>
      <c r="V3" t="s">
        <v>59</v>
      </c>
    </row>
    <row r="5" spans="1:22">
      <c r="A5" s="13" t="s">
        <v>0</v>
      </c>
      <c r="B5" s="13">
        <v>4</v>
      </c>
      <c r="C5" s="13">
        <v>4</v>
      </c>
      <c r="D5" s="13">
        <v>4</v>
      </c>
      <c r="E5" s="13">
        <v>3</v>
      </c>
      <c r="F5" s="13">
        <v>3</v>
      </c>
      <c r="G5" s="13">
        <v>3</v>
      </c>
      <c r="H5" s="13">
        <v>2</v>
      </c>
      <c r="I5" s="13">
        <v>0</v>
      </c>
      <c r="J5" s="13">
        <v>4</v>
      </c>
      <c r="K5" s="13">
        <v>4</v>
      </c>
      <c r="L5" s="13">
        <v>3</v>
      </c>
      <c r="M5" s="13">
        <v>4</v>
      </c>
      <c r="N5" s="13">
        <v>4</v>
      </c>
      <c r="O5" s="13">
        <v>2</v>
      </c>
      <c r="P5" s="13">
        <v>0</v>
      </c>
      <c r="Q5" s="13">
        <v>0</v>
      </c>
      <c r="S5">
        <f>SUM(B5:Q5)</f>
        <v>44</v>
      </c>
      <c r="T5" s="8">
        <f>(96-S5)/96*100</f>
        <v>54.166666666666664</v>
      </c>
      <c r="U5">
        <v>31.3</v>
      </c>
      <c r="V5">
        <f>96-S5</f>
        <v>52</v>
      </c>
    </row>
    <row r="6" spans="1:22">
      <c r="T6" s="8"/>
    </row>
    <row r="7" spans="1:22">
      <c r="A7" t="s">
        <v>35</v>
      </c>
      <c r="B7">
        <v>4</v>
      </c>
      <c r="C7">
        <v>3</v>
      </c>
      <c r="D7">
        <v>4</v>
      </c>
      <c r="E7">
        <v>5</v>
      </c>
      <c r="F7">
        <v>0</v>
      </c>
      <c r="G7">
        <v>2</v>
      </c>
      <c r="H7">
        <v>0</v>
      </c>
      <c r="I7">
        <v>0</v>
      </c>
      <c r="J7">
        <v>4</v>
      </c>
      <c r="K7">
        <v>4</v>
      </c>
      <c r="L7">
        <v>3</v>
      </c>
      <c r="M7">
        <v>4</v>
      </c>
      <c r="N7">
        <v>4</v>
      </c>
      <c r="O7">
        <v>1</v>
      </c>
      <c r="P7">
        <v>0</v>
      </c>
      <c r="Q7">
        <v>0</v>
      </c>
      <c r="S7">
        <f>SUM(B7:Q7)</f>
        <v>38</v>
      </c>
      <c r="T7" s="8">
        <f>(96-S7)/96*100</f>
        <v>60.416666666666664</v>
      </c>
      <c r="U7">
        <v>40.6</v>
      </c>
      <c r="V7">
        <f>96-S7</f>
        <v>58</v>
      </c>
    </row>
    <row r="8" spans="1:22">
      <c r="T8" s="8"/>
    </row>
    <row r="9" spans="1:22">
      <c r="A9" s="13" t="s">
        <v>36</v>
      </c>
      <c r="B9" s="13">
        <v>5</v>
      </c>
      <c r="C9" s="13">
        <v>4</v>
      </c>
      <c r="D9" s="13">
        <v>4</v>
      </c>
      <c r="E9" s="13">
        <v>4</v>
      </c>
      <c r="F9" s="13">
        <v>3</v>
      </c>
      <c r="G9" s="13">
        <v>3</v>
      </c>
      <c r="H9" s="13">
        <v>3</v>
      </c>
      <c r="I9" s="13">
        <v>0</v>
      </c>
      <c r="J9" s="13">
        <v>5</v>
      </c>
      <c r="K9" s="13">
        <v>3</v>
      </c>
      <c r="L9" s="13">
        <v>4</v>
      </c>
      <c r="M9" s="13">
        <v>4</v>
      </c>
      <c r="N9" s="13">
        <v>5</v>
      </c>
      <c r="O9" s="13">
        <v>2</v>
      </c>
      <c r="P9" s="13">
        <v>0</v>
      </c>
      <c r="Q9" s="13">
        <v>0</v>
      </c>
      <c r="S9">
        <f>SUM(B9:Q9)</f>
        <v>49</v>
      </c>
      <c r="T9" s="8">
        <f>(96-S9)/96*100</f>
        <v>48.958333333333329</v>
      </c>
      <c r="U9">
        <v>23.4</v>
      </c>
      <c r="V9">
        <f>96-S9</f>
        <v>47</v>
      </c>
    </row>
    <row r="11" spans="1:22">
      <c r="A11" t="s">
        <v>37</v>
      </c>
      <c r="B11">
        <v>4</v>
      </c>
      <c r="C11">
        <v>4</v>
      </c>
      <c r="D11">
        <v>4</v>
      </c>
      <c r="E11">
        <v>4</v>
      </c>
      <c r="F11">
        <v>4</v>
      </c>
      <c r="G11">
        <v>1</v>
      </c>
      <c r="H11">
        <v>1</v>
      </c>
      <c r="I11">
        <v>0</v>
      </c>
      <c r="J11">
        <v>4</v>
      </c>
      <c r="K11">
        <v>2</v>
      </c>
      <c r="L11">
        <v>4</v>
      </c>
      <c r="M11">
        <v>4</v>
      </c>
      <c r="N11">
        <v>3</v>
      </c>
      <c r="O11">
        <v>3</v>
      </c>
      <c r="P11">
        <v>0</v>
      </c>
      <c r="Q11">
        <v>0</v>
      </c>
      <c r="S11">
        <f>SUM(B11:Q11)</f>
        <v>42</v>
      </c>
      <c r="T11">
        <f>(96-S11)/96*100</f>
        <v>56.25</v>
      </c>
      <c r="U11">
        <v>34.4</v>
      </c>
      <c r="V11">
        <f>96-S11</f>
        <v>54</v>
      </c>
    </row>
    <row r="13" spans="1:22">
      <c r="A13" s="14" t="s">
        <v>56</v>
      </c>
      <c r="B13" s="14">
        <v>6</v>
      </c>
      <c r="C13" s="14">
        <v>5</v>
      </c>
      <c r="D13" s="14">
        <v>3</v>
      </c>
      <c r="E13" s="14">
        <v>3</v>
      </c>
      <c r="F13" s="14">
        <v>0</v>
      </c>
      <c r="G13" s="14">
        <v>0</v>
      </c>
      <c r="H13" s="14">
        <v>0</v>
      </c>
      <c r="I13" s="14">
        <v>1</v>
      </c>
      <c r="J13" s="14">
        <v>2</v>
      </c>
      <c r="K13" s="14">
        <v>2</v>
      </c>
      <c r="L13" s="14">
        <v>0</v>
      </c>
      <c r="M13" s="14">
        <v>0</v>
      </c>
      <c r="N13" s="14">
        <v>5</v>
      </c>
      <c r="O13" s="14">
        <v>0</v>
      </c>
      <c r="P13" s="14">
        <v>0</v>
      </c>
      <c r="Q13" s="14">
        <v>0</v>
      </c>
      <c r="S13">
        <f>SUM(B13:Q13)</f>
        <v>27</v>
      </c>
      <c r="T13" s="8">
        <f>(96-S13)/96*100</f>
        <v>71.875</v>
      </c>
      <c r="U13">
        <v>57.8</v>
      </c>
      <c r="V13">
        <f>96-S13</f>
        <v>69</v>
      </c>
    </row>
    <row r="15" spans="1:22">
      <c r="A15" s="13" t="s">
        <v>57</v>
      </c>
      <c r="B15" s="13">
        <v>4</v>
      </c>
      <c r="C15" s="13">
        <v>5</v>
      </c>
      <c r="D15" s="13">
        <v>4</v>
      </c>
      <c r="E15" s="13">
        <v>4</v>
      </c>
      <c r="F15" s="13">
        <v>4</v>
      </c>
      <c r="G15" s="13">
        <v>2</v>
      </c>
      <c r="H15" s="13">
        <v>0</v>
      </c>
      <c r="I15" s="13">
        <v>2</v>
      </c>
      <c r="J15" s="13">
        <v>5</v>
      </c>
      <c r="K15" s="13">
        <v>3</v>
      </c>
      <c r="L15" s="13">
        <v>0</v>
      </c>
      <c r="M15" s="13">
        <v>2</v>
      </c>
      <c r="N15" s="13">
        <v>5</v>
      </c>
      <c r="O15" s="13">
        <v>1</v>
      </c>
      <c r="P15" s="13">
        <v>1</v>
      </c>
      <c r="Q15" s="13">
        <v>0</v>
      </c>
      <c r="S15">
        <f>SUM(B15:Q15)</f>
        <v>42</v>
      </c>
      <c r="T15">
        <f>(96-S15)/96*100</f>
        <v>56.25</v>
      </c>
      <c r="U15">
        <v>34.4</v>
      </c>
      <c r="V15">
        <f>96-S15</f>
        <v>54</v>
      </c>
    </row>
    <row r="17" spans="1:22">
      <c r="A17" s="27" t="s">
        <v>66</v>
      </c>
      <c r="B17" s="27">
        <v>3</v>
      </c>
      <c r="C17" s="27">
        <v>5</v>
      </c>
      <c r="D17" s="27">
        <v>5</v>
      </c>
      <c r="E17" s="27">
        <v>5</v>
      </c>
      <c r="F17" s="27">
        <v>4</v>
      </c>
      <c r="G17" s="27">
        <v>3</v>
      </c>
      <c r="H17" s="27">
        <v>4</v>
      </c>
      <c r="I17" s="27">
        <v>4</v>
      </c>
      <c r="J17" s="27">
        <v>4</v>
      </c>
      <c r="K17" s="27">
        <v>3</v>
      </c>
      <c r="L17" s="27">
        <v>4</v>
      </c>
      <c r="M17" s="27">
        <v>2</v>
      </c>
      <c r="N17" s="27">
        <v>3</v>
      </c>
      <c r="O17" s="27">
        <v>3</v>
      </c>
      <c r="P17" s="27"/>
      <c r="Q17" s="27"/>
      <c r="S17">
        <f>SUM(B17:Q17)</f>
        <v>52</v>
      </c>
      <c r="T17">
        <f>(96-S17)/96*100</f>
        <v>45.833333333333329</v>
      </c>
      <c r="U17">
        <v>18.8</v>
      </c>
      <c r="V17">
        <v>44</v>
      </c>
    </row>
    <row r="19" spans="1:22">
      <c r="A19" s="25" t="s">
        <v>61</v>
      </c>
      <c r="B19" s="25">
        <v>5</v>
      </c>
      <c r="C19" s="25">
        <v>5</v>
      </c>
      <c r="D19" s="25">
        <v>3</v>
      </c>
      <c r="E19" s="25">
        <v>3</v>
      </c>
      <c r="F19" s="25">
        <v>1</v>
      </c>
      <c r="G19" s="25"/>
      <c r="H19" s="25">
        <v>2</v>
      </c>
      <c r="I19" s="25"/>
      <c r="J19" s="25">
        <v>4</v>
      </c>
      <c r="K19" s="25">
        <v>1</v>
      </c>
      <c r="L19" s="25">
        <v>1</v>
      </c>
      <c r="M19" s="25">
        <v>2</v>
      </c>
      <c r="N19" s="25">
        <v>3</v>
      </c>
      <c r="O19" s="25"/>
      <c r="P19" s="25"/>
      <c r="Q19" s="25"/>
      <c r="S19">
        <f>SUM(B19:Q19)</f>
        <v>30</v>
      </c>
      <c r="T19">
        <f>(96-S19)/96*100</f>
        <v>68.75</v>
      </c>
      <c r="U19">
        <v>53.1</v>
      </c>
      <c r="V19">
        <v>66</v>
      </c>
    </row>
    <row r="20" spans="1:2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22">
      <c r="A21" s="14" t="s">
        <v>62</v>
      </c>
      <c r="B21" s="14">
        <v>6</v>
      </c>
      <c r="C21" s="14">
        <v>4</v>
      </c>
      <c r="D21" s="14">
        <v>5</v>
      </c>
      <c r="E21" s="14">
        <v>2</v>
      </c>
      <c r="F21" s="14">
        <v>3</v>
      </c>
      <c r="G21" s="14"/>
      <c r="H21" s="14">
        <v>1</v>
      </c>
      <c r="I21" s="14"/>
      <c r="J21" s="14">
        <v>4</v>
      </c>
      <c r="K21" s="14"/>
      <c r="L21" s="14">
        <v>2</v>
      </c>
      <c r="M21" s="14">
        <v>3</v>
      </c>
      <c r="N21" s="14">
        <v>2</v>
      </c>
      <c r="O21" s="14">
        <v>1</v>
      </c>
      <c r="P21" s="14"/>
      <c r="Q21" s="14"/>
      <c r="S21">
        <f>SUM(B21:Q21)</f>
        <v>33</v>
      </c>
      <c r="T21">
        <f>(96-S21)/96*100</f>
        <v>65.625</v>
      </c>
      <c r="U21">
        <v>48.4</v>
      </c>
      <c r="V21">
        <v>63</v>
      </c>
    </row>
    <row r="22" spans="1: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22">
      <c r="A23" s="25" t="s">
        <v>64</v>
      </c>
      <c r="B23" s="25">
        <v>5</v>
      </c>
      <c r="C23" s="25">
        <v>4</v>
      </c>
      <c r="D23" s="25">
        <v>3</v>
      </c>
      <c r="E23" s="25">
        <v>2</v>
      </c>
      <c r="F23" s="25">
        <v>4</v>
      </c>
      <c r="G23" s="25">
        <v>1</v>
      </c>
      <c r="H23" s="25">
        <v>2</v>
      </c>
      <c r="I23" s="25"/>
      <c r="J23" s="25">
        <v>4</v>
      </c>
      <c r="K23" s="25">
        <v>2</v>
      </c>
      <c r="L23" s="25">
        <v>2</v>
      </c>
      <c r="M23" s="25">
        <v>4</v>
      </c>
      <c r="N23" s="25">
        <v>3</v>
      </c>
      <c r="O23" s="25">
        <v>1</v>
      </c>
      <c r="P23" s="25"/>
      <c r="Q23" s="25"/>
      <c r="S23">
        <f>SUM(B23:Q23)</f>
        <v>37</v>
      </c>
      <c r="T23">
        <f>(96-S23)/96*100</f>
        <v>61.458333333333336</v>
      </c>
      <c r="U23">
        <v>42.2</v>
      </c>
      <c r="V23">
        <v>59</v>
      </c>
    </row>
    <row r="24" spans="1:2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22">
      <c r="A25" s="14" t="s">
        <v>63</v>
      </c>
      <c r="B25" s="14">
        <v>4</v>
      </c>
      <c r="C25" s="14">
        <v>5</v>
      </c>
      <c r="D25" s="14">
        <v>3</v>
      </c>
      <c r="E25" s="14">
        <v>4</v>
      </c>
      <c r="F25" s="14">
        <v>6</v>
      </c>
      <c r="G25" s="14">
        <v>2</v>
      </c>
      <c r="H25" s="14">
        <v>1</v>
      </c>
      <c r="I25" s="14"/>
      <c r="J25" s="14">
        <v>5</v>
      </c>
      <c r="K25" s="14"/>
      <c r="L25" s="14">
        <v>5</v>
      </c>
      <c r="M25" s="14">
        <v>2</v>
      </c>
      <c r="N25" s="14">
        <v>1</v>
      </c>
      <c r="O25" s="14">
        <v>1</v>
      </c>
      <c r="P25" s="14"/>
      <c r="Q25" s="14"/>
      <c r="S25">
        <f>SUM(B25:Q25)</f>
        <v>39</v>
      </c>
      <c r="T25">
        <f>(96-S25)/96*100</f>
        <v>59.375</v>
      </c>
      <c r="U25">
        <v>39.1</v>
      </c>
      <c r="V25">
        <v>57</v>
      </c>
    </row>
    <row r="27" spans="1:22">
      <c r="A27" s="25" t="s">
        <v>65</v>
      </c>
      <c r="B27" s="25">
        <v>4</v>
      </c>
      <c r="C27" s="25">
        <v>5</v>
      </c>
      <c r="D27" s="25">
        <v>3</v>
      </c>
      <c r="E27" s="25">
        <v>4</v>
      </c>
      <c r="F27" s="25"/>
      <c r="G27" s="25"/>
      <c r="H27" s="25"/>
      <c r="I27" s="25"/>
      <c r="J27" s="25">
        <v>3</v>
      </c>
      <c r="K27" s="25"/>
      <c r="L27" s="25"/>
      <c r="M27" s="25"/>
      <c r="N27" s="25">
        <v>2</v>
      </c>
      <c r="O27" s="25">
        <v>1</v>
      </c>
      <c r="P27" s="25"/>
      <c r="Q27" s="25"/>
      <c r="S27">
        <f>SUM(B27:Q27)</f>
        <v>22</v>
      </c>
      <c r="T27">
        <f>(96-S27)/96*100</f>
        <v>77.083333333333343</v>
      </c>
      <c r="U27">
        <v>65.599999999999994</v>
      </c>
      <c r="V27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"/>
  <sheetViews>
    <sheetView workbookViewId="0">
      <selection activeCell="N15" sqref="N15"/>
    </sheetView>
  </sheetViews>
  <sheetFormatPr defaultColWidth="11" defaultRowHeight="15.75"/>
  <cols>
    <col min="1" max="1" width="14.5" bestFit="1" customWidth="1"/>
  </cols>
  <sheetData>
    <row r="1" spans="1:19" ht="18">
      <c r="A1" s="3" t="s">
        <v>39</v>
      </c>
    </row>
    <row r="2" spans="1:19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</row>
    <row r="3" spans="1:19">
      <c r="B3" t="s">
        <v>19</v>
      </c>
      <c r="C3" t="s">
        <v>34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</row>
    <row r="5" spans="1:19">
      <c r="A5" t="s">
        <v>38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1</v>
      </c>
      <c r="I5">
        <v>2</v>
      </c>
      <c r="K5">
        <v>1</v>
      </c>
      <c r="L5">
        <v>3</v>
      </c>
      <c r="M5">
        <v>2</v>
      </c>
      <c r="N5">
        <v>2</v>
      </c>
      <c r="O5">
        <v>3</v>
      </c>
      <c r="P5">
        <v>3</v>
      </c>
      <c r="Q5">
        <v>3</v>
      </c>
      <c r="S5" t="s">
        <v>43</v>
      </c>
    </row>
    <row r="7" spans="1:19">
      <c r="A7" t="s">
        <v>40</v>
      </c>
      <c r="C7">
        <v>1</v>
      </c>
      <c r="E7">
        <v>1</v>
      </c>
      <c r="F7">
        <v>1</v>
      </c>
      <c r="G7">
        <v>3</v>
      </c>
      <c r="H7">
        <v>2</v>
      </c>
      <c r="I7">
        <v>3</v>
      </c>
      <c r="J7">
        <v>1</v>
      </c>
      <c r="K7">
        <v>1</v>
      </c>
      <c r="L7">
        <v>2</v>
      </c>
      <c r="M7">
        <v>3</v>
      </c>
      <c r="N7">
        <v>1</v>
      </c>
      <c r="O7">
        <v>3</v>
      </c>
      <c r="P7">
        <v>3</v>
      </c>
      <c r="Q7">
        <v>3</v>
      </c>
      <c r="S7" t="s">
        <v>43</v>
      </c>
    </row>
    <row r="9" spans="1:19">
      <c r="A9" t="s">
        <v>41</v>
      </c>
      <c r="B9">
        <v>1</v>
      </c>
      <c r="D9">
        <v>1</v>
      </c>
      <c r="E9">
        <v>1</v>
      </c>
      <c r="F9">
        <v>1</v>
      </c>
      <c r="G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2</v>
      </c>
      <c r="O9">
        <v>3</v>
      </c>
      <c r="P9">
        <v>3</v>
      </c>
      <c r="Q9">
        <v>3</v>
      </c>
      <c r="S9" t="s">
        <v>42</v>
      </c>
    </row>
    <row r="11" spans="1:19">
      <c r="G11" t="s">
        <v>44</v>
      </c>
      <c r="I11" t="s">
        <v>9</v>
      </c>
      <c r="L11" t="s">
        <v>45</v>
      </c>
      <c r="M11" t="s">
        <v>46</v>
      </c>
      <c r="O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Oversigt</vt:lpstr>
      <vt:lpstr>Normalthørende unge</vt:lpstr>
      <vt:lpstr>Normalthørende kontroller</vt:lpstr>
      <vt:lpstr>Erfarne CI</vt:lpstr>
      <vt:lpstr>Nyopererede </vt:lpstr>
      <vt:lpstr>OM_piloter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Bjørn</cp:lastModifiedBy>
  <dcterms:created xsi:type="dcterms:W3CDTF">2017-03-22T17:08:56Z</dcterms:created>
  <dcterms:modified xsi:type="dcterms:W3CDTF">2018-10-11T10:57:44Z</dcterms:modified>
</cp:coreProperties>
</file>