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codeName="ThisWorkbook" defaultThemeVersion="124226"/>
  <xr:revisionPtr revIDLastSave="6" documentId="11_1D61161D2E1B465A392EA49708581F7C0DCB75C3" xr6:coauthVersionLast="45" xr6:coauthVersionMax="45" xr10:uidLastSave="{5F4E3513-17EA-4923-B65E-FA0157A53683}"/>
  <bookViews>
    <workbookView xWindow="-108" yWindow="-108" windowWidth="23256" windowHeight="12576" xr2:uid="{00000000-000D-0000-FFFF-FFFF00000000}"/>
  </bookViews>
  <sheets>
    <sheet name="MS EXCEL LESSONS" sheetId="26" r:id="rId1"/>
    <sheet name="Count" sheetId="22" r:id="rId2"/>
    <sheet name="Counta" sheetId="23" r:id="rId3"/>
    <sheet name="Countblank" sheetId="24" r:id="rId4"/>
    <sheet name="Countifs" sheetId="25" r:id="rId5"/>
    <sheet name="Sumifs" sheetId="12" r:id="rId6"/>
    <sheet name="Round" sheetId="9" r:id="rId7"/>
    <sheet name="Rounddown" sheetId="8" r:id="rId8"/>
    <sheet name="Roundup" sheetId="7" r:id="rId9"/>
    <sheet name="Sumproduct" sheetId="14" r:id="rId10"/>
    <sheet name="Subtotal" sheetId="21" r:id="rId11"/>
  </sheets>
  <externalReferences>
    <externalReference r:id="rId12"/>
    <externalReference r:id="rId13"/>
    <externalReference r:id="rId14"/>
  </externalReferences>
  <definedNames>
    <definedName name="__IntlFixup" hidden="1">TRUE</definedName>
    <definedName name="_xlnm._FilterDatabase" localSheetId="10" hidden="1">Subtotal!$G$7:$I$39</definedName>
    <definedName name="_xlnm._FilterDatabase" localSheetId="5" hidden="1">Sumifs!$A$1:$J$40</definedName>
    <definedName name="_xlnm._FilterDatabase" localSheetId="9" hidden="1">Sumproduct!$B$1:$D$6</definedName>
    <definedName name="AccessDatabase" hidden="1">"C:\My Documents\MAUI MALL1.mdb"</definedName>
    <definedName name="ACwvu.CapersView." localSheetId="0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0" hidden="1">[1]MASTER!#REF!</definedName>
    <definedName name="Cwvu.CapersView." hidden="1">[1]MASTER!#REF!</definedName>
    <definedName name="Cwvu.Japan_Capers_Ed_Pub." localSheetId="0" hidden="1">[1]MASTER!#REF!</definedName>
    <definedName name="Cwvu.Japan_Capers_Ed_Pub." hidden="1">[1]MASTER!#REF!</definedName>
    <definedName name="Cwvu.KJP_CC." localSheetId="0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localSheetId="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0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rn.QUARTERLY._.VIEW." localSheetId="0" hidden="1">{"QUARTERLY VIEW",#N/A,FALSE,"YEAR TOTAL"}</definedName>
    <definedName name="wrn.QUARTERLY._.VIEW." hidden="1">{"QUARTERLY VIEW",#N/A,FALSE,"YEAR TOTAL"}</definedName>
    <definedName name="wrn.YEAR._.VIEW." localSheetId="0" hidden="1">{#N/A,#N/A,FALSE,"YEAR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0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з" localSheetId="0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0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ффф" localSheetId="0" hidden="1">{"программа",#N/A,TRUE,"lessons";"продажа оргтехники",#N/A,TRUE,"образец"}</definedName>
    <definedName name="ффф" hidden="1">{"программа",#N/A,TRUE,"lessons";"продажа оргтехники",#N/A,TRUE,"образец"}</definedName>
    <definedName name="х" localSheetId="0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localSheetId="0" hidden="1">{#N/A,#N/A,FALSE,"PRJCTED QTRLY QTY's"}</definedName>
    <definedName name="ы" hidden="1">{#N/A,#N/A,FALSE,"PRJCTED QTRLY QTY's"}</definedName>
    <definedName name="ыы" localSheetId="0" hidden="1">{#N/A,#N/A,FALSE,"YEAR TOTAL"}</definedName>
    <definedName name="ыы" hidden="1">{#N/A,#N/A,FALSE,"YEAR TOTAL"}</definedName>
    <definedName name="Թվեր">#REF!</definedName>
    <definedName name="Տոներ">[3]Networkdays.intl!$A$9:$A$12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21" l="1"/>
  <c r="I42" i="21" s="1"/>
  <c r="C39" i="21"/>
  <c r="I40" i="21"/>
  <c r="I33" i="21"/>
  <c r="F21" i="14"/>
  <c r="F26" i="14"/>
  <c r="F22" i="14"/>
  <c r="F23" i="14"/>
  <c r="F24" i="14"/>
  <c r="F25" i="14"/>
  <c r="D16" i="14"/>
  <c r="D9" i="14"/>
  <c r="D8" i="14"/>
  <c r="D2" i="14"/>
  <c r="F2" i="7"/>
  <c r="F8" i="7"/>
  <c r="F3" i="7"/>
  <c r="F4" i="7"/>
  <c r="F5" i="7"/>
  <c r="F6" i="7"/>
  <c r="F7" i="7"/>
  <c r="D9" i="8"/>
  <c r="E9" i="8" s="1"/>
  <c r="D10" i="8"/>
  <c r="E10" i="8" s="1"/>
  <c r="D11" i="8"/>
  <c r="E11" i="8" s="1"/>
  <c r="D12" i="8"/>
  <c r="E12" i="8" s="1"/>
  <c r="D13" i="8"/>
  <c r="E13" i="8" s="1"/>
  <c r="D14" i="8"/>
  <c r="E14" i="8" s="1"/>
  <c r="B6" i="8"/>
  <c r="B3" i="9"/>
  <c r="B2" i="9"/>
  <c r="L11" i="12"/>
  <c r="L12" i="12"/>
  <c r="L13" i="12"/>
  <c r="L10" i="12"/>
  <c r="K10" i="12"/>
  <c r="K11" i="12"/>
  <c r="K12" i="12"/>
  <c r="K13" i="12"/>
  <c r="M6" i="12"/>
  <c r="J2" i="12"/>
  <c r="J3" i="12"/>
  <c r="J4" i="12"/>
  <c r="H16" i="25"/>
  <c r="K3" i="25"/>
  <c r="K4" i="25"/>
  <c r="L4" i="25"/>
  <c r="K5" i="25"/>
  <c r="L5" i="25"/>
  <c r="L3" i="25"/>
  <c r="G9" i="25"/>
  <c r="I12" i="25"/>
  <c r="G3" i="25"/>
  <c r="G4" i="25"/>
  <c r="G2" i="25"/>
  <c r="J3" i="24"/>
  <c r="J5" i="24"/>
  <c r="J4" i="24"/>
  <c r="J6" i="24"/>
  <c r="J7" i="24"/>
  <c r="J8" i="24"/>
  <c r="J2" i="23"/>
  <c r="K2" i="23"/>
  <c r="K3" i="23"/>
  <c r="K4" i="23"/>
  <c r="K5" i="23"/>
  <c r="K6" i="23"/>
  <c r="K7" i="23"/>
  <c r="C8" i="23"/>
  <c r="D8" i="23"/>
  <c r="E8" i="23"/>
  <c r="F8" i="23"/>
  <c r="G8" i="23"/>
  <c r="H8" i="23"/>
  <c r="B8" i="23"/>
  <c r="J3" i="23"/>
  <c r="J4" i="23"/>
  <c r="J5" i="23"/>
  <c r="J6" i="23"/>
  <c r="J7" i="23"/>
  <c r="J3" i="22"/>
  <c r="J6" i="22"/>
  <c r="J4" i="22"/>
  <c r="J5" i="22"/>
  <c r="J7" i="22"/>
  <c r="J8" i="22"/>
  <c r="E15" i="8"/>
  <c r="D15" i="8"/>
  <c r="B3" i="21" l="1"/>
  <c r="B1" i="21"/>
  <c r="B5" i="21"/>
  <c r="E3" i="21"/>
  <c r="E1" i="21"/>
  <c r="B5" i="8"/>
  <c r="D6" i="14" l="1"/>
  <c r="D3" i="14" l="1"/>
  <c r="D4" i="14"/>
  <c r="D5" i="14"/>
  <c r="C2" i="7" l="1"/>
  <c r="B2" i="7"/>
  <c r="B3" i="8" l="1"/>
  <c r="B2" i="8"/>
  <c r="C3" i="8"/>
  <c r="C2" i="8"/>
</calcChain>
</file>

<file path=xl/sharedStrings.xml><?xml version="1.0" encoding="utf-8"?>
<sst xmlns="http://schemas.openxmlformats.org/spreadsheetml/2006/main" count="512" uniqueCount="179">
  <si>
    <t>Մնացորդ</t>
  </si>
  <si>
    <t>Գին</t>
  </si>
  <si>
    <t>Կուրս</t>
  </si>
  <si>
    <t>Գումար</t>
  </si>
  <si>
    <t>Կլորացնում է թվերն անհրաժեշտ խորությամբ:</t>
  </si>
  <si>
    <t>Գումար կլորացումից հետո Round</t>
  </si>
  <si>
    <t>Գումար կլորացումից հետո Roundup</t>
  </si>
  <si>
    <t>Կլորացնում է թվեր դեպի վեր անհրաժեշտ խորությամբ:</t>
  </si>
  <si>
    <t>Գումար կլորացումից հետո Rounddown</t>
  </si>
  <si>
    <t>Կլորացնում է թվեր դեպի վար անհրաժեշտ խորությամբ:</t>
  </si>
  <si>
    <t>Ամսաթիվ</t>
  </si>
  <si>
    <t>Ռեգիոն</t>
  </si>
  <si>
    <t>Արտադրանք</t>
  </si>
  <si>
    <t>Քանակ</t>
  </si>
  <si>
    <t>Արժույթ</t>
  </si>
  <si>
    <t>Եվրոպա</t>
  </si>
  <si>
    <t>Ինքնաթիռ</t>
  </si>
  <si>
    <t>USD</t>
  </si>
  <si>
    <t>Հրվ. Ամերիկա</t>
  </si>
  <si>
    <t>Նավ</t>
  </si>
  <si>
    <t>Աֆրիկա</t>
  </si>
  <si>
    <t>Հս. Ամերիկա</t>
  </si>
  <si>
    <t>Ավտոմեքենա</t>
  </si>
  <si>
    <t>EUR</t>
  </si>
  <si>
    <t>RUR</t>
  </si>
  <si>
    <t>Ավստրալիա</t>
  </si>
  <si>
    <t>Ասիա</t>
  </si>
  <si>
    <t>Ապրանք</t>
  </si>
  <si>
    <t>Գնից էժան</t>
  </si>
  <si>
    <t>Հաշվում է մի քանի կրիտերիաներին բավարարող վանդակների բնութագրիչ թվերի գումարը:</t>
  </si>
  <si>
    <t>Ապրանք1</t>
  </si>
  <si>
    <t>Ապրանք2</t>
  </si>
  <si>
    <t>Ապրանք3</t>
  </si>
  <si>
    <t>Ապրանք4</t>
  </si>
  <si>
    <t>Ապրանք5</t>
  </si>
  <si>
    <t>Ընդամենը</t>
  </si>
  <si>
    <t>Լայնություն</t>
  </si>
  <si>
    <t>Երկարություն</t>
  </si>
  <si>
    <t>Հաշվում է արգումենտ հանդիսացող տիրույթների արժեքների արտադրյալների գումարը:</t>
  </si>
  <si>
    <t>Երկար ճանապարհ</t>
  </si>
  <si>
    <t>Կարճ ճանապարհ</t>
  </si>
  <si>
    <t>Մայրցամաք</t>
  </si>
  <si>
    <t xml:space="preserve"> =SUMIFS(D2:D40,C2:C40,J2,B2:B40,J3,E2:E40,"&lt;"&amp;J4)</t>
  </si>
  <si>
    <t>Բարձրություն</t>
  </si>
  <si>
    <t>Ազգանուն</t>
  </si>
  <si>
    <t>Սեռ</t>
  </si>
  <si>
    <t>Ծննդ. ամսաթիվ</t>
  </si>
  <si>
    <t>Հարությունյան</t>
  </si>
  <si>
    <t>Իգ</t>
  </si>
  <si>
    <t>Մինասյան</t>
  </si>
  <si>
    <t>Սարգսյան</t>
  </si>
  <si>
    <t>Մելիքյան</t>
  </si>
  <si>
    <t>Մովսեսյան</t>
  </si>
  <si>
    <t>Մարգարյան</t>
  </si>
  <si>
    <t>Ար</t>
  </si>
  <si>
    <t xml:space="preserve"> =SUMPRODUCT(B2:B6,C2:C6)</t>
  </si>
  <si>
    <t>Մարքեթինգային գին</t>
  </si>
  <si>
    <t>Եթե գնի հարյուրերորդական մասը 400-ից փոքր է, մարք-ային գինը պետք է լինի մի հազարյակով պակաս ու 900 հարյուրյակով, հակառակ դեպքում պետք է մնա նույն հազարյակով ու կրկին 900 հարյուրյակով:
Օրինակ` 54630 պետք է դառնա 54900, իսկ 69200-ը` 68900:</t>
  </si>
  <si>
    <t>Խանութ 1</t>
  </si>
  <si>
    <t>Խանութ 2</t>
  </si>
  <si>
    <t>Խանութ 3</t>
  </si>
  <si>
    <t>Խանութ 4</t>
  </si>
  <si>
    <t>Խանութ 5</t>
  </si>
  <si>
    <t>Խանութ 6</t>
  </si>
  <si>
    <t>Օպերատոր</t>
  </si>
  <si>
    <t>Շրջանառություն</t>
  </si>
  <si>
    <t>Ապր. 1</t>
  </si>
  <si>
    <t>Ապր. 2</t>
  </si>
  <si>
    <t>Ապր. 3</t>
  </si>
  <si>
    <t>Ապր. 4</t>
  </si>
  <si>
    <t>Գործարքների քանակ</t>
  </si>
  <si>
    <t>Կլորացրած</t>
  </si>
  <si>
    <t>Գրավի արժեք</t>
  </si>
  <si>
    <t>Վարկ գրավի արժ-ի 40%</t>
  </si>
  <si>
    <t>Տրամադրվող գումար հազարներով</t>
  </si>
  <si>
    <t>Վաճառքի քանակի հանրագումար</t>
  </si>
  <si>
    <t>Վաճառք</t>
  </si>
  <si>
    <t>1 ֆիգուր խորանարդ</t>
  </si>
  <si>
    <t>2 ֆիգուր խորանարդ</t>
  </si>
  <si>
    <t>3 ֆիգուր խորանարդ</t>
  </si>
  <si>
    <t>Subtotal</t>
  </si>
  <si>
    <t>Sum</t>
  </si>
  <si>
    <t>Վերադարձնում է միայն երևացող</t>
  </si>
  <si>
    <t xml:space="preserve"> =SUBTOTAL(9,B9:B38)</t>
  </si>
  <si>
    <t>մասի համապատասխան</t>
  </si>
  <si>
    <t>Average</t>
  </si>
  <si>
    <t>հաշվարկը:</t>
  </si>
  <si>
    <t>Group արեք 10-16 տողերը և կզգաք տարբերությունը:</t>
  </si>
  <si>
    <t>Ամիս</t>
  </si>
  <si>
    <t>Անվանում</t>
  </si>
  <si>
    <t>Կշիռ, կգ</t>
  </si>
  <si>
    <t>ապրիլ</t>
  </si>
  <si>
    <t>ռենետ</t>
  </si>
  <si>
    <t>անտոնովկա</t>
  </si>
  <si>
    <t>մելբա</t>
  </si>
  <si>
    <t>անիս</t>
  </si>
  <si>
    <t>մարտ</t>
  </si>
  <si>
    <t>փետրվար</t>
  </si>
  <si>
    <r>
      <t xml:space="preserve">Հաշվում է </t>
    </r>
    <r>
      <rPr>
        <b/>
        <sz val="11"/>
        <color rgb="FFFF0000"/>
        <rFont val="Calibri"/>
        <family val="2"/>
        <scheme val="minor"/>
      </rPr>
      <t>թվային</t>
    </r>
    <r>
      <rPr>
        <sz val="11"/>
        <color rgb="FFFF0000"/>
        <rFont val="Calibri"/>
        <family val="2"/>
        <scheme val="minor"/>
      </rPr>
      <t xml:space="preserve"> արժեքներով լրացված վանդակների քանակը:</t>
    </r>
  </si>
  <si>
    <t>50E GTD OMAHA</t>
  </si>
  <si>
    <t>Դեռ պարզ չի</t>
  </si>
  <si>
    <t>25E GTD HYPER TURBO</t>
  </si>
  <si>
    <t>30E GTD HYPER TURBO</t>
  </si>
  <si>
    <t>50E GTD Hyper turbo</t>
  </si>
  <si>
    <t>20E GTD Hyper turbo</t>
  </si>
  <si>
    <t>Խաղ</t>
  </si>
  <si>
    <r>
      <t xml:space="preserve">Հաշվում է </t>
    </r>
    <r>
      <rPr>
        <b/>
        <sz val="11"/>
        <color rgb="FFFF0000"/>
        <rFont val="Calibri"/>
        <family val="2"/>
        <scheme val="minor"/>
      </rPr>
      <t xml:space="preserve">ոչ դատարկ </t>
    </r>
    <r>
      <rPr>
        <sz val="11"/>
        <color rgb="FFFF0000"/>
        <rFont val="Calibri"/>
        <family val="2"/>
        <scheme val="minor"/>
      </rPr>
      <t>վանդակների քանակը:</t>
    </r>
  </si>
  <si>
    <t>Ներկայացածների քանակ</t>
  </si>
  <si>
    <t>Ուսանող 6</t>
  </si>
  <si>
    <t>Ուսանող 5</t>
  </si>
  <si>
    <t>Ուսանող 4</t>
  </si>
  <si>
    <t>Ուսանող 3</t>
  </si>
  <si>
    <t>Ուսանող 2</t>
  </si>
  <si>
    <t>Ուսանող 1</t>
  </si>
  <si>
    <t>Դաս 7</t>
  </si>
  <si>
    <t>Դաս 6</t>
  </si>
  <si>
    <t>Դաս 5</t>
  </si>
  <si>
    <t>Դաս 4</t>
  </si>
  <si>
    <t>Դաս 3</t>
  </si>
  <si>
    <t>Դաս 2</t>
  </si>
  <si>
    <t>Դաս 1</t>
  </si>
  <si>
    <t>Հաշվում է դատարկ վանդակների քանակը:</t>
  </si>
  <si>
    <t>Ընթացքի մեջ</t>
  </si>
  <si>
    <t>Չմեկնարկած խաղերի քանակ</t>
  </si>
  <si>
    <t>Հաշվում է մի քանի կրիտերիաներին բավարարող վանդակների քանակը:</t>
  </si>
  <si>
    <t>Կարագ</t>
  </si>
  <si>
    <t>Գյումրի</t>
  </si>
  <si>
    <t>Կաթ</t>
  </si>
  <si>
    <t>Վանաձոր</t>
  </si>
  <si>
    <t>Երևան</t>
  </si>
  <si>
    <t>Պանիր</t>
  </si>
  <si>
    <t>Շեմից մեծ</t>
  </si>
  <si>
    <t>Քաղաք</t>
  </si>
  <si>
    <t>Իգական</t>
  </si>
  <si>
    <t>2-ից մեծ, 10-ից փոքր, 5-ին ոչ հավասար թվերի քանակ:</t>
  </si>
  <si>
    <t>Արական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</si>
  <si>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</si>
  <si>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</si>
  <si>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</si>
  <si>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</si>
  <si>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Մ/ճ 1</t>
  </si>
  <si>
    <t>Մ/ճ 2</t>
  </si>
  <si>
    <t>Մ/ճ 3</t>
  </si>
  <si>
    <t>Մ/ճ 4</t>
  </si>
  <si>
    <t>Մ/ճ 5</t>
  </si>
  <si>
    <t>Մ/ճ 6</t>
  </si>
  <si>
    <t>Մ/ճ 7</t>
  </si>
  <si>
    <t>Տևողություն ժ</t>
  </si>
  <si>
    <t>Վերջացած խաղերի քանակ</t>
  </si>
  <si>
    <t>կեսից քիչ</t>
  </si>
  <si>
    <t>կեսից շատ</t>
  </si>
  <si>
    <t>Մասնակի ներկայացածներ</t>
  </si>
  <si>
    <t>?</t>
  </si>
  <si>
    <t>Սկզբ․ ա-թիվ</t>
  </si>
  <si>
    <t>Վերջն․ ա-թիվ</t>
  </si>
  <si>
    <t>Տարիք կոտորակային</t>
  </si>
  <si>
    <t>Խորանարդների ընդհանուր ծավալ</t>
  </si>
  <si>
    <t xml:space="preserve"> =COUNT(B3:H3)</t>
  </si>
  <si>
    <t xml:space="preserve"> =COUNTA(B2:H2)</t>
  </si>
  <si>
    <t xml:space="preserve"> =COUNTA(B2:H2)-COUNT(B2:H2)</t>
  </si>
  <si>
    <t xml:space="preserve"> =COUNTBLANK(B3:H3)</t>
  </si>
  <si>
    <t xml:space="preserve"> =COUNTIFS(J7:L10,"&gt;5",J7:L10,"&lt;10",J7:L10,"&lt;&gt;5")</t>
  </si>
  <si>
    <t xml:space="preserve"> =COUNTIFS(A2:A11,"&gt;="&amp;G7,A2:A11,"&lt;="&amp;G8)</t>
  </si>
  <si>
    <t>&gt;</t>
  </si>
  <si>
    <t xml:space="preserve"> =COUNTIFS($B$2:$B$11,$J3,$C$2:$C$11,K$2,$D$2:$D$11,"&gt;"&amp;$J$2)</t>
  </si>
  <si>
    <t xml:space="preserve"> =COUNTIFS(A16:A25,E16,B16:B25,F16,C16:C25,"&gt;"&amp;G16)</t>
  </si>
  <si>
    <t xml:space="preserve"> =SUMIFS($D$2:$D$40,$C$2:$C$40,I2)</t>
  </si>
  <si>
    <t>=COUNTIFS($B$2:$B$40,I10,$C$2:$C$40,J10)</t>
  </si>
  <si>
    <t>=SUMIFS($D$2:$D$40,$B$2:$B$40,I10,$C$2:$C$40,J10)</t>
  </si>
  <si>
    <t xml:space="preserve"> =ROUND(B2,-3)</t>
  </si>
  <si>
    <t xml:space="preserve"> =IF(E8-ROUNDDOWN(E8,-3)&gt;=400,ROUNDUP(E8,-3)-100,ROUNDUP(E8,-3)-1100)</t>
  </si>
  <si>
    <t xml:space="preserve"> =SUMPRODUCT(B12:D12,B13:D13,B14:D14)</t>
  </si>
  <si>
    <t xml:space="preserve"> =SUMPRODUCT($B$20:$E$20,B21:E21)</t>
  </si>
  <si>
    <t>ԸՆԴԱՄԵՆԸ ԱՊՐԻԼ</t>
  </si>
  <si>
    <t>ԸՆԴԱՄԵՆԸ ՄԱՐՏ</t>
  </si>
  <si>
    <t>ԸՆԴԱՄԵՆԸ ՓԵՏՐՎԱՐ</t>
  </si>
  <si>
    <t>ԸՆԴԱՄԵՆԸ՝</t>
  </si>
  <si>
    <t xml:space="preserve"> =SUBTOTAL(9,I8:I40)</t>
  </si>
  <si>
    <t xml:space="preserve"> =SUBTOTAL(9,I8:I23)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</si>
</sst>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\ \մ"/>
    <numFmt numFmtId="166" formatCode="_-* #,##0_-;\-* #,##0_-;_-* &quot;-&quot;??_-;_-@_-"/>
    <numFmt numFmtId="167" formatCode="0&quot; հատ&quot;"/>
    <numFmt numFmtId="168" formatCode="_-[$$-409]* #,##0_ ;_-[$$-409]* \-#,##0\ ;_-[$$-409]* &quot;-&quot;??_ ;_-@_ "/>
    <numFmt numFmtId="169" formatCode="0.000"/>
    <numFmt numFmtId="170" formatCode="[$-419]mmmm\ yyyy;@"/>
  </numFmts>
  <fonts count="3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7"/>
      <color theme="0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8"/>
      <color rgb="FFFFFF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charset val="204"/>
      <scheme val="minor"/>
    </font>
    <font>
      <b/>
      <sz val="8"/>
      <color theme="0"/>
      <name val="Calibri"/>
      <family val="2"/>
      <charset val="204"/>
      <scheme val="minor"/>
    </font>
    <font>
      <sz val="12"/>
      <name val="Arial"/>
      <family val="2"/>
      <charset val="204"/>
    </font>
    <font>
      <sz val="8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rgb="FF92D050"/>
      </left>
      <right/>
      <top style="thin">
        <color rgb="FF92D050"/>
      </top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/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3" fillId="10" borderId="0" applyNumberFormat="0" applyBorder="0" applyAlignment="0" applyProtection="0"/>
    <xf numFmtId="0" fontId="7" fillId="11" borderId="0" applyNumberFormat="0" applyBorder="0" applyAlignment="0" applyProtection="0"/>
    <xf numFmtId="164" fontId="7" fillId="0" borderId="0" applyFont="0" applyFill="0" applyBorder="0" applyAlignment="0" applyProtection="0"/>
    <xf numFmtId="0" fontId="12" fillId="0" borderId="8" applyNumberFormat="0" applyFill="0" applyAlignment="0" applyProtection="0"/>
    <xf numFmtId="0" fontId="1" fillId="0" borderId="0" applyNumberFormat="0" applyFill="0" applyBorder="0" applyAlignment="0" applyProtection="0"/>
    <xf numFmtId="170" fontId="5" fillId="0" borderId="0"/>
  </cellStyleXfs>
  <cellXfs count="127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0" applyFont="1"/>
    <xf numFmtId="0" fontId="0" fillId="4" borderId="0" xfId="0" applyFill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8" borderId="2" xfId="0" applyFont="1" applyFill="1" applyBorder="1" applyAlignment="1">
      <alignment vertical="center"/>
    </xf>
    <xf numFmtId="165" fontId="0" fillId="8" borderId="3" xfId="0" applyNumberFormat="1" applyFont="1" applyFill="1" applyBorder="1" applyAlignment="1">
      <alignment vertical="center"/>
    </xf>
    <xf numFmtId="165" fontId="0" fillId="8" borderId="4" xfId="0" applyNumberFormat="1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165" fontId="0" fillId="9" borderId="3" xfId="0" applyNumberFormat="1" applyFont="1" applyFill="1" applyBorder="1" applyAlignment="1">
      <alignment vertical="center"/>
    </xf>
    <xf numFmtId="165" fontId="0" fillId="9" borderId="4" xfId="0" applyNumberFormat="1" applyFont="1" applyFill="1" applyBorder="1" applyAlignment="1">
      <alignment vertical="center"/>
    </xf>
    <xf numFmtId="0" fontId="0" fillId="4" borderId="0" xfId="0" applyFill="1" applyAlignment="1">
      <alignment wrapText="1"/>
    </xf>
    <xf numFmtId="0" fontId="3" fillId="5" borderId="1" xfId="0" applyFont="1" applyFill="1" applyBorder="1"/>
    <xf numFmtId="0" fontId="3" fillId="5" borderId="0" xfId="0" applyFont="1" applyFill="1"/>
    <xf numFmtId="0" fontId="8" fillId="12" borderId="6" xfId="4" applyFont="1" applyFill="1" applyBorder="1" applyAlignment="1">
      <alignment horizontal="left" vertical="center" wrapText="1"/>
    </xf>
    <xf numFmtId="0" fontId="9" fillId="11" borderId="6" xfId="5" applyFont="1" applyFill="1" applyBorder="1" applyAlignment="1">
      <alignment vertical="center" wrapText="1"/>
    </xf>
    <xf numFmtId="14" fontId="9" fillId="11" borderId="6" xfId="5" applyNumberFormat="1" applyFont="1" applyFill="1" applyBorder="1" applyAlignment="1">
      <alignment horizontal="center" vertical="center" wrapText="1"/>
    </xf>
    <xf numFmtId="0" fontId="9" fillId="11" borderId="5" xfId="5" applyFont="1" applyFill="1" applyBorder="1" applyAlignment="1">
      <alignment vertical="center" wrapText="1"/>
    </xf>
    <xf numFmtId="14" fontId="9" fillId="11" borderId="5" xfId="5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0" xfId="0" applyNumberFormat="1"/>
    <xf numFmtId="14" fontId="0" fillId="0" borderId="1" xfId="0" applyNumberFormat="1" applyBorder="1"/>
    <xf numFmtId="0" fontId="0" fillId="0" borderId="1" xfId="0" applyFill="1" applyBorder="1"/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1" fontId="0" fillId="2" borderId="0" xfId="0" applyNumberFormat="1" applyFill="1"/>
    <xf numFmtId="0" fontId="9" fillId="11" borderId="7" xfId="5" applyFont="1" applyFill="1" applyBorder="1" applyAlignment="1">
      <alignment vertical="center" wrapText="1"/>
    </xf>
    <xf numFmtId="14" fontId="9" fillId="11" borderId="7" xfId="5" applyNumberFormat="1" applyFont="1" applyFill="1" applyBorder="1" applyAlignment="1">
      <alignment horizontal="center" vertical="center" wrapText="1"/>
    </xf>
    <xf numFmtId="0" fontId="11" fillId="4" borderId="1" xfId="0" applyFont="1" applyFill="1" applyBorder="1"/>
    <xf numFmtId="164" fontId="3" fillId="5" borderId="0" xfId="6" applyFont="1" applyFill="1"/>
    <xf numFmtId="166" fontId="0" fillId="2" borderId="0" xfId="0" applyNumberFormat="1" applyFill="1"/>
    <xf numFmtId="168" fontId="3" fillId="5" borderId="0" xfId="0" applyNumberFormat="1" applyFont="1" applyFill="1"/>
    <xf numFmtId="166" fontId="0" fillId="0" borderId="0" xfId="0" applyNumberFormat="1"/>
    <xf numFmtId="167" fontId="0" fillId="17" borderId="0" xfId="0" applyNumberFormat="1" applyFill="1"/>
    <xf numFmtId="0" fontId="0" fillId="2" borderId="9" xfId="0" applyFill="1" applyBorder="1"/>
    <xf numFmtId="0" fontId="0" fillId="0" borderId="9" xfId="0" applyBorder="1"/>
    <xf numFmtId="169" fontId="0" fillId="0" borderId="9" xfId="0" applyNumberFormat="1" applyBorder="1"/>
    <xf numFmtId="0" fontId="13" fillId="18" borderId="10" xfId="0" applyFont="1" applyFill="1" applyBorder="1"/>
    <xf numFmtId="0" fontId="13" fillId="18" borderId="11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5" fillId="16" borderId="1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/>
    </xf>
    <xf numFmtId="0" fontId="17" fillId="16" borderId="1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top" wrapText="1"/>
    </xf>
    <xf numFmtId="0" fontId="12" fillId="0" borderId="8" xfId="7" applyAlignment="1">
      <alignment horizontal="center"/>
    </xf>
    <xf numFmtId="0" fontId="18" fillId="16" borderId="1" xfId="0" applyFont="1" applyFill="1" applyBorder="1"/>
    <xf numFmtId="0" fontId="18" fillId="1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/>
    <xf numFmtId="0" fontId="0" fillId="14" borderId="15" xfId="0" applyFill="1" applyBorder="1"/>
    <xf numFmtId="0" fontId="0" fillId="14" borderId="1" xfId="0" applyFill="1" applyBorder="1"/>
    <xf numFmtId="0" fontId="0" fillId="17" borderId="16" xfId="0" applyFill="1" applyBorder="1"/>
    <xf numFmtId="0" fontId="0" fillId="17" borderId="17" xfId="0" applyFill="1" applyBorder="1"/>
    <xf numFmtId="0" fontId="0" fillId="17" borderId="18" xfId="0" applyFill="1" applyBorder="1"/>
    <xf numFmtId="0" fontId="0" fillId="17" borderId="19" xfId="0" applyFill="1" applyBorder="1"/>
    <xf numFmtId="0" fontId="0" fillId="17" borderId="1" xfId="0" applyFill="1" applyBorder="1"/>
    <xf numFmtId="0" fontId="0" fillId="17" borderId="20" xfId="0" applyFill="1" applyBorder="1"/>
    <xf numFmtId="0" fontId="0" fillId="17" borderId="22" xfId="0" applyFill="1" applyBorder="1"/>
    <xf numFmtId="0" fontId="0" fillId="17" borderId="23" xfId="0" applyFill="1" applyBorder="1"/>
    <xf numFmtId="0" fontId="0" fillId="17" borderId="24" xfId="0" applyFill="1" applyBorder="1"/>
    <xf numFmtId="170" fontId="20" fillId="17" borderId="0" xfId="8" applyNumberFormat="1" applyFont="1" applyFill="1" applyAlignment="1"/>
    <xf numFmtId="170" fontId="5" fillId="17" borderId="0" xfId="9" applyFill="1"/>
    <xf numFmtId="170" fontId="7" fillId="17" borderId="0" xfId="9" applyFont="1" applyFill="1"/>
    <xf numFmtId="0" fontId="21" fillId="17" borderId="0" xfId="8" applyFont="1" applyFill="1" applyBorder="1" applyAlignment="1">
      <alignment horizontal="left"/>
    </xf>
    <xf numFmtId="0" fontId="22" fillId="17" borderId="0" xfId="3" applyFont="1" applyFill="1" applyBorder="1" applyAlignment="1">
      <alignment horizontal="left"/>
    </xf>
    <xf numFmtId="0" fontId="22" fillId="17" borderId="0" xfId="3" applyFont="1" applyFill="1" applyBorder="1" applyAlignment="1">
      <alignment horizontal="left" wrapText="1"/>
    </xf>
    <xf numFmtId="170" fontId="24" fillId="17" borderId="0" xfId="9" applyFont="1" applyFill="1"/>
    <xf numFmtId="170" fontId="25" fillId="17" borderId="0" xfId="9" applyFont="1" applyFill="1"/>
    <xf numFmtId="170" fontId="26" fillId="17" borderId="0" xfId="9" applyFont="1" applyFill="1"/>
    <xf numFmtId="0" fontId="0" fillId="20" borderId="9" xfId="0" applyFill="1" applyBorder="1"/>
    <xf numFmtId="0" fontId="28" fillId="20" borderId="9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18" fillId="16" borderId="14" xfId="0" applyFont="1" applyFill="1" applyBorder="1"/>
    <xf numFmtId="0" fontId="19" fillId="16" borderId="14" xfId="0" applyFont="1" applyFill="1" applyBorder="1" applyAlignment="1">
      <alignment horizontal="center" vertical="center" wrapText="1"/>
    </xf>
    <xf numFmtId="0" fontId="1" fillId="20" borderId="9" xfId="1" applyFill="1" applyBorder="1" applyAlignment="1"/>
    <xf numFmtId="0" fontId="0" fillId="20" borderId="0" xfId="0" applyFill="1"/>
    <xf numFmtId="0" fontId="29" fillId="20" borderId="9" xfId="0" applyFont="1" applyFill="1" applyBorder="1" applyAlignment="1">
      <alignment wrapText="1"/>
    </xf>
    <xf numFmtId="14" fontId="0" fillId="17" borderId="23" xfId="0" applyNumberFormat="1" applyFill="1" applyBorder="1"/>
    <xf numFmtId="14" fontId="0" fillId="17" borderId="1" xfId="0" applyNumberFormat="1" applyFill="1" applyBorder="1"/>
    <xf numFmtId="14" fontId="0" fillId="17" borderId="17" xfId="0" applyNumberFormat="1" applyFill="1" applyBorder="1"/>
    <xf numFmtId="0" fontId="11" fillId="20" borderId="0" xfId="0" applyFont="1" applyFill="1" applyBorder="1"/>
    <xf numFmtId="0" fontId="11" fillId="20" borderId="9" xfId="0" applyFont="1" applyFill="1" applyBorder="1"/>
    <xf numFmtId="0" fontId="0" fillId="2" borderId="9" xfId="0" applyFill="1" applyBorder="1" applyAlignment="1">
      <alignment horizontal="center"/>
    </xf>
    <xf numFmtId="0" fontId="30" fillId="3" borderId="1" xfId="0" applyFont="1" applyFill="1" applyBorder="1"/>
    <xf numFmtId="0" fontId="31" fillId="3" borderId="1" xfId="0" applyFont="1" applyFill="1" applyBorder="1" applyAlignment="1">
      <alignment wrapText="1"/>
    </xf>
    <xf numFmtId="0" fontId="32" fillId="3" borderId="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top" wrapText="1"/>
    </xf>
    <xf numFmtId="0" fontId="32" fillId="3" borderId="1" xfId="0" applyFont="1" applyFill="1" applyBorder="1" applyAlignment="1">
      <alignment horizontal="center"/>
    </xf>
    <xf numFmtId="166" fontId="11" fillId="2" borderId="0" xfId="0" applyNumberFormat="1" applyFont="1" applyFill="1"/>
    <xf numFmtId="166" fontId="33" fillId="5" borderId="0" xfId="6" applyNumberFormat="1" applyFont="1" applyFill="1"/>
    <xf numFmtId="164" fontId="0" fillId="3" borderId="0" xfId="6" applyNumberFormat="1" applyFont="1" applyFill="1"/>
    <xf numFmtId="166" fontId="11" fillId="3" borderId="0" xfId="6" applyNumberFormat="1" applyFont="1" applyFill="1"/>
    <xf numFmtId="2" fontId="9" fillId="2" borderId="1" xfId="5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13" borderId="21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168" fontId="0" fillId="2" borderId="0" xfId="0" applyNumberFormat="1" applyFill="1" applyAlignment="1">
      <alignment horizontal="center"/>
    </xf>
    <xf numFmtId="165" fontId="0" fillId="8" borderId="25" xfId="0" applyNumberFormat="1" applyFont="1" applyFill="1" applyBorder="1" applyAlignment="1">
      <alignment vertical="center"/>
    </xf>
    <xf numFmtId="165" fontId="0" fillId="8" borderId="26" xfId="0" applyNumberFormat="1" applyFont="1" applyFill="1" applyBorder="1" applyAlignment="1">
      <alignment vertical="center"/>
    </xf>
    <xf numFmtId="0" fontId="4" fillId="0" borderId="9" xfId="0" applyFont="1" applyBorder="1"/>
    <xf numFmtId="169" fontId="0" fillId="2" borderId="9" xfId="0" applyNumberFormat="1" applyFill="1" applyBorder="1"/>
    <xf numFmtId="0" fontId="0" fillId="7" borderId="9" xfId="0" applyFill="1" applyBorder="1"/>
    <xf numFmtId="0" fontId="1" fillId="0" borderId="8" xfId="1" applyBorder="1" applyAlignment="1">
      <alignment horizontal="center"/>
    </xf>
    <xf numFmtId="0" fontId="10" fillId="15" borderId="0" xfId="0" applyFont="1" applyFill="1" applyAlignment="1">
      <alignment horizontal="left" vertical="center" wrapText="1"/>
    </xf>
    <xf numFmtId="14" fontId="0" fillId="2" borderId="0" xfId="0" applyNumberFormat="1" applyFill="1" applyBorder="1" applyAlignment="1">
      <alignment horizontal="center"/>
    </xf>
    <xf numFmtId="0" fontId="28" fillId="0" borderId="0" xfId="0" applyFont="1"/>
    <xf numFmtId="0" fontId="28" fillId="0" borderId="1" xfId="0" applyFont="1" applyBorder="1"/>
    <xf numFmtId="0" fontId="0" fillId="0" borderId="0" xfId="0" quotePrefix="1"/>
    <xf numFmtId="0" fontId="0" fillId="2" borderId="15" xfId="0" applyFill="1" applyBorder="1"/>
    <xf numFmtId="0" fontId="0" fillId="2" borderId="27" xfId="0" applyFill="1" applyBorder="1"/>
    <xf numFmtId="0" fontId="0" fillId="0" borderId="28" xfId="0" applyFill="1" applyBorder="1"/>
    <xf numFmtId="2" fontId="9" fillId="2" borderId="29" xfId="5" applyNumberFormat="1" applyFont="1" applyFill="1" applyBorder="1" applyAlignment="1">
      <alignment horizontal="center" vertical="center" wrapText="1"/>
    </xf>
    <xf numFmtId="2" fontId="9" fillId="0" borderId="0" xfId="5" applyNumberFormat="1" applyFont="1" applyFill="1" applyBorder="1" applyAlignment="1">
      <alignment horizontal="center" vertical="center" wrapText="1"/>
    </xf>
    <xf numFmtId="0" fontId="0" fillId="2" borderId="10" xfId="0" applyFill="1" applyBorder="1"/>
    <xf numFmtId="0" fontId="0" fillId="2" borderId="11" xfId="0" applyFill="1" applyBorder="1"/>
    <xf numFmtId="0" fontId="0" fillId="2" borderId="13" xfId="0" applyFill="1" applyBorder="1"/>
    <xf numFmtId="0" fontId="0" fillId="6" borderId="0" xfId="0" applyFill="1"/>
  </cellXfs>
  <cellStyles count="10">
    <cellStyle name="20% - Accent6" xfId="5" builtinId="50"/>
    <cellStyle name="Accent1" xfId="4" builtinId="29"/>
    <cellStyle name="Comma" xfId="6" builtinId="3"/>
    <cellStyle name="Heading 1" xfId="7" builtinId="16"/>
    <cellStyle name="Hyperlink" xfId="1" builtinId="8"/>
    <cellStyle name="Hyperlink 2" xfId="3" xr:uid="{00000000-0005-0000-0000-000004000000}"/>
    <cellStyle name="Hyperlink 3" xfId="8" xr:uid="{7EF4CBA5-115C-4B5E-A6DB-2F488AA63A3F}"/>
    <cellStyle name="Normal" xfId="0" builtinId="0"/>
    <cellStyle name="Normal 2 2" xfId="2" xr:uid="{00000000-0005-0000-0000-000006000000}"/>
    <cellStyle name="Normal 2 3" xfId="9" xr:uid="{2C370273-8066-42C5-9A03-A15AAE51FE80}"/>
  </cellStyles>
  <dxfs count="2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</dxfs>
  <tableStyles count="0" defaultTableStyle="TableStyleMedium2" defaultPivotStyle="PivotStyleMedium9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F57F90-8D4D-4D19-8D34-139384E55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E3D2BC-C6EF-45A5-ABD9-1F7C1E44F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08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40C590-08F4-4B95-9019-01C157E91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76432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6F4FFB-1502-4EB3-B7DD-D1C2702B5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4531"/>
          <a:ext cx="655985" cy="7278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0</xdr:row>
      <xdr:rowOff>88446</xdr:rowOff>
    </xdr:from>
    <xdr:to>
      <xdr:col>2</xdr:col>
      <xdr:colOff>564696</xdr:colOff>
      <xdr:row>0</xdr:row>
      <xdr:rowOff>88446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FAAB4D4-BBCE-4BE0-906B-B63F00CF58DA}"/>
            </a:ext>
          </a:extLst>
        </xdr:cNvPr>
        <xdr:cNvCxnSpPr/>
      </xdr:nvCxnSpPr>
      <xdr:spPr>
        <a:xfrm>
          <a:off x="2302328" y="88446"/>
          <a:ext cx="51026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</xdr:colOff>
      <xdr:row>2</xdr:row>
      <xdr:rowOff>97971</xdr:rowOff>
    </xdr:from>
    <xdr:to>
      <xdr:col>2</xdr:col>
      <xdr:colOff>567417</xdr:colOff>
      <xdr:row>2</xdr:row>
      <xdr:rowOff>97971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F301A53-3929-49CD-82EE-FBEE4ECB3B9F}"/>
            </a:ext>
          </a:extLst>
        </xdr:cNvPr>
        <xdr:cNvCxnSpPr/>
      </xdr:nvCxnSpPr>
      <xdr:spPr>
        <a:xfrm>
          <a:off x="2305049" y="463731"/>
          <a:ext cx="51026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47047</xdr:colOff>
      <xdr:row>0</xdr:row>
      <xdr:rowOff>36569</xdr:rowOff>
    </xdr:from>
    <xdr:to>
      <xdr:col>2</xdr:col>
      <xdr:colOff>364741</xdr:colOff>
      <xdr:row>4</xdr:row>
      <xdr:rowOff>170859</xdr:rowOff>
    </xdr:to>
    <xdr:sp macro="" textlink="">
      <xdr:nvSpPr>
        <xdr:cNvPr id="4" name="Curved Down Arrow 1">
          <a:extLst>
            <a:ext uri="{FF2B5EF4-FFF2-40B4-BE49-F238E27FC236}">
              <a16:creationId xmlns:a16="http://schemas.microsoft.com/office/drawing/2014/main" id="{10806B86-CB87-41B7-80B2-047AD1C72BED}"/>
            </a:ext>
          </a:extLst>
        </xdr:cNvPr>
        <xdr:cNvSpPr/>
      </xdr:nvSpPr>
      <xdr:spPr>
        <a:xfrm rot="5192399">
          <a:off x="1901509" y="310627"/>
          <a:ext cx="865810" cy="317694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55880</xdr:colOff>
      <xdr:row>4</xdr:row>
      <xdr:rowOff>96520</xdr:rowOff>
    </xdr:from>
    <xdr:to>
      <xdr:col>2</xdr:col>
      <xdr:colOff>566148</xdr:colOff>
      <xdr:row>4</xdr:row>
      <xdr:rowOff>96520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4F342D7-299A-434E-894B-77629D8BFE8F}"/>
            </a:ext>
          </a:extLst>
        </xdr:cNvPr>
        <xdr:cNvCxnSpPr/>
      </xdr:nvCxnSpPr>
      <xdr:spPr>
        <a:xfrm>
          <a:off x="2306320" y="828040"/>
          <a:ext cx="51026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708fb53a66a3e4e1/DTF/LESSONS/General%20Lessons/GENERAL/Advanced/3/MS%20Excel%20%20-%20&#1329;&#1396;&#1405;&#1377;&#1385;&#1406;&#1377;&#1397;&#1387;&#1398;%20&#1414;&#1400;&#1410;&#1398;&#1391;&#1409;&#1387;&#1377;&#1398;&#1381;&#14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EXCEL LESSONS"/>
      <sheetName val="Today"/>
      <sheetName val="Edate"/>
      <sheetName val="Eomonth"/>
      <sheetName val="Weekday"/>
      <sheetName val="Year"/>
      <sheetName val="Month"/>
      <sheetName val="Day"/>
      <sheetName val="Networkdays.intl"/>
      <sheetName val="Workday.int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9">
          <cell r="A9">
            <v>41434</v>
          </cell>
        </row>
        <row r="10">
          <cell r="A10">
            <v>41487</v>
          </cell>
        </row>
        <row r="11">
          <cell r="A11">
            <v>41497</v>
          </cell>
        </row>
        <row r="12">
          <cell r="A12">
            <v>41518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6C7EA-C690-4A84-80AD-FE8D55A72F9D}">
  <sheetPr>
    <tabColor rgb="FF33CC33"/>
  </sheetPr>
  <dimension ref="A1:B9"/>
  <sheetViews>
    <sheetView showGridLines="0" tabSelected="1" zoomScale="180" zoomScaleNormal="180" workbookViewId="0"/>
  </sheetViews>
  <sheetFormatPr defaultColWidth="9.109375" defaultRowHeight="15.6" x14ac:dyDescent="0.3"/>
  <cols>
    <col min="1" max="1" width="8.6640625" style="77" customWidth="1"/>
    <col min="2" max="2" width="32.88671875" style="71" customWidth="1"/>
    <col min="3" max="16384" width="9.109375" style="70"/>
  </cols>
  <sheetData>
    <row r="1" spans="2:2" ht="38.25" customHeight="1" x14ac:dyDescent="0.3">
      <c r="B1" s="69" t="s">
        <v>136</v>
      </c>
    </row>
    <row r="2" spans="2:2" ht="6.6" customHeight="1" x14ac:dyDescent="0.3"/>
    <row r="3" spans="2:2" ht="36" customHeight="1" x14ac:dyDescent="0.3">
      <c r="B3" s="72" t="s">
        <v>137</v>
      </c>
    </row>
    <row r="4" spans="2:2" ht="7.8" customHeight="1" x14ac:dyDescent="0.3">
      <c r="B4" s="73"/>
    </row>
    <row r="5" spans="2:2" ht="36" customHeight="1" x14ac:dyDescent="0.3">
      <c r="B5" s="73" t="s">
        <v>138</v>
      </c>
    </row>
    <row r="6" spans="2:2" ht="7.8" customHeight="1" x14ac:dyDescent="0.3">
      <c r="B6" s="73"/>
    </row>
    <row r="7" spans="2:2" ht="36" customHeight="1" x14ac:dyDescent="0.3">
      <c r="B7" s="74" t="s">
        <v>139</v>
      </c>
    </row>
    <row r="8" spans="2:2" x14ac:dyDescent="0.3">
      <c r="B8" s="75"/>
    </row>
    <row r="9" spans="2:2" x14ac:dyDescent="0.3">
      <c r="B9" s="76"/>
    </row>
  </sheetData>
  <hyperlinks>
    <hyperlink ref="B3" r:id="rId1" xr:uid="{29F88AE5-CE87-41E9-A39A-77C068DB5533}"/>
    <hyperlink ref="B5" r:id="rId2" xr:uid="{A685B8E3-9AAD-4500-8E71-9C8EB325A114}"/>
    <hyperlink ref="B7" r:id="rId3" xr:uid="{0F73C2F1-FF3F-43B9-A5D8-B0288CCF3BD5}"/>
    <hyperlink ref="B1" r:id="rId4" xr:uid="{1C82029E-86AE-49FB-9B6C-24F547998260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rgb="FF00B050"/>
  </sheetPr>
  <dimension ref="A1:H28"/>
  <sheetViews>
    <sheetView showGridLines="0" zoomScale="160" zoomScaleNormal="160" workbookViewId="0"/>
  </sheetViews>
  <sheetFormatPr defaultRowHeight="14.4" x14ac:dyDescent="0.3"/>
  <cols>
    <col min="1" max="1" width="14.6640625" customWidth="1"/>
    <col min="2" max="4" width="15.88671875" customWidth="1"/>
    <col min="6" max="6" width="12.88671875" customWidth="1"/>
  </cols>
  <sheetData>
    <row r="1" spans="1:8" x14ac:dyDescent="0.3">
      <c r="B1" s="17" t="s">
        <v>13</v>
      </c>
      <c r="C1" s="17" t="s">
        <v>1</v>
      </c>
      <c r="D1" s="17" t="s">
        <v>0</v>
      </c>
      <c r="H1" s="1"/>
    </row>
    <row r="2" spans="1:8" x14ac:dyDescent="0.3">
      <c r="A2" s="17" t="s">
        <v>30</v>
      </c>
      <c r="B2">
        <v>52</v>
      </c>
      <c r="C2">
        <v>100</v>
      </c>
      <c r="D2">
        <f>B2*C2</f>
        <v>5200</v>
      </c>
    </row>
    <row r="3" spans="1:8" x14ac:dyDescent="0.3">
      <c r="A3" s="17" t="s">
        <v>31</v>
      </c>
      <c r="B3">
        <v>23</v>
      </c>
      <c r="C3">
        <v>120</v>
      </c>
      <c r="D3">
        <f t="shared" ref="D3:D5" si="0">B3*C3</f>
        <v>2760</v>
      </c>
    </row>
    <row r="4" spans="1:8" x14ac:dyDescent="0.3">
      <c r="A4" s="17" t="s">
        <v>32</v>
      </c>
      <c r="B4">
        <v>63</v>
      </c>
      <c r="C4">
        <v>350</v>
      </c>
      <c r="D4">
        <f t="shared" si="0"/>
        <v>22050</v>
      </c>
    </row>
    <row r="5" spans="1:8" x14ac:dyDescent="0.3">
      <c r="A5" s="17" t="s">
        <v>33</v>
      </c>
      <c r="B5">
        <v>95</v>
      </c>
      <c r="C5">
        <v>250</v>
      </c>
      <c r="D5">
        <f t="shared" si="0"/>
        <v>23750</v>
      </c>
    </row>
    <row r="6" spans="1:8" x14ac:dyDescent="0.3">
      <c r="A6" s="17" t="s">
        <v>34</v>
      </c>
      <c r="B6">
        <v>23</v>
      </c>
      <c r="C6">
        <v>320</v>
      </c>
      <c r="D6">
        <f>B6*C6</f>
        <v>7360</v>
      </c>
    </row>
    <row r="7" spans="1:8" ht="14.25" customHeight="1" x14ac:dyDescent="0.3"/>
    <row r="8" spans="1:8" ht="27.75" customHeight="1" x14ac:dyDescent="0.3">
      <c r="B8" s="15" t="s">
        <v>39</v>
      </c>
      <c r="C8" s="4" t="s">
        <v>35</v>
      </c>
      <c r="D8" s="16">
        <f>SUM(D2:D6)</f>
        <v>61120</v>
      </c>
    </row>
    <row r="9" spans="1:8" ht="28.8" x14ac:dyDescent="0.3">
      <c r="B9" s="15" t="s">
        <v>40</v>
      </c>
      <c r="C9" s="4" t="s">
        <v>35</v>
      </c>
      <c r="D9" s="80">
        <f>SUMPRODUCT(B2:B6,C2:C6)</f>
        <v>61120</v>
      </c>
      <c r="E9" t="s">
        <v>55</v>
      </c>
    </row>
    <row r="11" spans="1:8" x14ac:dyDescent="0.3">
      <c r="B11" s="109" t="s">
        <v>77</v>
      </c>
      <c r="C11" s="109" t="s">
        <v>78</v>
      </c>
      <c r="D11" s="109" t="s">
        <v>79</v>
      </c>
    </row>
    <row r="12" spans="1:8" x14ac:dyDescent="0.3">
      <c r="A12" s="9" t="s">
        <v>36</v>
      </c>
      <c r="B12" s="107">
        <v>15</v>
      </c>
      <c r="C12" s="107">
        <v>12</v>
      </c>
      <c r="D12" s="108">
        <v>35</v>
      </c>
    </row>
    <row r="13" spans="1:8" x14ac:dyDescent="0.3">
      <c r="A13" s="12" t="s">
        <v>37</v>
      </c>
      <c r="B13" s="13">
        <v>45</v>
      </c>
      <c r="C13" s="13">
        <v>23</v>
      </c>
      <c r="D13" s="14">
        <v>25</v>
      </c>
    </row>
    <row r="14" spans="1:8" x14ac:dyDescent="0.3">
      <c r="A14" s="9" t="s">
        <v>43</v>
      </c>
      <c r="B14" s="10">
        <v>42</v>
      </c>
      <c r="C14" s="10">
        <v>25</v>
      </c>
      <c r="D14" s="11">
        <v>62</v>
      </c>
    </row>
    <row r="16" spans="1:8" x14ac:dyDescent="0.3">
      <c r="B16" t="s">
        <v>156</v>
      </c>
      <c r="D16" s="2">
        <f>SUMPRODUCT(B12:D12,B13:D13,B14:D14)</f>
        <v>89500</v>
      </c>
    </row>
    <row r="17" spans="1:6" x14ac:dyDescent="0.3">
      <c r="D17" t="s">
        <v>171</v>
      </c>
    </row>
    <row r="19" spans="1:6" x14ac:dyDescent="0.3">
      <c r="A19" s="27" t="s">
        <v>64</v>
      </c>
      <c r="B19" s="28" t="s">
        <v>66</v>
      </c>
      <c r="C19" s="28" t="s">
        <v>67</v>
      </c>
      <c r="D19" s="28" t="s">
        <v>68</v>
      </c>
      <c r="E19" s="28" t="s">
        <v>69</v>
      </c>
      <c r="F19" s="28" t="s">
        <v>65</v>
      </c>
    </row>
    <row r="20" spans="1:6" x14ac:dyDescent="0.3">
      <c r="A20" s="17" t="s">
        <v>1</v>
      </c>
      <c r="B20" s="35">
        <v>56</v>
      </c>
      <c r="C20" s="35">
        <v>24</v>
      </c>
      <c r="D20" s="35">
        <v>36</v>
      </c>
      <c r="E20" s="35">
        <v>84</v>
      </c>
    </row>
    <row r="21" spans="1:6" x14ac:dyDescent="0.3">
      <c r="A21" s="2" t="s">
        <v>58</v>
      </c>
      <c r="B21" s="37">
        <v>10</v>
      </c>
      <c r="C21" s="37">
        <v>22</v>
      </c>
      <c r="D21" s="37">
        <v>42</v>
      </c>
      <c r="E21" s="37">
        <v>30</v>
      </c>
      <c r="F21" s="106">
        <f>SUMPRODUCT($B$20:$E$20,B21:E21)</f>
        <v>5120</v>
      </c>
    </row>
    <row r="22" spans="1:6" x14ac:dyDescent="0.3">
      <c r="A22" s="2" t="s">
        <v>59</v>
      </c>
      <c r="B22" s="37">
        <v>0</v>
      </c>
      <c r="C22" s="37">
        <v>35</v>
      </c>
      <c r="D22" s="37">
        <v>33</v>
      </c>
      <c r="E22" s="37">
        <v>0</v>
      </c>
      <c r="F22" s="106">
        <f t="shared" ref="F22:F26" si="1">SUMPRODUCT($B$20:$E$20,B22:E22)</f>
        <v>2028</v>
      </c>
    </row>
    <row r="23" spans="1:6" x14ac:dyDescent="0.3">
      <c r="A23" s="2" t="s">
        <v>60</v>
      </c>
      <c r="B23" s="37">
        <v>0</v>
      </c>
      <c r="C23" s="37">
        <v>21</v>
      </c>
      <c r="D23" s="37">
        <v>0</v>
      </c>
      <c r="E23" s="37">
        <v>0</v>
      </c>
      <c r="F23" s="106">
        <f t="shared" si="1"/>
        <v>504</v>
      </c>
    </row>
    <row r="24" spans="1:6" x14ac:dyDescent="0.3">
      <c r="A24" s="2" t="s">
        <v>61</v>
      </c>
      <c r="B24" s="37">
        <v>56</v>
      </c>
      <c r="C24" s="37">
        <v>14</v>
      </c>
      <c r="D24" s="37">
        <v>30</v>
      </c>
      <c r="E24" s="37">
        <v>0</v>
      </c>
      <c r="F24" s="106">
        <f t="shared" si="1"/>
        <v>4552</v>
      </c>
    </row>
    <row r="25" spans="1:6" x14ac:dyDescent="0.3">
      <c r="A25" s="2" t="s">
        <v>62</v>
      </c>
      <c r="B25" s="37">
        <v>0</v>
      </c>
      <c r="C25" s="37">
        <v>16</v>
      </c>
      <c r="D25" s="37">
        <v>15</v>
      </c>
      <c r="E25" s="37">
        <v>35</v>
      </c>
      <c r="F25" s="106">
        <f t="shared" si="1"/>
        <v>3864</v>
      </c>
    </row>
    <row r="26" spans="1:6" x14ac:dyDescent="0.3">
      <c r="A26" s="2" t="s">
        <v>63</v>
      </c>
      <c r="B26" s="37">
        <v>30</v>
      </c>
      <c r="C26" s="37">
        <v>50</v>
      </c>
      <c r="D26" s="37">
        <v>14</v>
      </c>
      <c r="E26" s="37">
        <v>29</v>
      </c>
      <c r="F26" s="106">
        <f>SUMPRODUCT($B$20:$E$20,B26:E26)</f>
        <v>5820</v>
      </c>
    </row>
    <row r="27" spans="1:6" x14ac:dyDescent="0.3">
      <c r="F27" t="s">
        <v>172</v>
      </c>
    </row>
    <row r="28" spans="1:6" x14ac:dyDescent="0.3">
      <c r="A28" s="3" t="s">
        <v>38</v>
      </c>
    </row>
  </sheetData>
  <autoFilter ref="B1:D6" xr:uid="{00000000-0009-0000-0000-000005000000}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8496-66C0-421C-9D61-D9E86F39CDBA}">
  <sheetPr>
    <tabColor rgb="FF00B050"/>
  </sheetPr>
  <dimension ref="A1:J43"/>
  <sheetViews>
    <sheetView showGridLines="0" zoomScale="150" zoomScaleNormal="150" workbookViewId="0"/>
  </sheetViews>
  <sheetFormatPr defaultRowHeight="14.4" x14ac:dyDescent="0.3"/>
  <cols>
    <col min="1" max="1" width="15.5546875" customWidth="1"/>
    <col min="2" max="2" width="15.44140625" customWidth="1"/>
    <col min="3" max="3" width="9.88671875" customWidth="1"/>
    <col min="4" max="4" width="13.109375" customWidth="1"/>
    <col min="5" max="5" width="6.33203125" customWidth="1"/>
    <col min="6" max="6" width="1.88671875" customWidth="1"/>
    <col min="7" max="7" width="31.5546875" bestFit="1" customWidth="1"/>
    <col min="8" max="8" width="12.44140625" bestFit="1" customWidth="1"/>
    <col min="9" max="9" width="10.6640625" bestFit="1" customWidth="1"/>
  </cols>
  <sheetData>
    <row r="1" spans="1:9" x14ac:dyDescent="0.3">
      <c r="A1" s="111" t="s">
        <v>80</v>
      </c>
      <c r="B1" s="38">
        <f>SUBTOTAL(9,I8:I39)</f>
        <v>1396</v>
      </c>
      <c r="D1" s="111" t="s">
        <v>81</v>
      </c>
      <c r="E1" s="39">
        <f>SUM(I8:I39)</f>
        <v>2453</v>
      </c>
      <c r="G1" s="3" t="s">
        <v>82</v>
      </c>
    </row>
    <row r="2" spans="1:9" x14ac:dyDescent="0.3">
      <c r="B2" t="s">
        <v>83</v>
      </c>
      <c r="G2" s="3" t="s">
        <v>84</v>
      </c>
    </row>
    <row r="3" spans="1:9" x14ac:dyDescent="0.3">
      <c r="A3" s="111" t="s">
        <v>80</v>
      </c>
      <c r="B3" s="110">
        <f>SUBTOTAL(1,I8:I39)</f>
        <v>46.533333333333331</v>
      </c>
      <c r="D3" s="111" t="s">
        <v>85</v>
      </c>
      <c r="E3" s="40">
        <f>AVERAGE(I8:I39)</f>
        <v>76.65625</v>
      </c>
      <c r="G3" s="3" t="s">
        <v>86</v>
      </c>
    </row>
    <row r="5" spans="1:9" x14ac:dyDescent="0.3">
      <c r="A5" s="111" t="s">
        <v>80</v>
      </c>
      <c r="B5" s="38">
        <f>SUBTOTAL(109,I8:I39)</f>
        <v>1396</v>
      </c>
      <c r="D5" t="s">
        <v>87</v>
      </c>
    </row>
    <row r="7" spans="1:9" x14ac:dyDescent="0.3">
      <c r="A7" s="41" t="s">
        <v>88</v>
      </c>
      <c r="B7" s="41" t="s">
        <v>89</v>
      </c>
      <c r="C7" s="42" t="s">
        <v>90</v>
      </c>
      <c r="G7" s="41" t="s">
        <v>88</v>
      </c>
      <c r="H7" s="41" t="s">
        <v>89</v>
      </c>
      <c r="I7" s="42" t="s">
        <v>90</v>
      </c>
    </row>
    <row r="8" spans="1:9" x14ac:dyDescent="0.3">
      <c r="A8" s="43" t="s">
        <v>91</v>
      </c>
      <c r="B8" s="43" t="s">
        <v>92</v>
      </c>
      <c r="C8" s="44">
        <v>41</v>
      </c>
      <c r="G8" s="43" t="s">
        <v>91</v>
      </c>
      <c r="H8" s="43" t="s">
        <v>92</v>
      </c>
      <c r="I8" s="44">
        <v>41</v>
      </c>
    </row>
    <row r="9" spans="1:9" x14ac:dyDescent="0.3">
      <c r="A9" s="43" t="s">
        <v>91</v>
      </c>
      <c r="B9" s="43" t="s">
        <v>93</v>
      </c>
      <c r="C9" s="44">
        <v>65</v>
      </c>
      <c r="G9" s="43" t="s">
        <v>91</v>
      </c>
      <c r="H9" s="43" t="s">
        <v>93</v>
      </c>
      <c r="I9" s="44">
        <v>65</v>
      </c>
    </row>
    <row r="10" spans="1:9" x14ac:dyDescent="0.3">
      <c r="A10" s="43" t="s">
        <v>91</v>
      </c>
      <c r="B10" s="43" t="s">
        <v>94</v>
      </c>
      <c r="C10" s="44">
        <v>36</v>
      </c>
      <c r="G10" s="43" t="s">
        <v>91</v>
      </c>
      <c r="H10" s="43" t="s">
        <v>94</v>
      </c>
      <c r="I10" s="44">
        <v>36</v>
      </c>
    </row>
    <row r="11" spans="1:9" x14ac:dyDescent="0.3">
      <c r="A11" s="43" t="s">
        <v>91</v>
      </c>
      <c r="B11" s="43" t="s">
        <v>92</v>
      </c>
      <c r="C11" s="44">
        <v>68</v>
      </c>
      <c r="G11" s="43" t="s">
        <v>91</v>
      </c>
      <c r="H11" s="43" t="s">
        <v>92</v>
      </c>
      <c r="I11" s="44">
        <v>68</v>
      </c>
    </row>
    <row r="12" spans="1:9" x14ac:dyDescent="0.3">
      <c r="A12" s="43" t="s">
        <v>91</v>
      </c>
      <c r="B12" s="43" t="s">
        <v>95</v>
      </c>
      <c r="C12" s="44">
        <v>43</v>
      </c>
      <c r="G12" s="43" t="s">
        <v>91</v>
      </c>
      <c r="H12" s="43" t="s">
        <v>95</v>
      </c>
      <c r="I12" s="44">
        <v>43</v>
      </c>
    </row>
    <row r="13" spans="1:9" x14ac:dyDescent="0.3">
      <c r="A13" s="43" t="s">
        <v>91</v>
      </c>
      <c r="B13" s="43" t="s">
        <v>94</v>
      </c>
      <c r="C13" s="44">
        <v>62</v>
      </c>
      <c r="G13" s="43" t="s">
        <v>91</v>
      </c>
      <c r="H13" s="43" t="s">
        <v>94</v>
      </c>
      <c r="I13" s="44">
        <v>62</v>
      </c>
    </row>
    <row r="14" spans="1:9" x14ac:dyDescent="0.3">
      <c r="A14" s="43" t="s">
        <v>91</v>
      </c>
      <c r="B14" s="43" t="s">
        <v>93</v>
      </c>
      <c r="C14" s="44">
        <v>26</v>
      </c>
      <c r="G14" s="43" t="s">
        <v>91</v>
      </c>
      <c r="H14" s="43" t="s">
        <v>93</v>
      </c>
      <c r="I14" s="44">
        <v>26</v>
      </c>
    </row>
    <row r="15" spans="1:9" x14ac:dyDescent="0.3">
      <c r="A15" s="43" t="s">
        <v>91</v>
      </c>
      <c r="B15" s="43" t="s">
        <v>92</v>
      </c>
      <c r="C15" s="44">
        <v>35</v>
      </c>
      <c r="G15" s="43" t="s">
        <v>91</v>
      </c>
      <c r="H15" s="43" t="s">
        <v>92</v>
      </c>
      <c r="I15" s="44">
        <v>35</v>
      </c>
    </row>
    <row r="16" spans="1:9" x14ac:dyDescent="0.3">
      <c r="A16" s="43" t="s">
        <v>91</v>
      </c>
      <c r="B16" s="43" t="s">
        <v>94</v>
      </c>
      <c r="C16" s="44">
        <v>26</v>
      </c>
      <c r="G16" s="43" t="s">
        <v>91</v>
      </c>
      <c r="H16" s="43" t="s">
        <v>94</v>
      </c>
      <c r="I16" s="44">
        <v>26</v>
      </c>
    </row>
    <row r="17" spans="1:10" x14ac:dyDescent="0.3">
      <c r="A17" s="43" t="s">
        <v>91</v>
      </c>
      <c r="B17" s="43" t="s">
        <v>94</v>
      </c>
      <c r="C17" s="44">
        <v>37</v>
      </c>
      <c r="G17" s="43" t="s">
        <v>91</v>
      </c>
      <c r="H17" s="43" t="s">
        <v>94</v>
      </c>
      <c r="I17" s="44">
        <v>37</v>
      </c>
    </row>
    <row r="18" spans="1:10" x14ac:dyDescent="0.3">
      <c r="A18" s="43" t="s">
        <v>91</v>
      </c>
      <c r="B18" s="43" t="s">
        <v>95</v>
      </c>
      <c r="C18" s="44">
        <v>39</v>
      </c>
      <c r="G18" s="43" t="s">
        <v>91</v>
      </c>
      <c r="H18" s="43" t="s">
        <v>95</v>
      </c>
      <c r="I18" s="44">
        <v>39</v>
      </c>
    </row>
    <row r="19" spans="1:10" x14ac:dyDescent="0.3">
      <c r="A19" s="43" t="s">
        <v>91</v>
      </c>
      <c r="B19" s="43" t="s">
        <v>95</v>
      </c>
      <c r="C19" s="44">
        <v>42</v>
      </c>
      <c r="G19" s="43" t="s">
        <v>91</v>
      </c>
      <c r="H19" s="43" t="s">
        <v>95</v>
      </c>
      <c r="I19" s="44">
        <v>42</v>
      </c>
    </row>
    <row r="20" spans="1:10" x14ac:dyDescent="0.3">
      <c r="A20" s="43" t="s">
        <v>91</v>
      </c>
      <c r="B20" s="43" t="s">
        <v>93</v>
      </c>
      <c r="C20" s="44">
        <v>56</v>
      </c>
      <c r="G20" s="43" t="s">
        <v>91</v>
      </c>
      <c r="H20" s="43" t="s">
        <v>93</v>
      </c>
      <c r="I20" s="44">
        <v>56</v>
      </c>
    </row>
    <row r="21" spans="1:10" x14ac:dyDescent="0.3">
      <c r="A21" s="43" t="s">
        <v>91</v>
      </c>
      <c r="B21" s="43" t="s">
        <v>95</v>
      </c>
      <c r="C21" s="44">
        <v>36</v>
      </c>
      <c r="G21" s="43" t="s">
        <v>91</v>
      </c>
      <c r="H21" s="43" t="s">
        <v>95</v>
      </c>
      <c r="I21" s="44">
        <v>36</v>
      </c>
    </row>
    <row r="22" spans="1:10" x14ac:dyDescent="0.3">
      <c r="A22" s="43" t="s">
        <v>91</v>
      </c>
      <c r="B22" s="43" t="s">
        <v>93</v>
      </c>
      <c r="C22" s="44">
        <v>27</v>
      </c>
      <c r="G22" s="43" t="s">
        <v>91</v>
      </c>
      <c r="H22" s="43" t="s">
        <v>93</v>
      </c>
      <c r="I22" s="44">
        <v>27</v>
      </c>
    </row>
    <row r="23" spans="1:10" x14ac:dyDescent="0.3">
      <c r="A23" s="43" t="s">
        <v>91</v>
      </c>
      <c r="B23" s="43" t="s">
        <v>94</v>
      </c>
      <c r="C23" s="44">
        <v>26</v>
      </c>
      <c r="G23" s="43" t="s">
        <v>91</v>
      </c>
      <c r="H23" s="43" t="s">
        <v>94</v>
      </c>
      <c r="I23" s="44">
        <v>26</v>
      </c>
    </row>
    <row r="24" spans="1:10" x14ac:dyDescent="0.3">
      <c r="A24" s="43" t="s">
        <v>96</v>
      </c>
      <c r="B24" s="43" t="s">
        <v>93</v>
      </c>
      <c r="C24" s="44">
        <v>71</v>
      </c>
      <c r="G24" s="123" t="s">
        <v>173</v>
      </c>
      <c r="H24" s="123"/>
      <c r="I24" s="124">
        <f>SUBTOTAL(9,I8:I23)</f>
        <v>665</v>
      </c>
      <c r="J24" t="s">
        <v>178</v>
      </c>
    </row>
    <row r="25" spans="1:10" x14ac:dyDescent="0.3">
      <c r="A25" s="43" t="s">
        <v>96</v>
      </c>
      <c r="B25" s="43" t="s">
        <v>95</v>
      </c>
      <c r="C25" s="44">
        <v>65</v>
      </c>
      <c r="G25" s="43" t="s">
        <v>96</v>
      </c>
      <c r="H25" s="43" t="s">
        <v>93</v>
      </c>
      <c r="I25" s="44">
        <v>71</v>
      </c>
    </row>
    <row r="26" spans="1:10" x14ac:dyDescent="0.3">
      <c r="A26" s="43" t="s">
        <v>96</v>
      </c>
      <c r="B26" s="43" t="s">
        <v>92</v>
      </c>
      <c r="C26" s="44">
        <v>53</v>
      </c>
      <c r="G26" s="43" t="s">
        <v>96</v>
      </c>
      <c r="H26" s="43" t="s">
        <v>95</v>
      </c>
      <c r="I26" s="44">
        <v>65</v>
      </c>
    </row>
    <row r="27" spans="1:10" x14ac:dyDescent="0.3">
      <c r="A27" s="43" t="s">
        <v>96</v>
      </c>
      <c r="B27" s="43" t="s">
        <v>95</v>
      </c>
      <c r="C27" s="44">
        <v>56</v>
      </c>
      <c r="G27" s="43" t="s">
        <v>96</v>
      </c>
      <c r="H27" s="43" t="s">
        <v>92</v>
      </c>
      <c r="I27" s="44">
        <v>53</v>
      </c>
    </row>
    <row r="28" spans="1:10" x14ac:dyDescent="0.3">
      <c r="A28" s="43" t="s">
        <v>96</v>
      </c>
      <c r="B28" s="43" t="s">
        <v>93</v>
      </c>
      <c r="C28" s="44">
        <v>51</v>
      </c>
      <c r="G28" s="43" t="s">
        <v>96</v>
      </c>
      <c r="H28" s="43" t="s">
        <v>95</v>
      </c>
      <c r="I28" s="44">
        <v>56</v>
      </c>
    </row>
    <row r="29" spans="1:10" x14ac:dyDescent="0.3">
      <c r="A29" s="43" t="s">
        <v>96</v>
      </c>
      <c r="B29" s="43" t="s">
        <v>95</v>
      </c>
      <c r="C29" s="44">
        <v>26</v>
      </c>
      <c r="G29" s="43" t="s">
        <v>96</v>
      </c>
      <c r="H29" s="43" t="s">
        <v>93</v>
      </c>
      <c r="I29" s="44">
        <v>51</v>
      </c>
    </row>
    <row r="30" spans="1:10" x14ac:dyDescent="0.3">
      <c r="A30" s="43" t="s">
        <v>96</v>
      </c>
      <c r="B30" s="43" t="s">
        <v>93</v>
      </c>
      <c r="C30" s="44">
        <v>30</v>
      </c>
      <c r="G30" s="43" t="s">
        <v>96</v>
      </c>
      <c r="H30" s="43" t="s">
        <v>95</v>
      </c>
      <c r="I30" s="44">
        <v>26</v>
      </c>
    </row>
    <row r="31" spans="1:10" x14ac:dyDescent="0.3">
      <c r="A31" s="43" t="s">
        <v>96</v>
      </c>
      <c r="B31" s="43" t="s">
        <v>92</v>
      </c>
      <c r="C31" s="44">
        <v>40</v>
      </c>
      <c r="G31" s="43" t="s">
        <v>96</v>
      </c>
      <c r="H31" s="43" t="s">
        <v>93</v>
      </c>
      <c r="I31" s="44">
        <v>30</v>
      </c>
    </row>
    <row r="32" spans="1:10" x14ac:dyDescent="0.3">
      <c r="A32" s="43" t="s">
        <v>97</v>
      </c>
      <c r="B32" s="43" t="s">
        <v>94</v>
      </c>
      <c r="C32" s="44">
        <v>56</v>
      </c>
      <c r="G32" s="43" t="s">
        <v>96</v>
      </c>
      <c r="H32" s="43" t="s">
        <v>92</v>
      </c>
      <c r="I32" s="44">
        <v>40</v>
      </c>
    </row>
    <row r="33" spans="1:9" x14ac:dyDescent="0.3">
      <c r="A33" s="43" t="s">
        <v>97</v>
      </c>
      <c r="B33" s="43" t="s">
        <v>92</v>
      </c>
      <c r="C33" s="44">
        <v>60</v>
      </c>
      <c r="G33" s="123" t="s">
        <v>174</v>
      </c>
      <c r="H33" s="123"/>
      <c r="I33" s="124">
        <f>SUBTOTAL(9,I25:I32)</f>
        <v>392</v>
      </c>
    </row>
    <row r="34" spans="1:9" x14ac:dyDescent="0.3">
      <c r="A34" s="43" t="s">
        <v>97</v>
      </c>
      <c r="B34" s="43" t="s">
        <v>93</v>
      </c>
      <c r="C34" s="44">
        <v>26</v>
      </c>
      <c r="G34" s="43" t="s">
        <v>97</v>
      </c>
      <c r="H34" s="43" t="s">
        <v>94</v>
      </c>
      <c r="I34" s="44">
        <v>56</v>
      </c>
    </row>
    <row r="35" spans="1:9" x14ac:dyDescent="0.3">
      <c r="A35" s="43" t="s">
        <v>97</v>
      </c>
      <c r="B35" s="43" t="s">
        <v>93</v>
      </c>
      <c r="C35" s="44">
        <v>54</v>
      </c>
      <c r="G35" s="43" t="s">
        <v>97</v>
      </c>
      <c r="H35" s="43" t="s">
        <v>92</v>
      </c>
      <c r="I35" s="44">
        <v>60</v>
      </c>
    </row>
    <row r="36" spans="1:9" x14ac:dyDescent="0.3">
      <c r="A36" s="43" t="s">
        <v>97</v>
      </c>
      <c r="B36" s="43" t="s">
        <v>93</v>
      </c>
      <c r="C36" s="44">
        <v>70</v>
      </c>
      <c r="G36" s="43" t="s">
        <v>97</v>
      </c>
      <c r="H36" s="43" t="s">
        <v>93</v>
      </c>
      <c r="I36" s="44">
        <v>26</v>
      </c>
    </row>
    <row r="37" spans="1:9" x14ac:dyDescent="0.3">
      <c r="A37" s="45" t="s">
        <v>97</v>
      </c>
      <c r="B37" s="45" t="s">
        <v>92</v>
      </c>
      <c r="C37" s="46">
        <v>73</v>
      </c>
      <c r="G37" s="43" t="s">
        <v>97</v>
      </c>
      <c r="H37" s="43" t="s">
        <v>93</v>
      </c>
      <c r="I37" s="44">
        <v>54</v>
      </c>
    </row>
    <row r="38" spans="1:9" x14ac:dyDescent="0.3">
      <c r="G38" s="43" t="s">
        <v>97</v>
      </c>
      <c r="H38" s="43" t="s">
        <v>93</v>
      </c>
      <c r="I38" s="44">
        <v>70</v>
      </c>
    </row>
    <row r="39" spans="1:9" x14ac:dyDescent="0.3">
      <c r="A39" s="126" t="s">
        <v>176</v>
      </c>
      <c r="B39" s="126"/>
      <c r="C39" s="126">
        <f>SUBTOTAL(9,C8:C37)</f>
        <v>1396</v>
      </c>
      <c r="G39" s="45" t="s">
        <v>97</v>
      </c>
      <c r="H39" s="45" t="s">
        <v>92</v>
      </c>
      <c r="I39" s="46">
        <v>73</v>
      </c>
    </row>
    <row r="40" spans="1:9" x14ac:dyDescent="0.3">
      <c r="G40" s="125" t="s">
        <v>175</v>
      </c>
      <c r="H40" s="125"/>
      <c r="I40" s="125">
        <f>SUBTOTAL(9,I34:I39)</f>
        <v>339</v>
      </c>
    </row>
    <row r="42" spans="1:9" x14ac:dyDescent="0.3">
      <c r="G42" s="126" t="s">
        <v>176</v>
      </c>
      <c r="H42" s="126"/>
      <c r="I42" s="126">
        <f>SUBTOTAL(9,I8:I40)</f>
        <v>1396</v>
      </c>
    </row>
    <row r="43" spans="1:9" x14ac:dyDescent="0.3">
      <c r="I43" t="s">
        <v>177</v>
      </c>
    </row>
  </sheetData>
  <autoFilter ref="G7:I39" xr:uid="{00000000-0009-0000-0000-000000000000}">
    <sortState xmlns:xlrd2="http://schemas.microsoft.com/office/spreadsheetml/2017/richdata2" ref="G8:I35">
      <sortCondition ref="G2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14AA-400B-4556-BA9C-A6543F68BE25}">
  <sheetPr>
    <tabColor rgb="FF00B050"/>
  </sheetPr>
  <dimension ref="A1:K11"/>
  <sheetViews>
    <sheetView showGridLines="0" zoomScale="145" zoomScaleNormal="145" workbookViewId="0"/>
  </sheetViews>
  <sheetFormatPr defaultRowHeight="14.4" x14ac:dyDescent="0.3"/>
  <cols>
    <col min="1" max="1" width="27.77734375" customWidth="1"/>
    <col min="2" max="8" width="6.77734375" customWidth="1"/>
    <col min="9" max="9" width="1.21875" customWidth="1"/>
    <col min="10" max="10" width="17.6640625" customWidth="1"/>
  </cols>
  <sheetData>
    <row r="1" spans="1:11" x14ac:dyDescent="0.3">
      <c r="B1" s="78" t="s">
        <v>140</v>
      </c>
      <c r="C1" s="78" t="s">
        <v>141</v>
      </c>
      <c r="D1" s="78" t="s">
        <v>142</v>
      </c>
      <c r="E1" s="78" t="s">
        <v>143</v>
      </c>
      <c r="F1" s="78" t="s">
        <v>144</v>
      </c>
      <c r="G1" s="78" t="s">
        <v>145</v>
      </c>
      <c r="H1" s="78" t="s">
        <v>146</v>
      </c>
    </row>
    <row r="2" spans="1:11" ht="28.2" customHeight="1" thickBot="1" x14ac:dyDescent="0.45">
      <c r="A2" s="53" t="s">
        <v>105</v>
      </c>
      <c r="B2" s="112" t="s">
        <v>147</v>
      </c>
      <c r="C2" s="112"/>
      <c r="D2" s="112"/>
      <c r="E2" s="112"/>
      <c r="F2" s="112"/>
      <c r="G2" s="112"/>
      <c r="H2" s="112"/>
      <c r="J2" s="79" t="s">
        <v>148</v>
      </c>
    </row>
    <row r="3" spans="1:11" ht="23.25" customHeight="1" thickTop="1" x14ac:dyDescent="0.3">
      <c r="A3" s="51" t="s">
        <v>104</v>
      </c>
      <c r="B3" s="47">
        <v>3</v>
      </c>
      <c r="C3" s="47">
        <v>3</v>
      </c>
      <c r="D3" s="47"/>
      <c r="E3" s="48"/>
      <c r="F3" s="47">
        <v>3</v>
      </c>
      <c r="G3" s="47">
        <v>3</v>
      </c>
      <c r="H3" s="47">
        <v>3</v>
      </c>
      <c r="J3" s="80">
        <f>COUNT(B3:H3)</f>
        <v>5</v>
      </c>
      <c r="K3" t="s">
        <v>157</v>
      </c>
    </row>
    <row r="4" spans="1:11" ht="23.25" customHeight="1" x14ac:dyDescent="0.3">
      <c r="A4" s="52" t="s">
        <v>102</v>
      </c>
      <c r="B4" s="47">
        <v>4</v>
      </c>
      <c r="C4" s="47">
        <v>4</v>
      </c>
      <c r="D4" s="47">
        <v>4</v>
      </c>
      <c r="E4" s="48"/>
      <c r="F4" s="50" t="s">
        <v>100</v>
      </c>
      <c r="G4" s="47"/>
      <c r="H4" s="47">
        <v>4</v>
      </c>
      <c r="J4" s="80">
        <f t="shared" ref="J4:J8" si="0">COUNT(B4:H4)</f>
        <v>4</v>
      </c>
    </row>
    <row r="5" spans="1:11" ht="23.25" customHeight="1" x14ac:dyDescent="0.3">
      <c r="A5" s="51" t="s">
        <v>103</v>
      </c>
      <c r="B5" s="47">
        <v>5</v>
      </c>
      <c r="C5" s="47"/>
      <c r="D5" s="47">
        <v>5</v>
      </c>
      <c r="E5" s="48"/>
      <c r="F5" s="47"/>
      <c r="G5" s="47">
        <v>5</v>
      </c>
      <c r="H5" s="47"/>
      <c r="J5" s="80">
        <f t="shared" si="0"/>
        <v>3</v>
      </c>
    </row>
    <row r="6" spans="1:11" ht="23.25" customHeight="1" x14ac:dyDescent="0.3">
      <c r="A6" s="52" t="s">
        <v>102</v>
      </c>
      <c r="B6" s="47">
        <v>6</v>
      </c>
      <c r="C6" s="47">
        <v>6</v>
      </c>
      <c r="D6" s="50" t="s">
        <v>100</v>
      </c>
      <c r="E6" s="48"/>
      <c r="F6" s="47">
        <v>6</v>
      </c>
      <c r="G6" s="50" t="s">
        <v>100</v>
      </c>
      <c r="H6" s="47">
        <v>6</v>
      </c>
      <c r="J6" s="80">
        <f>COUNT(B6:H6)</f>
        <v>4</v>
      </c>
    </row>
    <row r="7" spans="1:11" ht="23.25" customHeight="1" x14ac:dyDescent="0.3">
      <c r="A7" s="51" t="s">
        <v>101</v>
      </c>
      <c r="B7" s="47">
        <v>7</v>
      </c>
      <c r="C7" s="47"/>
      <c r="D7" s="50" t="s">
        <v>100</v>
      </c>
      <c r="E7" s="48"/>
      <c r="F7" s="47"/>
      <c r="G7" s="47"/>
      <c r="H7" s="47"/>
      <c r="J7" s="80">
        <f t="shared" si="0"/>
        <v>1</v>
      </c>
    </row>
    <row r="8" spans="1:11" ht="23.25" customHeight="1" x14ac:dyDescent="0.3">
      <c r="A8" s="49" t="s">
        <v>99</v>
      </c>
      <c r="B8" s="47">
        <v>8</v>
      </c>
      <c r="C8" s="47">
        <v>8</v>
      </c>
      <c r="D8" s="47"/>
      <c r="E8" s="48"/>
      <c r="F8" s="47"/>
      <c r="G8" s="47">
        <v>8</v>
      </c>
      <c r="H8" s="47"/>
      <c r="J8" s="80">
        <f t="shared" si="0"/>
        <v>3</v>
      </c>
    </row>
    <row r="11" spans="1:11" x14ac:dyDescent="0.3">
      <c r="A11" s="3" t="s">
        <v>98</v>
      </c>
    </row>
  </sheetData>
  <mergeCells count="1">
    <mergeCell ref="B2:H2"/>
  </mergeCells>
  <phoneticPr fontId="27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437D-3C15-4478-AF99-25A066DCAA5D}">
  <sheetPr>
    <tabColor rgb="FF00B050"/>
  </sheetPr>
  <dimension ref="A1:K11"/>
  <sheetViews>
    <sheetView showGridLines="0" zoomScale="145" zoomScaleNormal="145" workbookViewId="0">
      <selection activeCell="J2" sqref="J2"/>
    </sheetView>
  </sheetViews>
  <sheetFormatPr defaultRowHeight="14.4" x14ac:dyDescent="0.3"/>
  <cols>
    <col min="1" max="1" width="29.109375" customWidth="1"/>
    <col min="2" max="5" width="7.33203125" customWidth="1"/>
    <col min="6" max="6" width="8.21875" customWidth="1"/>
    <col min="7" max="8" width="7.33203125" customWidth="1"/>
    <col min="9" max="9" width="1.33203125" customWidth="1"/>
    <col min="10" max="10" width="16.77734375" customWidth="1"/>
    <col min="11" max="11" width="13.5546875" customWidth="1"/>
  </cols>
  <sheetData>
    <row r="1" spans="1:11" ht="31.8" customHeight="1" thickBot="1" x14ac:dyDescent="0.45">
      <c r="A1" s="53" t="s">
        <v>105</v>
      </c>
      <c r="B1" s="83" t="s">
        <v>120</v>
      </c>
      <c r="C1" s="83" t="s">
        <v>119</v>
      </c>
      <c r="D1" s="83" t="s">
        <v>118</v>
      </c>
      <c r="E1" s="83" t="s">
        <v>117</v>
      </c>
      <c r="F1" s="83" t="s">
        <v>116</v>
      </c>
      <c r="G1" s="83" t="s">
        <v>115</v>
      </c>
      <c r="H1" s="83" t="s">
        <v>114</v>
      </c>
      <c r="J1" s="85" t="s">
        <v>107</v>
      </c>
      <c r="K1" s="85" t="s">
        <v>151</v>
      </c>
    </row>
    <row r="2" spans="1:11" ht="25.5" customHeight="1" thickTop="1" x14ac:dyDescent="0.3">
      <c r="A2" s="51" t="s">
        <v>113</v>
      </c>
      <c r="B2" s="81">
        <v>1</v>
      </c>
      <c r="C2" s="82" t="s">
        <v>150</v>
      </c>
      <c r="D2" s="81"/>
      <c r="E2" s="81">
        <v>1</v>
      </c>
      <c r="F2" s="81">
        <v>1</v>
      </c>
      <c r="G2" s="82" t="s">
        <v>149</v>
      </c>
      <c r="H2" s="81">
        <v>1</v>
      </c>
      <c r="J2" s="8">
        <f>COUNTA(B2:H2)</f>
        <v>6</v>
      </c>
      <c r="K2" s="8">
        <f>COUNTA(B2:H2)-COUNT(B2:H2)</f>
        <v>2</v>
      </c>
    </row>
    <row r="3" spans="1:11" ht="22.5" customHeight="1" x14ac:dyDescent="0.3">
      <c r="A3" s="51" t="s">
        <v>112</v>
      </c>
      <c r="B3" s="54">
        <v>1</v>
      </c>
      <c r="C3" s="54">
        <v>1</v>
      </c>
      <c r="D3" s="54">
        <v>1</v>
      </c>
      <c r="E3" s="82" t="s">
        <v>149</v>
      </c>
      <c r="F3" s="55">
        <v>1</v>
      </c>
      <c r="G3" s="54"/>
      <c r="H3" s="54">
        <v>1</v>
      </c>
      <c r="J3" s="8">
        <f t="shared" ref="J3:J7" si="0">COUNTA(B3:H3)</f>
        <v>6</v>
      </c>
      <c r="K3" s="8">
        <f t="shared" ref="K3:K7" si="1">COUNTA(B3:H3)-COUNT(B3:H3)</f>
        <v>1</v>
      </c>
    </row>
    <row r="4" spans="1:11" ht="22.5" customHeight="1" x14ac:dyDescent="0.3">
      <c r="A4" s="51" t="s">
        <v>111</v>
      </c>
      <c r="B4" s="54">
        <v>1</v>
      </c>
      <c r="C4" s="54"/>
      <c r="D4" s="82" t="s">
        <v>149</v>
      </c>
      <c r="E4" s="82" t="s">
        <v>150</v>
      </c>
      <c r="F4" s="54"/>
      <c r="G4" s="54">
        <v>1</v>
      </c>
      <c r="H4" s="54"/>
      <c r="J4" s="8">
        <f t="shared" si="0"/>
        <v>4</v>
      </c>
      <c r="K4" s="8">
        <f t="shared" si="1"/>
        <v>2</v>
      </c>
    </row>
    <row r="5" spans="1:11" ht="22.5" customHeight="1" x14ac:dyDescent="0.3">
      <c r="A5" s="51" t="s">
        <v>110</v>
      </c>
      <c r="B5" s="54">
        <v>1</v>
      </c>
      <c r="C5" s="54">
        <v>1</v>
      </c>
      <c r="D5" s="54"/>
      <c r="E5" s="54">
        <v>1</v>
      </c>
      <c r="F5" s="82" t="s">
        <v>149</v>
      </c>
      <c r="G5" s="54"/>
      <c r="H5" s="54">
        <v>1</v>
      </c>
      <c r="J5" s="8">
        <f t="shared" si="0"/>
        <v>5</v>
      </c>
      <c r="K5" s="8">
        <f t="shared" si="1"/>
        <v>1</v>
      </c>
    </row>
    <row r="6" spans="1:11" ht="22.5" customHeight="1" x14ac:dyDescent="0.3">
      <c r="A6" s="51" t="s">
        <v>109</v>
      </c>
      <c r="B6" s="54">
        <v>1</v>
      </c>
      <c r="C6" s="54"/>
      <c r="D6" s="55">
        <v>1</v>
      </c>
      <c r="E6" s="82" t="s">
        <v>149</v>
      </c>
      <c r="F6" s="54"/>
      <c r="G6" s="55">
        <v>1</v>
      </c>
      <c r="H6" s="54"/>
      <c r="J6" s="8">
        <f t="shared" si="0"/>
        <v>4</v>
      </c>
      <c r="K6" s="8">
        <f t="shared" si="1"/>
        <v>1</v>
      </c>
    </row>
    <row r="7" spans="1:11" ht="22.5" customHeight="1" x14ac:dyDescent="0.3">
      <c r="A7" s="51" t="s">
        <v>108</v>
      </c>
      <c r="B7" s="54">
        <v>1</v>
      </c>
      <c r="C7" s="54">
        <v>1</v>
      </c>
      <c r="D7" s="55">
        <v>1</v>
      </c>
      <c r="E7" s="54"/>
      <c r="F7" s="55">
        <v>1</v>
      </c>
      <c r="G7" s="82" t="s">
        <v>150</v>
      </c>
      <c r="H7" s="54"/>
      <c r="J7" s="8">
        <f t="shared" si="0"/>
        <v>5</v>
      </c>
      <c r="K7" s="8">
        <f t="shared" si="1"/>
        <v>1</v>
      </c>
    </row>
    <row r="8" spans="1:11" ht="22.5" customHeight="1" x14ac:dyDescent="0.3">
      <c r="A8" s="8" t="s">
        <v>107</v>
      </c>
      <c r="B8" s="8">
        <f>COUNTA(B2:B7)</f>
        <v>6</v>
      </c>
      <c r="C8" s="8">
        <f t="shared" ref="C8:H8" si="2">COUNTA(C2:C7)</f>
        <v>4</v>
      </c>
      <c r="D8" s="8">
        <f t="shared" si="2"/>
        <v>4</v>
      </c>
      <c r="E8" s="8">
        <f t="shared" si="2"/>
        <v>5</v>
      </c>
      <c r="F8" s="8">
        <f t="shared" si="2"/>
        <v>4</v>
      </c>
      <c r="G8" s="8">
        <f t="shared" si="2"/>
        <v>4</v>
      </c>
      <c r="H8" s="8">
        <f t="shared" si="2"/>
        <v>3</v>
      </c>
      <c r="J8" t="s">
        <v>158</v>
      </c>
      <c r="K8" t="s">
        <v>159</v>
      </c>
    </row>
    <row r="11" spans="1:11" x14ac:dyDescent="0.3">
      <c r="A11" s="3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CA26-92E3-4131-B759-CBB9E064D471}">
  <sheetPr>
    <tabColor rgb="FF00B050"/>
  </sheetPr>
  <dimension ref="A1:K11"/>
  <sheetViews>
    <sheetView showGridLines="0" zoomScale="130" zoomScaleNormal="130" workbookViewId="0"/>
  </sheetViews>
  <sheetFormatPr defaultRowHeight="14.4" x14ac:dyDescent="0.3"/>
  <cols>
    <col min="1" max="1" width="25.6640625" customWidth="1"/>
    <col min="9" max="9" width="2.33203125" customWidth="1"/>
    <col min="10" max="10" width="18.33203125" customWidth="1"/>
  </cols>
  <sheetData>
    <row r="1" spans="1:11" ht="15" customHeight="1" x14ac:dyDescent="0.3">
      <c r="B1" s="78" t="s">
        <v>140</v>
      </c>
      <c r="C1" s="78" t="s">
        <v>141</v>
      </c>
      <c r="D1" s="78" t="s">
        <v>142</v>
      </c>
      <c r="E1" s="78" t="s">
        <v>143</v>
      </c>
      <c r="F1" s="78" t="s">
        <v>144</v>
      </c>
      <c r="G1" s="78" t="s">
        <v>145</v>
      </c>
      <c r="H1" s="78" t="s">
        <v>146</v>
      </c>
    </row>
    <row r="2" spans="1:11" ht="31.5" customHeight="1" thickBot="1" x14ac:dyDescent="0.45">
      <c r="A2" s="53" t="s">
        <v>105</v>
      </c>
      <c r="B2" s="112" t="s">
        <v>147</v>
      </c>
      <c r="C2" s="112"/>
      <c r="D2" s="112"/>
      <c r="E2" s="112"/>
      <c r="F2" s="112"/>
      <c r="G2" s="112"/>
      <c r="H2" s="112"/>
      <c r="J2" s="56" t="s">
        <v>123</v>
      </c>
    </row>
    <row r="3" spans="1:11" ht="31.5" customHeight="1" thickTop="1" x14ac:dyDescent="0.3">
      <c r="A3" s="94" t="s">
        <v>104</v>
      </c>
      <c r="B3" s="92">
        <v>3</v>
      </c>
      <c r="C3" s="92">
        <v>3</v>
      </c>
      <c r="D3" s="92"/>
      <c r="E3" s="92">
        <v>3</v>
      </c>
      <c r="F3" s="92">
        <v>3</v>
      </c>
      <c r="G3" s="92">
        <v>3</v>
      </c>
      <c r="H3" s="92">
        <v>3</v>
      </c>
      <c r="J3" s="80">
        <f>COUNTBLANK(B3:H3)</f>
        <v>1</v>
      </c>
      <c r="K3" t="s">
        <v>160</v>
      </c>
    </row>
    <row r="4" spans="1:11" ht="31.5" customHeight="1" x14ac:dyDescent="0.3">
      <c r="A4" s="95" t="s">
        <v>102</v>
      </c>
      <c r="B4" s="92">
        <v>4</v>
      </c>
      <c r="C4" s="92">
        <v>4</v>
      </c>
      <c r="D4" s="92">
        <v>4</v>
      </c>
      <c r="E4" s="92"/>
      <c r="F4" s="93" t="s">
        <v>122</v>
      </c>
      <c r="G4" s="92"/>
      <c r="H4" s="92">
        <v>4</v>
      </c>
      <c r="J4" s="80">
        <f t="shared" ref="J4:J8" si="0">COUNTBLANK(B4:H4)</f>
        <v>2</v>
      </c>
    </row>
    <row r="5" spans="1:11" ht="31.5" customHeight="1" x14ac:dyDescent="0.3">
      <c r="A5" s="94" t="s">
        <v>103</v>
      </c>
      <c r="B5" s="92">
        <v>5</v>
      </c>
      <c r="C5" s="92"/>
      <c r="D5" s="92">
        <v>5</v>
      </c>
      <c r="E5" s="92"/>
      <c r="F5" s="92"/>
      <c r="G5" s="92">
        <v>5</v>
      </c>
      <c r="H5" s="92"/>
      <c r="J5" s="80">
        <f>COUNTBLANK(B5:H5)</f>
        <v>4</v>
      </c>
    </row>
    <row r="6" spans="1:11" ht="31.5" customHeight="1" x14ac:dyDescent="0.3">
      <c r="A6" s="95" t="s">
        <v>102</v>
      </c>
      <c r="B6" s="92">
        <v>6</v>
      </c>
      <c r="C6" s="92">
        <v>6</v>
      </c>
      <c r="D6" s="92"/>
      <c r="E6" s="92">
        <v>6</v>
      </c>
      <c r="F6" s="92">
        <v>6</v>
      </c>
      <c r="G6" s="92"/>
      <c r="H6" s="92">
        <v>6</v>
      </c>
      <c r="J6" s="80">
        <f t="shared" si="0"/>
        <v>2</v>
      </c>
    </row>
    <row r="7" spans="1:11" ht="32.25" customHeight="1" x14ac:dyDescent="0.3">
      <c r="A7" s="94" t="s">
        <v>101</v>
      </c>
      <c r="B7" s="92">
        <v>7</v>
      </c>
      <c r="C7" s="92"/>
      <c r="D7" s="93" t="s">
        <v>122</v>
      </c>
      <c r="E7" s="92"/>
      <c r="F7" s="92"/>
      <c r="G7" s="93" t="s">
        <v>122</v>
      </c>
      <c r="H7" s="92">
        <v>6</v>
      </c>
      <c r="J7" s="80">
        <f t="shared" si="0"/>
        <v>3</v>
      </c>
    </row>
    <row r="8" spans="1:11" ht="32.25" customHeight="1" x14ac:dyDescent="0.3">
      <c r="A8" s="96" t="s">
        <v>99</v>
      </c>
      <c r="B8" s="92">
        <v>8</v>
      </c>
      <c r="C8" s="92">
        <v>8</v>
      </c>
      <c r="D8" s="93" t="s">
        <v>122</v>
      </c>
      <c r="E8" s="92"/>
      <c r="F8" s="93" t="s">
        <v>122</v>
      </c>
      <c r="G8" s="92">
        <v>8</v>
      </c>
      <c r="H8" s="92"/>
      <c r="J8" s="80">
        <f t="shared" si="0"/>
        <v>2</v>
      </c>
    </row>
    <row r="11" spans="1:11" x14ac:dyDescent="0.3">
      <c r="A11" s="3" t="s">
        <v>121</v>
      </c>
    </row>
  </sheetData>
  <mergeCells count="1">
    <mergeCell ref="B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B0CD-8DEF-4CC4-8C17-47FABD3CB2EC}">
  <sheetPr>
    <tabColor rgb="FF00B050"/>
  </sheetPr>
  <dimension ref="A1:M27"/>
  <sheetViews>
    <sheetView showGridLines="0" zoomScale="145" zoomScaleNormal="145" workbookViewId="0"/>
  </sheetViews>
  <sheetFormatPr defaultRowHeight="14.4" x14ac:dyDescent="0.3"/>
  <cols>
    <col min="1" max="1" width="12.109375" customWidth="1"/>
    <col min="2" max="2" width="16" customWidth="1"/>
    <col min="4" max="4" width="7.5546875" customWidth="1"/>
    <col min="5" max="5" width="8.5546875" customWidth="1"/>
    <col min="6" max="6" width="10.21875" customWidth="1"/>
    <col min="7" max="7" width="10.109375" customWidth="1"/>
    <col min="8" max="8" width="8.5546875" customWidth="1"/>
    <col min="9" max="9" width="10.21875" customWidth="1"/>
    <col min="10" max="12" width="9.33203125" customWidth="1"/>
  </cols>
  <sheetData>
    <row r="1" spans="1:13" ht="15" thickBot="1" x14ac:dyDescent="0.35">
      <c r="J1" s="117" t="s">
        <v>163</v>
      </c>
    </row>
    <row r="2" spans="1:13" x14ac:dyDescent="0.3">
      <c r="A2" s="86">
        <v>44020</v>
      </c>
      <c r="B2" s="68" t="s">
        <v>129</v>
      </c>
      <c r="C2" s="67" t="s">
        <v>133</v>
      </c>
      <c r="D2" s="66">
        <v>985</v>
      </c>
      <c r="F2" s="23" t="s">
        <v>129</v>
      </c>
      <c r="G2" s="2">
        <f>COUNTIFS($B$2:$B$11,F2)</f>
        <v>3</v>
      </c>
      <c r="J2" s="16">
        <v>300</v>
      </c>
      <c r="K2" s="116" t="s">
        <v>133</v>
      </c>
      <c r="L2" s="116" t="s">
        <v>135</v>
      </c>
    </row>
    <row r="3" spans="1:13" x14ac:dyDescent="0.3">
      <c r="A3" s="87">
        <v>43763</v>
      </c>
      <c r="B3" s="65" t="s">
        <v>129</v>
      </c>
      <c r="C3" s="64" t="s">
        <v>133</v>
      </c>
      <c r="D3" s="63">
        <v>554</v>
      </c>
      <c r="F3" s="23" t="s">
        <v>126</v>
      </c>
      <c r="G3" s="2">
        <f t="shared" ref="G3:G4" si="0">COUNTIFS($B$2:$B$11,F3)</f>
        <v>3</v>
      </c>
      <c r="J3" s="116" t="s">
        <v>129</v>
      </c>
      <c r="K3" s="8">
        <f>COUNTIFS($B$2:$B$11,$J3,$C$2:$C$11,K$2,$D$2:$D$11,"&gt;"&amp;$J$2)</f>
        <v>2</v>
      </c>
      <c r="L3" s="8">
        <f>COUNTIFS($B$2:$B$11,$J3,$C$2:$C$11,L$2,$D$2:$D$11,"&gt;"&amp;$J$2)</f>
        <v>1</v>
      </c>
      <c r="M3" t="s">
        <v>164</v>
      </c>
    </row>
    <row r="4" spans="1:13" x14ac:dyDescent="0.3">
      <c r="A4" s="87">
        <v>43903</v>
      </c>
      <c r="B4" s="65" t="s">
        <v>126</v>
      </c>
      <c r="C4" s="64" t="s">
        <v>135</v>
      </c>
      <c r="D4" s="63">
        <v>206</v>
      </c>
      <c r="F4" s="23" t="s">
        <v>128</v>
      </c>
      <c r="G4" s="2">
        <f t="shared" si="0"/>
        <v>4</v>
      </c>
      <c r="J4" s="116" t="s">
        <v>126</v>
      </c>
      <c r="K4" s="8">
        <f t="shared" ref="K4:L5" si="1">COUNTIFS($B$2:$B$11,$J4,$C$2:$C$11,K$2,$D$2:$D$11,"&gt;"&amp;$J$2)</f>
        <v>0</v>
      </c>
      <c r="L4" s="8">
        <f t="shared" si="1"/>
        <v>0</v>
      </c>
    </row>
    <row r="5" spans="1:13" x14ac:dyDescent="0.3">
      <c r="A5" s="87">
        <v>44066</v>
      </c>
      <c r="B5" s="65" t="s">
        <v>128</v>
      </c>
      <c r="C5" s="64" t="s">
        <v>135</v>
      </c>
      <c r="D5" s="63">
        <v>326</v>
      </c>
      <c r="J5" s="116" t="s">
        <v>128</v>
      </c>
      <c r="K5" s="8">
        <f t="shared" si="1"/>
        <v>2</v>
      </c>
      <c r="L5" s="8">
        <f t="shared" si="1"/>
        <v>1</v>
      </c>
    </row>
    <row r="6" spans="1:13" x14ac:dyDescent="0.3">
      <c r="A6" s="87">
        <v>44068</v>
      </c>
      <c r="B6" s="65" t="s">
        <v>126</v>
      </c>
      <c r="C6" s="64" t="s">
        <v>135</v>
      </c>
      <c r="D6" s="63">
        <v>157</v>
      </c>
    </row>
    <row r="7" spans="1:13" x14ac:dyDescent="0.3">
      <c r="A7" s="87">
        <v>43790</v>
      </c>
      <c r="B7" s="65" t="s">
        <v>128</v>
      </c>
      <c r="C7" s="64" t="s">
        <v>133</v>
      </c>
      <c r="D7" s="63">
        <v>679</v>
      </c>
      <c r="F7" s="89" t="s">
        <v>153</v>
      </c>
      <c r="G7" s="114">
        <v>43813</v>
      </c>
      <c r="J7" s="64">
        <v>10</v>
      </c>
      <c r="K7" s="64">
        <v>12</v>
      </c>
      <c r="L7" s="64">
        <v>1</v>
      </c>
    </row>
    <row r="8" spans="1:13" x14ac:dyDescent="0.3">
      <c r="A8" s="87">
        <v>43939</v>
      </c>
      <c r="B8" s="65" t="s">
        <v>128</v>
      </c>
      <c r="C8" s="64" t="s">
        <v>135</v>
      </c>
      <c r="D8" s="63">
        <v>264</v>
      </c>
      <c r="F8" s="89" t="s">
        <v>154</v>
      </c>
      <c r="G8" s="114">
        <v>43941</v>
      </c>
      <c r="J8" s="64">
        <v>12</v>
      </c>
      <c r="K8" s="64">
        <v>14</v>
      </c>
      <c r="L8" s="64">
        <v>12</v>
      </c>
    </row>
    <row r="9" spans="1:13" x14ac:dyDescent="0.3">
      <c r="A9" s="87">
        <v>43797</v>
      </c>
      <c r="B9" s="65" t="s">
        <v>129</v>
      </c>
      <c r="C9" s="64" t="s">
        <v>135</v>
      </c>
      <c r="D9" s="63">
        <v>458</v>
      </c>
      <c r="F9" s="90" t="s">
        <v>13</v>
      </c>
      <c r="G9" s="91">
        <f>COUNTIFS(A2:A11,"&gt;="&amp;G7,A2:A11,"&lt;="&amp;G8)</f>
        <v>4</v>
      </c>
      <c r="J9" s="64">
        <v>7</v>
      </c>
      <c r="K9" s="64">
        <v>2</v>
      </c>
      <c r="L9" s="64">
        <v>7</v>
      </c>
    </row>
    <row r="10" spans="1:13" x14ac:dyDescent="0.3">
      <c r="A10" s="87">
        <v>43937</v>
      </c>
      <c r="B10" s="65" t="s">
        <v>126</v>
      </c>
      <c r="C10" s="64" t="s">
        <v>133</v>
      </c>
      <c r="D10" s="63">
        <v>234</v>
      </c>
      <c r="F10" s="115" t="s">
        <v>162</v>
      </c>
      <c r="J10" s="64">
        <v>14</v>
      </c>
      <c r="K10" s="64">
        <v>5</v>
      </c>
      <c r="L10" s="64">
        <v>9</v>
      </c>
    </row>
    <row r="11" spans="1:13" ht="15" thickBot="1" x14ac:dyDescent="0.35">
      <c r="A11" s="88">
        <v>43908</v>
      </c>
      <c r="B11" s="62" t="s">
        <v>128</v>
      </c>
      <c r="C11" s="61" t="s">
        <v>133</v>
      </c>
      <c r="D11" s="60">
        <v>833</v>
      </c>
      <c r="I11" t="s">
        <v>134</v>
      </c>
    </row>
    <row r="12" spans="1:13" x14ac:dyDescent="0.3">
      <c r="I12" s="8">
        <f>COUNTIFS(J7:L10,"&gt;5",J7:L10,"&lt;10",J7:L10,"&lt;&gt;5")</f>
        <v>3</v>
      </c>
    </row>
    <row r="13" spans="1:13" x14ac:dyDescent="0.3">
      <c r="I13" s="115" t="s">
        <v>161</v>
      </c>
    </row>
    <row r="15" spans="1:13" x14ac:dyDescent="0.3">
      <c r="A15" s="59" t="s">
        <v>132</v>
      </c>
      <c r="B15" s="59" t="s">
        <v>27</v>
      </c>
      <c r="C15" s="59" t="s">
        <v>76</v>
      </c>
      <c r="E15" s="58" t="s">
        <v>132</v>
      </c>
      <c r="F15" s="58" t="s">
        <v>27</v>
      </c>
      <c r="G15" s="58" t="s">
        <v>131</v>
      </c>
      <c r="H15" s="58" t="s">
        <v>13</v>
      </c>
    </row>
    <row r="16" spans="1:13" x14ac:dyDescent="0.3">
      <c r="A16" s="57" t="s">
        <v>129</v>
      </c>
      <c r="B16" s="57" t="s">
        <v>130</v>
      </c>
      <c r="C16" s="57">
        <v>500</v>
      </c>
      <c r="E16" t="s">
        <v>129</v>
      </c>
      <c r="F16" t="s">
        <v>130</v>
      </c>
      <c r="G16">
        <v>200</v>
      </c>
      <c r="H16" s="2">
        <f>COUNTIFS(A16:A25,E16,B16:B25,F16,C16:C25,"&gt;"&amp;G16)</f>
        <v>2</v>
      </c>
    </row>
    <row r="17" spans="1:8" x14ac:dyDescent="0.3">
      <c r="A17" s="23" t="s">
        <v>129</v>
      </c>
      <c r="B17" s="23" t="s">
        <v>125</v>
      </c>
      <c r="C17" s="23">
        <v>700</v>
      </c>
      <c r="H17" t="s">
        <v>165</v>
      </c>
    </row>
    <row r="18" spans="1:8" x14ac:dyDescent="0.3">
      <c r="A18" s="23" t="s">
        <v>126</v>
      </c>
      <c r="B18" s="23" t="s">
        <v>127</v>
      </c>
      <c r="C18" s="23">
        <v>560</v>
      </c>
    </row>
    <row r="19" spans="1:8" x14ac:dyDescent="0.3">
      <c r="A19" s="23" t="s">
        <v>129</v>
      </c>
      <c r="B19" s="23" t="s">
        <v>130</v>
      </c>
      <c r="C19" s="23">
        <v>590</v>
      </c>
    </row>
    <row r="20" spans="1:8" ht="17.25" customHeight="1" x14ac:dyDescent="0.3">
      <c r="A20" s="23" t="s">
        <v>128</v>
      </c>
      <c r="B20" s="23" t="s">
        <v>130</v>
      </c>
      <c r="C20" s="23">
        <v>250</v>
      </c>
    </row>
    <row r="21" spans="1:8" x14ac:dyDescent="0.3">
      <c r="A21" s="23" t="s">
        <v>126</v>
      </c>
      <c r="B21" s="23" t="s">
        <v>127</v>
      </c>
      <c r="C21" s="23">
        <v>350</v>
      </c>
    </row>
    <row r="22" spans="1:8" x14ac:dyDescent="0.3">
      <c r="A22" s="23" t="s">
        <v>129</v>
      </c>
      <c r="B22" s="23" t="s">
        <v>125</v>
      </c>
      <c r="C22" s="23">
        <v>420</v>
      </c>
    </row>
    <row r="23" spans="1:8" x14ac:dyDescent="0.3">
      <c r="A23" s="23" t="s">
        <v>128</v>
      </c>
      <c r="B23" s="23" t="s">
        <v>125</v>
      </c>
      <c r="C23" s="23">
        <v>150</v>
      </c>
    </row>
    <row r="24" spans="1:8" x14ac:dyDescent="0.3">
      <c r="A24" s="23" t="s">
        <v>128</v>
      </c>
      <c r="B24" s="23" t="s">
        <v>127</v>
      </c>
      <c r="C24" s="23">
        <v>300</v>
      </c>
    </row>
    <row r="25" spans="1:8" x14ac:dyDescent="0.3">
      <c r="A25" s="23" t="s">
        <v>126</v>
      </c>
      <c r="B25" s="23" t="s">
        <v>125</v>
      </c>
      <c r="C25" s="23">
        <v>650</v>
      </c>
    </row>
    <row r="27" spans="1:8" x14ac:dyDescent="0.3">
      <c r="A27" s="3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">
    <tabColor rgb="FF00B050"/>
  </sheetPr>
  <dimension ref="A1:M40"/>
  <sheetViews>
    <sheetView showGridLines="0" topLeftCell="B1" zoomScale="134" zoomScaleNormal="130" workbookViewId="0">
      <pane ySplit="1" topLeftCell="A2" activePane="bottomLeft" state="frozen"/>
      <selection activeCell="B1" sqref="B1"/>
      <selection pane="bottomLeft" activeCell="B1" sqref="B1"/>
    </sheetView>
  </sheetViews>
  <sheetFormatPr defaultRowHeight="14.4" x14ac:dyDescent="0.3"/>
  <cols>
    <col min="1" max="1" width="10.109375" hidden="1" customWidth="1"/>
    <col min="2" max="2" width="15.77734375" customWidth="1"/>
    <col min="3" max="3" width="15.88671875" customWidth="1"/>
    <col min="4" max="4" width="9" customWidth="1"/>
    <col min="5" max="5" width="8.21875" customWidth="1"/>
    <col min="6" max="6" width="8.6640625" hidden="1" customWidth="1"/>
    <col min="7" max="7" width="9" hidden="1" customWidth="1"/>
    <col min="8" max="8" width="9" customWidth="1"/>
    <col min="9" max="9" width="14.109375" customWidth="1"/>
    <col min="10" max="10" width="14.21875" customWidth="1"/>
    <col min="11" max="11" width="14.33203125" customWidth="1"/>
    <col min="12" max="12" width="22.44140625" customWidth="1"/>
    <col min="13" max="13" width="12.5546875" customWidth="1"/>
  </cols>
  <sheetData>
    <row r="1" spans="1:13" x14ac:dyDescent="0.3">
      <c r="A1" s="16" t="s">
        <v>10</v>
      </c>
      <c r="B1" s="16" t="s">
        <v>11</v>
      </c>
      <c r="C1" s="16" t="s">
        <v>12</v>
      </c>
      <c r="D1" s="16" t="s">
        <v>76</v>
      </c>
      <c r="E1" s="16" t="s">
        <v>1</v>
      </c>
      <c r="F1" s="16" t="s">
        <v>14</v>
      </c>
      <c r="G1" s="16" t="s">
        <v>2</v>
      </c>
      <c r="H1" s="1"/>
    </row>
    <row r="2" spans="1:13" x14ac:dyDescent="0.3">
      <c r="A2" s="25">
        <v>41641</v>
      </c>
      <c r="B2" s="23" t="s">
        <v>15</v>
      </c>
      <c r="C2" s="23" t="s">
        <v>16</v>
      </c>
      <c r="D2" s="23">
        <v>9</v>
      </c>
      <c r="E2" s="23">
        <v>2979</v>
      </c>
      <c r="F2" s="23" t="s">
        <v>17</v>
      </c>
      <c r="G2" s="23">
        <v>455.06790000000001</v>
      </c>
      <c r="I2" s="23" t="s">
        <v>22</v>
      </c>
      <c r="J2" s="118">
        <f>SUMIFS($D$2:$D$40,$C$2:$C$40,I2)</f>
        <v>248</v>
      </c>
      <c r="L2" t="s">
        <v>27</v>
      </c>
      <c r="M2" s="5" t="s">
        <v>19</v>
      </c>
    </row>
    <row r="3" spans="1:13" x14ac:dyDescent="0.3">
      <c r="A3" s="25">
        <v>41643</v>
      </c>
      <c r="B3" s="23" t="s">
        <v>18</v>
      </c>
      <c r="C3" s="23" t="s">
        <v>19</v>
      </c>
      <c r="D3" s="23">
        <v>8</v>
      </c>
      <c r="E3" s="23">
        <v>1904</v>
      </c>
      <c r="F3" s="23" t="s">
        <v>17</v>
      </c>
      <c r="G3" s="23">
        <v>462.73320000000001</v>
      </c>
      <c r="I3" s="23" t="s">
        <v>16</v>
      </c>
      <c r="J3" s="118">
        <f t="shared" ref="J3:J4" si="0">SUMIFS($D$2:$D$40,$C$2:$C$40,I3)</f>
        <v>254</v>
      </c>
      <c r="L3" t="s">
        <v>41</v>
      </c>
      <c r="M3" s="6" t="s">
        <v>21</v>
      </c>
    </row>
    <row r="4" spans="1:13" x14ac:dyDescent="0.3">
      <c r="A4" s="25">
        <v>41655</v>
      </c>
      <c r="B4" s="23" t="s">
        <v>20</v>
      </c>
      <c r="C4" s="23" t="s">
        <v>16</v>
      </c>
      <c r="D4" s="23">
        <v>36</v>
      </c>
      <c r="E4" s="23">
        <v>4982</v>
      </c>
      <c r="F4" s="23" t="s">
        <v>17</v>
      </c>
      <c r="G4" s="23">
        <v>476.0136</v>
      </c>
      <c r="I4" s="23" t="s">
        <v>19</v>
      </c>
      <c r="J4" s="119">
        <f t="shared" si="0"/>
        <v>451</v>
      </c>
      <c r="L4" t="s">
        <v>28</v>
      </c>
      <c r="M4" s="7">
        <v>50000</v>
      </c>
    </row>
    <row r="5" spans="1:13" x14ac:dyDescent="0.3">
      <c r="A5" s="25">
        <v>41662</v>
      </c>
      <c r="B5" s="23" t="s">
        <v>21</v>
      </c>
      <c r="C5" s="23" t="s">
        <v>19</v>
      </c>
      <c r="D5" s="23">
        <v>44</v>
      </c>
      <c r="E5" s="23">
        <v>4758</v>
      </c>
      <c r="F5" s="23" t="s">
        <v>17</v>
      </c>
      <c r="G5" s="23">
        <v>458.98470000000003</v>
      </c>
    </row>
    <row r="6" spans="1:13" x14ac:dyDescent="0.3">
      <c r="A6" s="25">
        <v>41677</v>
      </c>
      <c r="B6" s="23" t="s">
        <v>21</v>
      </c>
      <c r="C6" s="23" t="s">
        <v>22</v>
      </c>
      <c r="D6" s="23">
        <v>23</v>
      </c>
      <c r="E6" s="23">
        <v>8802</v>
      </c>
      <c r="F6" s="23" t="s">
        <v>23</v>
      </c>
      <c r="G6" s="23">
        <v>638.80560000000003</v>
      </c>
      <c r="I6" t="s">
        <v>166</v>
      </c>
      <c r="L6" t="s">
        <v>76</v>
      </c>
      <c r="M6" s="8">
        <f>SUMIFS(D2:D40,C2:C40,M2,B2:B40,M3,E2:E40,"&lt;"&amp;M4)</f>
        <v>111</v>
      </c>
    </row>
    <row r="7" spans="1:13" x14ac:dyDescent="0.3">
      <c r="A7" s="25">
        <v>41685</v>
      </c>
      <c r="B7" s="23" t="s">
        <v>18</v>
      </c>
      <c r="C7" s="23" t="s">
        <v>22</v>
      </c>
      <c r="D7" s="23">
        <v>34</v>
      </c>
      <c r="E7" s="23">
        <v>3589</v>
      </c>
      <c r="F7" s="23" t="s">
        <v>17</v>
      </c>
      <c r="G7" s="23">
        <v>475.4169</v>
      </c>
      <c r="L7" t="s">
        <v>42</v>
      </c>
    </row>
    <row r="8" spans="1:13" x14ac:dyDescent="0.3">
      <c r="A8" s="25">
        <v>41738</v>
      </c>
      <c r="B8" s="23" t="s">
        <v>18</v>
      </c>
      <c r="C8" s="23" t="s">
        <v>16</v>
      </c>
      <c r="D8" s="23">
        <v>15</v>
      </c>
      <c r="E8" s="23">
        <v>41500</v>
      </c>
      <c r="F8" s="23" t="s">
        <v>24</v>
      </c>
      <c r="G8" s="23">
        <v>7.65</v>
      </c>
    </row>
    <row r="9" spans="1:13" x14ac:dyDescent="0.3">
      <c r="A9" s="25">
        <v>41746</v>
      </c>
      <c r="B9" s="23" t="s">
        <v>18</v>
      </c>
      <c r="C9" s="23" t="s">
        <v>19</v>
      </c>
      <c r="D9" s="23">
        <v>5</v>
      </c>
      <c r="E9" s="23">
        <v>3090</v>
      </c>
      <c r="F9" s="23" t="s">
        <v>17</v>
      </c>
      <c r="G9" s="23">
        <v>464.75280000000004</v>
      </c>
      <c r="I9" s="5" t="s">
        <v>11</v>
      </c>
      <c r="J9" s="5" t="s">
        <v>12</v>
      </c>
      <c r="K9" s="32" t="s">
        <v>70</v>
      </c>
      <c r="L9" s="32" t="s">
        <v>75</v>
      </c>
    </row>
    <row r="10" spans="1:13" x14ac:dyDescent="0.3">
      <c r="A10" s="25">
        <v>41752</v>
      </c>
      <c r="B10" s="23" t="s">
        <v>25</v>
      </c>
      <c r="C10" s="23" t="s">
        <v>22</v>
      </c>
      <c r="D10" s="23">
        <v>9</v>
      </c>
      <c r="E10" s="23">
        <v>8394</v>
      </c>
      <c r="F10" s="23" t="s">
        <v>23</v>
      </c>
      <c r="G10" s="23">
        <v>613.49939999999992</v>
      </c>
      <c r="I10" s="23" t="s">
        <v>21</v>
      </c>
      <c r="J10" s="23" t="s">
        <v>19</v>
      </c>
      <c r="K10" s="23">
        <f>COUNTIFS($B$2:$B$40,I10,$C$2:$C$40,J10)</f>
        <v>5</v>
      </c>
      <c r="L10" s="23">
        <f>SUMIFS($D$2:$D$40,$B$2:$B$40,I10,$C$2:$C$40,J10)</f>
        <v>166</v>
      </c>
    </row>
    <row r="11" spans="1:13" x14ac:dyDescent="0.3">
      <c r="A11" s="25">
        <v>41779</v>
      </c>
      <c r="B11" s="23" t="s">
        <v>21</v>
      </c>
      <c r="C11" s="23" t="s">
        <v>19</v>
      </c>
      <c r="D11" s="23">
        <v>25</v>
      </c>
      <c r="E11" s="23">
        <v>524</v>
      </c>
      <c r="F11" s="23" t="s">
        <v>17</v>
      </c>
      <c r="G11" s="23">
        <v>457.13339999999999</v>
      </c>
      <c r="I11" s="26" t="s">
        <v>25</v>
      </c>
      <c r="J11" s="23" t="s">
        <v>19</v>
      </c>
      <c r="K11" s="23">
        <f t="shared" ref="K11:K13" si="1">COUNTIFS($B$2:$B$40,I11,$C$2:$C$40,J11)</f>
        <v>3</v>
      </c>
      <c r="L11" s="23">
        <f t="shared" ref="L11:L13" si="2">SUMIFS($D$2:$D$40,$B$2:$B$40,I11,$C$2:$C$40,J11)</f>
        <v>66</v>
      </c>
    </row>
    <row r="12" spans="1:13" x14ac:dyDescent="0.3">
      <c r="A12" s="25">
        <v>41794</v>
      </c>
      <c r="B12" s="23" t="s">
        <v>18</v>
      </c>
      <c r="C12" s="23" t="s">
        <v>16</v>
      </c>
      <c r="D12" s="23">
        <v>14</v>
      </c>
      <c r="E12" s="23">
        <v>138800</v>
      </c>
      <c r="F12" s="23" t="s">
        <v>24</v>
      </c>
      <c r="G12" s="23">
        <v>7.65</v>
      </c>
      <c r="I12" s="23" t="s">
        <v>20</v>
      </c>
      <c r="J12" s="23" t="s">
        <v>22</v>
      </c>
      <c r="K12" s="23">
        <f t="shared" si="1"/>
        <v>2</v>
      </c>
      <c r="L12" s="23">
        <f t="shared" si="2"/>
        <v>29</v>
      </c>
    </row>
    <row r="13" spans="1:13" x14ac:dyDescent="0.3">
      <c r="A13" s="25">
        <v>41798</v>
      </c>
      <c r="B13" s="23" t="s">
        <v>25</v>
      </c>
      <c r="C13" s="23" t="s">
        <v>19</v>
      </c>
      <c r="D13" s="23">
        <v>16</v>
      </c>
      <c r="E13" s="23">
        <v>1209</v>
      </c>
      <c r="F13" s="23" t="s">
        <v>17</v>
      </c>
      <c r="G13" s="23">
        <v>462.30480000000006</v>
      </c>
      <c r="I13" s="23" t="s">
        <v>18</v>
      </c>
      <c r="J13" s="23" t="s">
        <v>16</v>
      </c>
      <c r="K13" s="23">
        <f t="shared" si="1"/>
        <v>4</v>
      </c>
      <c r="L13" s="23">
        <f t="shared" si="2"/>
        <v>91</v>
      </c>
    </row>
    <row r="14" spans="1:13" x14ac:dyDescent="0.3">
      <c r="A14" s="25">
        <v>41806</v>
      </c>
      <c r="B14" s="23" t="s">
        <v>25</v>
      </c>
      <c r="C14" s="23" t="s">
        <v>19</v>
      </c>
      <c r="D14" s="23">
        <v>23</v>
      </c>
      <c r="E14" s="23">
        <v>383300</v>
      </c>
      <c r="F14" s="23" t="s">
        <v>24</v>
      </c>
      <c r="G14" s="23">
        <v>7.65</v>
      </c>
      <c r="K14" s="120" t="s">
        <v>167</v>
      </c>
    </row>
    <row r="15" spans="1:13" x14ac:dyDescent="0.3">
      <c r="A15" s="25">
        <v>41822</v>
      </c>
      <c r="B15" s="23" t="s">
        <v>18</v>
      </c>
      <c r="C15" s="23" t="s">
        <v>19</v>
      </c>
      <c r="D15" s="23">
        <v>28</v>
      </c>
      <c r="E15" s="23">
        <v>4329</v>
      </c>
      <c r="F15" s="23" t="s">
        <v>23</v>
      </c>
      <c r="G15" s="23">
        <v>602.88120000000004</v>
      </c>
      <c r="L15" s="120" t="s">
        <v>168</v>
      </c>
    </row>
    <row r="16" spans="1:13" x14ac:dyDescent="0.3">
      <c r="A16" s="25">
        <v>41834</v>
      </c>
      <c r="B16" s="23" t="s">
        <v>21</v>
      </c>
      <c r="C16" s="23" t="s">
        <v>22</v>
      </c>
      <c r="D16" s="23">
        <v>44</v>
      </c>
      <c r="E16" s="23">
        <v>8667</v>
      </c>
      <c r="F16" s="23" t="s">
        <v>23</v>
      </c>
      <c r="G16" s="23">
        <v>585.19439999999997</v>
      </c>
      <c r="I16" s="3" t="s">
        <v>29</v>
      </c>
    </row>
    <row r="17" spans="1:7" x14ac:dyDescent="0.3">
      <c r="A17" s="25">
        <v>41843</v>
      </c>
      <c r="B17" s="23" t="s">
        <v>26</v>
      </c>
      <c r="C17" s="23" t="s">
        <v>19</v>
      </c>
      <c r="D17" s="23">
        <v>47</v>
      </c>
      <c r="E17" s="23">
        <v>1117</v>
      </c>
      <c r="F17" s="23" t="s">
        <v>24</v>
      </c>
      <c r="G17" s="23">
        <v>7.65</v>
      </c>
    </row>
    <row r="18" spans="1:7" x14ac:dyDescent="0.3">
      <c r="A18" s="25">
        <v>41847</v>
      </c>
      <c r="B18" s="23" t="s">
        <v>21</v>
      </c>
      <c r="C18" s="23" t="s">
        <v>16</v>
      </c>
      <c r="D18" s="23">
        <v>1</v>
      </c>
      <c r="E18" s="23">
        <v>966700</v>
      </c>
      <c r="F18" s="23" t="s">
        <v>24</v>
      </c>
      <c r="G18" s="23">
        <v>7.65</v>
      </c>
    </row>
    <row r="19" spans="1:7" x14ac:dyDescent="0.3">
      <c r="A19" s="25">
        <v>41850</v>
      </c>
      <c r="B19" s="23" t="s">
        <v>21</v>
      </c>
      <c r="C19" s="23" t="s">
        <v>16</v>
      </c>
      <c r="D19" s="23">
        <v>36</v>
      </c>
      <c r="E19" s="23">
        <v>5086</v>
      </c>
      <c r="F19" s="23" t="s">
        <v>17</v>
      </c>
      <c r="G19" s="23">
        <v>474.19290000000001</v>
      </c>
    </row>
    <row r="20" spans="1:7" x14ac:dyDescent="0.3">
      <c r="A20" s="25">
        <v>41882</v>
      </c>
      <c r="B20" s="23" t="s">
        <v>26</v>
      </c>
      <c r="C20" s="23" t="s">
        <v>22</v>
      </c>
      <c r="D20" s="23">
        <v>16</v>
      </c>
      <c r="E20" s="23">
        <v>4300</v>
      </c>
      <c r="F20" s="23" t="s">
        <v>17</v>
      </c>
      <c r="G20" s="23">
        <v>471.54600000000005</v>
      </c>
    </row>
    <row r="21" spans="1:7" x14ac:dyDescent="0.3">
      <c r="A21" s="25">
        <v>41884</v>
      </c>
      <c r="B21" s="23" t="s">
        <v>21</v>
      </c>
      <c r="C21" s="23" t="s">
        <v>19</v>
      </c>
      <c r="D21" s="23">
        <v>33</v>
      </c>
      <c r="E21" s="23">
        <v>344900</v>
      </c>
      <c r="F21" s="23" t="s">
        <v>24</v>
      </c>
      <c r="G21" s="23">
        <v>7.65</v>
      </c>
    </row>
    <row r="22" spans="1:7" x14ac:dyDescent="0.3">
      <c r="A22" s="25">
        <v>41894</v>
      </c>
      <c r="B22" s="23" t="s">
        <v>20</v>
      </c>
      <c r="C22" s="23" t="s">
        <v>22</v>
      </c>
      <c r="D22" s="23">
        <v>3</v>
      </c>
      <c r="E22" s="23">
        <v>9280</v>
      </c>
      <c r="F22" s="23" t="s">
        <v>17</v>
      </c>
      <c r="G22" s="23">
        <v>481.81229999999999</v>
      </c>
    </row>
    <row r="23" spans="1:7" x14ac:dyDescent="0.3">
      <c r="A23" s="25">
        <v>41897</v>
      </c>
      <c r="B23" s="23" t="s">
        <v>25</v>
      </c>
      <c r="C23" s="23" t="s">
        <v>22</v>
      </c>
      <c r="D23" s="23">
        <v>45</v>
      </c>
      <c r="E23" s="23">
        <v>5469</v>
      </c>
      <c r="F23" s="23" t="s">
        <v>17</v>
      </c>
      <c r="G23" s="23">
        <v>457.74540000000002</v>
      </c>
    </row>
    <row r="24" spans="1:7" x14ac:dyDescent="0.3">
      <c r="A24" s="25">
        <v>41902</v>
      </c>
      <c r="B24" s="23" t="s">
        <v>20</v>
      </c>
      <c r="C24" s="23" t="s">
        <v>22</v>
      </c>
      <c r="D24" s="23">
        <v>26</v>
      </c>
      <c r="E24" s="23">
        <v>567100</v>
      </c>
      <c r="F24" s="23" t="s">
        <v>24</v>
      </c>
      <c r="G24" s="23">
        <v>7.65</v>
      </c>
    </row>
    <row r="25" spans="1:7" x14ac:dyDescent="0.3">
      <c r="A25" s="25">
        <v>41904</v>
      </c>
      <c r="B25" s="23" t="s">
        <v>18</v>
      </c>
      <c r="C25" s="23" t="s">
        <v>16</v>
      </c>
      <c r="D25" s="23">
        <v>43</v>
      </c>
      <c r="E25" s="23">
        <v>8964</v>
      </c>
      <c r="F25" s="23" t="s">
        <v>23</v>
      </c>
      <c r="G25" s="23">
        <v>614.79989999999998</v>
      </c>
    </row>
    <row r="26" spans="1:7" x14ac:dyDescent="0.3">
      <c r="A26" s="25">
        <v>41909</v>
      </c>
      <c r="B26" s="23" t="s">
        <v>20</v>
      </c>
      <c r="C26" s="23" t="s">
        <v>16</v>
      </c>
      <c r="D26" s="23">
        <v>16</v>
      </c>
      <c r="E26" s="23">
        <v>1830</v>
      </c>
      <c r="F26" s="23" t="s">
        <v>24</v>
      </c>
      <c r="G26" s="23">
        <v>7.65</v>
      </c>
    </row>
    <row r="27" spans="1:7" x14ac:dyDescent="0.3">
      <c r="A27" s="25">
        <v>41925</v>
      </c>
      <c r="B27" s="23" t="s">
        <v>26</v>
      </c>
      <c r="C27" s="23" t="s">
        <v>22</v>
      </c>
      <c r="D27" s="23">
        <v>29</v>
      </c>
      <c r="E27" s="23">
        <v>871</v>
      </c>
      <c r="F27" s="23" t="s">
        <v>23</v>
      </c>
      <c r="G27" s="23">
        <v>617.99760000000015</v>
      </c>
    </row>
    <row r="28" spans="1:7" x14ac:dyDescent="0.3">
      <c r="A28" s="25">
        <v>41925</v>
      </c>
      <c r="B28" s="23" t="s">
        <v>18</v>
      </c>
      <c r="C28" s="23" t="s">
        <v>16</v>
      </c>
      <c r="D28" s="23">
        <v>19</v>
      </c>
      <c r="E28" s="23">
        <v>170900</v>
      </c>
      <c r="F28" s="23" t="s">
        <v>24</v>
      </c>
      <c r="G28" s="23">
        <v>7.65</v>
      </c>
    </row>
    <row r="29" spans="1:7" x14ac:dyDescent="0.3">
      <c r="A29" s="25">
        <v>41926</v>
      </c>
      <c r="B29" s="23" t="s">
        <v>15</v>
      </c>
      <c r="C29" s="23" t="s">
        <v>19</v>
      </c>
      <c r="D29" s="23">
        <v>22</v>
      </c>
      <c r="E29" s="23">
        <v>527800</v>
      </c>
      <c r="F29" s="23" t="s">
        <v>24</v>
      </c>
      <c r="G29" s="23">
        <v>7.65</v>
      </c>
    </row>
    <row r="30" spans="1:7" x14ac:dyDescent="0.3">
      <c r="A30" s="25">
        <v>41940</v>
      </c>
      <c r="B30" s="23" t="s">
        <v>25</v>
      </c>
      <c r="C30" s="23" t="s">
        <v>22</v>
      </c>
      <c r="D30" s="23">
        <v>9</v>
      </c>
      <c r="E30" s="23">
        <v>2193</v>
      </c>
      <c r="F30" s="23" t="s">
        <v>23</v>
      </c>
      <c r="G30" s="23">
        <v>614.96820000000002</v>
      </c>
    </row>
    <row r="31" spans="1:7" x14ac:dyDescent="0.3">
      <c r="A31" s="25">
        <v>41941</v>
      </c>
      <c r="B31" s="23" t="s">
        <v>18</v>
      </c>
      <c r="C31" s="23" t="s">
        <v>19</v>
      </c>
      <c r="D31" s="23">
        <v>31</v>
      </c>
      <c r="E31" s="23">
        <v>3045</v>
      </c>
      <c r="F31" s="23" t="s">
        <v>17</v>
      </c>
      <c r="G31" s="23">
        <v>472.66290000000004</v>
      </c>
    </row>
    <row r="32" spans="1:7" x14ac:dyDescent="0.3">
      <c r="A32" s="25">
        <v>41952</v>
      </c>
      <c r="B32" s="23" t="s">
        <v>15</v>
      </c>
      <c r="C32" s="23" t="s">
        <v>19</v>
      </c>
      <c r="D32" s="23">
        <v>30</v>
      </c>
      <c r="E32" s="23">
        <v>7430</v>
      </c>
      <c r="F32" s="23" t="s">
        <v>17</v>
      </c>
      <c r="G32" s="23">
        <v>457.66890000000001</v>
      </c>
    </row>
    <row r="33" spans="1:7" x14ac:dyDescent="0.3">
      <c r="A33" s="25">
        <v>41958</v>
      </c>
      <c r="B33" s="23" t="s">
        <v>15</v>
      </c>
      <c r="C33" s="23" t="s">
        <v>22</v>
      </c>
      <c r="D33" s="23">
        <v>10</v>
      </c>
      <c r="E33" s="23">
        <v>838</v>
      </c>
      <c r="F33" s="23" t="s">
        <v>17</v>
      </c>
      <c r="G33" s="23">
        <v>480.37410000000006</v>
      </c>
    </row>
    <row r="34" spans="1:7" x14ac:dyDescent="0.3">
      <c r="A34" s="25">
        <v>41961</v>
      </c>
      <c r="B34" s="23" t="s">
        <v>21</v>
      </c>
      <c r="C34" s="23" t="s">
        <v>16</v>
      </c>
      <c r="D34" s="23">
        <v>30</v>
      </c>
      <c r="E34" s="23">
        <v>441700</v>
      </c>
      <c r="F34" s="23" t="s">
        <v>24</v>
      </c>
      <c r="G34" s="23">
        <v>7.65</v>
      </c>
    </row>
    <row r="35" spans="1:7" x14ac:dyDescent="0.3">
      <c r="A35" s="25">
        <v>41963</v>
      </c>
      <c r="B35" s="23" t="s">
        <v>20</v>
      </c>
      <c r="C35" s="23" t="s">
        <v>19</v>
      </c>
      <c r="D35" s="23">
        <v>48</v>
      </c>
      <c r="E35" s="23">
        <v>622400</v>
      </c>
      <c r="F35" s="23" t="s">
        <v>24</v>
      </c>
      <c r="G35" s="23">
        <v>7.65</v>
      </c>
    </row>
    <row r="36" spans="1:7" x14ac:dyDescent="0.3">
      <c r="A36" s="25">
        <v>41966</v>
      </c>
      <c r="B36" s="23" t="s">
        <v>25</v>
      </c>
      <c r="C36" s="23" t="s">
        <v>19</v>
      </c>
      <c r="D36" s="23">
        <v>27</v>
      </c>
      <c r="E36" s="23">
        <v>9991</v>
      </c>
      <c r="F36" s="23" t="s">
        <v>17</v>
      </c>
      <c r="G36" s="23">
        <v>459.27540000000005</v>
      </c>
    </row>
    <row r="37" spans="1:7" x14ac:dyDescent="0.3">
      <c r="A37" s="25">
        <v>41970</v>
      </c>
      <c r="B37" s="23" t="s">
        <v>21</v>
      </c>
      <c r="C37" s="23" t="s">
        <v>19</v>
      </c>
      <c r="D37" s="23">
        <v>22</v>
      </c>
      <c r="E37" s="23">
        <v>629500</v>
      </c>
      <c r="F37" s="23" t="s">
        <v>24</v>
      </c>
      <c r="G37" s="23">
        <v>7.65</v>
      </c>
    </row>
    <row r="38" spans="1:7" x14ac:dyDescent="0.3">
      <c r="A38" s="25">
        <v>41973</v>
      </c>
      <c r="B38" s="23" t="s">
        <v>20</v>
      </c>
      <c r="C38" s="23" t="s">
        <v>16</v>
      </c>
      <c r="D38" s="23">
        <v>14</v>
      </c>
      <c r="E38" s="23">
        <v>712300</v>
      </c>
      <c r="F38" s="23" t="s">
        <v>24</v>
      </c>
      <c r="G38" s="23">
        <v>7.65</v>
      </c>
    </row>
    <row r="39" spans="1:7" x14ac:dyDescent="0.3">
      <c r="A39" s="25">
        <v>41984</v>
      </c>
      <c r="B39" s="23" t="s">
        <v>25</v>
      </c>
      <c r="C39" s="23" t="s">
        <v>16</v>
      </c>
      <c r="D39" s="23">
        <v>21</v>
      </c>
      <c r="E39" s="23">
        <v>5059</v>
      </c>
      <c r="F39" s="23" t="s">
        <v>17</v>
      </c>
      <c r="G39" s="23">
        <v>481.95</v>
      </c>
    </row>
    <row r="40" spans="1:7" x14ac:dyDescent="0.3">
      <c r="A40" s="25">
        <v>41998</v>
      </c>
      <c r="B40" s="23" t="s">
        <v>21</v>
      </c>
      <c r="C40" s="23" t="s">
        <v>19</v>
      </c>
      <c r="D40" s="23">
        <v>42</v>
      </c>
      <c r="E40" s="23">
        <v>7135</v>
      </c>
      <c r="F40" s="23" t="s">
        <v>23</v>
      </c>
      <c r="G40" s="23">
        <v>607.62419999999997</v>
      </c>
    </row>
  </sheetData>
  <conditionalFormatting sqref="B2:E40">
    <cfRule type="expression" dxfId="1" priority="6">
      <formula>AND($B2=$M$3,$C2=$M$2,$E2&lt;$M$4)</formula>
    </cfRule>
  </conditionalFormatting>
  <conditionalFormatting sqref="I2:I4">
    <cfRule type="expression" dxfId="0" priority="7">
      <formula>AND($B3=$M$3,$C3=$M$2,$E3&lt;$M$4)</formula>
    </cfRule>
  </conditionalFormatting>
  <dataValidations count="2">
    <dataValidation type="list" allowBlank="1" showInputMessage="1" showErrorMessage="1" sqref="M2" xr:uid="{00000000-0002-0000-0400-000000000000}">
      <formula1>#REF!</formula1>
    </dataValidation>
    <dataValidation type="list" allowBlank="1" showInputMessage="1" showErrorMessage="1" sqref="M3" xr:uid="{00000000-0002-0000-0400-000001000000}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rgb="FF00B050"/>
  </sheetPr>
  <dimension ref="A1:H9"/>
  <sheetViews>
    <sheetView showGridLines="0" zoomScale="220" zoomScaleNormal="220" workbookViewId="0">
      <selection activeCell="B3" sqref="B3"/>
    </sheetView>
  </sheetViews>
  <sheetFormatPr defaultRowHeight="14.4" x14ac:dyDescent="0.3"/>
  <cols>
    <col min="1" max="1" width="36.6640625" customWidth="1"/>
    <col min="2" max="2" width="15.21875" bestFit="1" customWidth="1"/>
  </cols>
  <sheetData>
    <row r="1" spans="1:8" x14ac:dyDescent="0.3">
      <c r="A1" t="s">
        <v>72</v>
      </c>
      <c r="B1" s="33">
        <v>12552126</v>
      </c>
      <c r="H1" s="1"/>
    </row>
    <row r="2" spans="1:8" x14ac:dyDescent="0.3">
      <c r="A2" t="s">
        <v>73</v>
      </c>
      <c r="B2" s="99">
        <f>B1*40%</f>
        <v>5020850.4000000004</v>
      </c>
    </row>
    <row r="3" spans="1:8" x14ac:dyDescent="0.3">
      <c r="A3" t="s">
        <v>74</v>
      </c>
      <c r="B3" s="34">
        <f>ROUND(B2,-3)</f>
        <v>5021000</v>
      </c>
    </row>
    <row r="4" spans="1:8" x14ac:dyDescent="0.3">
      <c r="B4" t="s">
        <v>169</v>
      </c>
    </row>
    <row r="7" spans="1:8" x14ac:dyDescent="0.3">
      <c r="B7" s="36"/>
      <c r="C7" s="24"/>
    </row>
    <row r="9" spans="1:8" x14ac:dyDescent="0.3">
      <c r="A9" s="3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tabColor rgb="FF00B050"/>
  </sheetPr>
  <dimension ref="A1:H16"/>
  <sheetViews>
    <sheetView showGridLines="0" topLeftCell="A4" zoomScale="220" zoomScaleNormal="220" workbookViewId="0">
      <selection activeCell="A4" sqref="A4"/>
    </sheetView>
  </sheetViews>
  <sheetFormatPr defaultRowHeight="14.4" x14ac:dyDescent="0.3"/>
  <cols>
    <col min="1" max="1" width="32" customWidth="1"/>
    <col min="2" max="2" width="11.33203125" customWidth="1"/>
  </cols>
  <sheetData>
    <row r="1" spans="1:8" x14ac:dyDescent="0.3">
      <c r="A1" t="s">
        <v>3</v>
      </c>
      <c r="B1" s="24">
        <v>1572</v>
      </c>
      <c r="C1">
        <v>15.278</v>
      </c>
      <c r="H1" s="1"/>
    </row>
    <row r="2" spans="1:8" x14ac:dyDescent="0.3">
      <c r="A2" t="s">
        <v>5</v>
      </c>
      <c r="B2" s="24">
        <f>ROUND(B1,-2)</f>
        <v>1600</v>
      </c>
      <c r="C2">
        <f>ROUND(C1,1)</f>
        <v>15.3</v>
      </c>
    </row>
    <row r="3" spans="1:8" x14ac:dyDescent="0.3">
      <c r="A3" t="s">
        <v>8</v>
      </c>
      <c r="B3" s="29">
        <f>ROUNDDOWN(B1,-2)</f>
        <v>1500</v>
      </c>
      <c r="C3" s="2">
        <f>ROUNDDOWN(C1,1)</f>
        <v>15.2</v>
      </c>
    </row>
    <row r="4" spans="1:8" x14ac:dyDescent="0.3">
      <c r="A4" t="s">
        <v>72</v>
      </c>
      <c r="B4" s="98">
        <v>12352123</v>
      </c>
    </row>
    <row r="5" spans="1:8" x14ac:dyDescent="0.3">
      <c r="A5" t="s">
        <v>73</v>
      </c>
      <c r="B5" s="100">
        <f>B4*40%</f>
        <v>4940849.2</v>
      </c>
    </row>
    <row r="6" spans="1:8" x14ac:dyDescent="0.3">
      <c r="A6" t="s">
        <v>74</v>
      </c>
      <c r="B6" s="97">
        <f>ROUNDDOWN(B5,-3)</f>
        <v>4940000</v>
      </c>
    </row>
    <row r="7" spans="1:8" ht="15" thickBot="1" x14ac:dyDescent="0.35"/>
    <row r="8" spans="1:8" ht="18" customHeight="1" thickBot="1" x14ac:dyDescent="0.35">
      <c r="A8" s="18" t="s">
        <v>44</v>
      </c>
      <c r="B8" s="18" t="s">
        <v>45</v>
      </c>
      <c r="C8" s="18" t="s">
        <v>46</v>
      </c>
      <c r="D8" s="18" t="s">
        <v>155</v>
      </c>
      <c r="E8" s="18" t="s">
        <v>71</v>
      </c>
    </row>
    <row r="9" spans="1:8" ht="12" customHeight="1" x14ac:dyDescent="0.3">
      <c r="A9" s="19" t="s">
        <v>47</v>
      </c>
      <c r="B9" s="19" t="s">
        <v>48</v>
      </c>
      <c r="C9" s="20">
        <v>32775</v>
      </c>
      <c r="D9" s="101">
        <f ca="1">YEARFRAC(C9,TODAY(),1)</f>
        <v>30.570841889117045</v>
      </c>
      <c r="E9" s="101">
        <f ca="1">ROUNDDOWN(D9,0)</f>
        <v>30</v>
      </c>
    </row>
    <row r="10" spans="1:8" ht="12" customHeight="1" x14ac:dyDescent="0.3">
      <c r="A10" s="21" t="s">
        <v>49</v>
      </c>
      <c r="B10" s="21" t="s">
        <v>48</v>
      </c>
      <c r="C10" s="22">
        <v>34403</v>
      </c>
      <c r="D10" s="101">
        <f t="shared" ref="D10:D14" ca="1" si="0">YEARFRAC(C10,TODAY(),1)</f>
        <v>26.112958831879943</v>
      </c>
      <c r="E10" s="101">
        <f t="shared" ref="E10:E15" ca="1" si="1">ROUNDDOWN(D10,0)</f>
        <v>26</v>
      </c>
    </row>
    <row r="11" spans="1:8" ht="12" customHeight="1" x14ac:dyDescent="0.3">
      <c r="A11" s="21" t="s">
        <v>50</v>
      </c>
      <c r="B11" s="21" t="s">
        <v>48</v>
      </c>
      <c r="C11" s="22">
        <v>32855</v>
      </c>
      <c r="D11" s="101">
        <f t="shared" ca="1" si="0"/>
        <v>30.351813826146476</v>
      </c>
      <c r="E11" s="101">
        <f t="shared" ca="1" si="1"/>
        <v>30</v>
      </c>
    </row>
    <row r="12" spans="1:8" ht="12" customHeight="1" x14ac:dyDescent="0.3">
      <c r="A12" s="21" t="s">
        <v>51</v>
      </c>
      <c r="B12" s="21" t="s">
        <v>48</v>
      </c>
      <c r="C12" s="22">
        <v>31895</v>
      </c>
      <c r="D12" s="101">
        <f t="shared" ca="1" si="0"/>
        <v>32.978822771559706</v>
      </c>
      <c r="E12" s="101">
        <f t="shared" ca="1" si="1"/>
        <v>32</v>
      </c>
    </row>
    <row r="13" spans="1:8" ht="12" customHeight="1" x14ac:dyDescent="0.3">
      <c r="A13" s="21" t="s">
        <v>52</v>
      </c>
      <c r="B13" s="21" t="s">
        <v>48</v>
      </c>
      <c r="C13" s="22">
        <v>22248</v>
      </c>
      <c r="D13" s="101">
        <f t="shared" ca="1" si="0"/>
        <v>59.390197926484447</v>
      </c>
      <c r="E13" s="101">
        <f t="shared" ca="1" si="1"/>
        <v>59</v>
      </c>
    </row>
    <row r="14" spans="1:8" ht="12" customHeight="1" x14ac:dyDescent="0.3">
      <c r="A14" s="30" t="s">
        <v>53</v>
      </c>
      <c r="B14" s="30" t="s">
        <v>54</v>
      </c>
      <c r="C14" s="31">
        <v>31514</v>
      </c>
      <c r="D14" s="121">
        <f t="shared" ca="1" si="0"/>
        <v>34.022606382978722</v>
      </c>
      <c r="E14" s="121">
        <f t="shared" ca="1" si="1"/>
        <v>34</v>
      </c>
    </row>
    <row r="15" spans="1:8" ht="19.2" x14ac:dyDescent="0.3">
      <c r="D15" s="122" t="str">
        <f ca="1">_xlfn.FORMULATEXT(D9)</f>
        <v>=YEARFRAC(C9,TODAY(),1)</v>
      </c>
      <c r="E15" s="122" t="str">
        <f ca="1">_xlfn.FORMULATEXT(E9)</f>
        <v>=ROUNDDOWN(D9,0)</v>
      </c>
    </row>
    <row r="16" spans="1:8" x14ac:dyDescent="0.3">
      <c r="A16" s="3" t="s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rgb="FF00B050"/>
  </sheetPr>
  <dimension ref="A1:J9"/>
  <sheetViews>
    <sheetView showGridLines="0" zoomScale="160" zoomScaleNormal="160" workbookViewId="0">
      <selection activeCell="F2" sqref="F2"/>
    </sheetView>
  </sheetViews>
  <sheetFormatPr defaultRowHeight="14.4" x14ac:dyDescent="0.3"/>
  <cols>
    <col min="1" max="1" width="36.6640625" customWidth="1"/>
    <col min="2" max="3" width="8" customWidth="1"/>
    <col min="4" max="4" width="4.109375" customWidth="1"/>
    <col min="6" max="6" width="17.21875" customWidth="1"/>
    <col min="7" max="7" width="3.109375" customWidth="1"/>
    <col min="8" max="8" width="12.109375" customWidth="1"/>
  </cols>
  <sheetData>
    <row r="1" spans="1:10" ht="45" customHeight="1" x14ac:dyDescent="0.3">
      <c r="A1" s="103" t="s">
        <v>3</v>
      </c>
      <c r="B1" s="84">
        <v>1532</v>
      </c>
      <c r="C1" s="84">
        <v>15.228</v>
      </c>
      <c r="E1" s="104" t="s">
        <v>1</v>
      </c>
      <c r="F1" s="105" t="s">
        <v>56</v>
      </c>
    </row>
    <row r="2" spans="1:10" ht="15" customHeight="1" x14ac:dyDescent="0.3">
      <c r="A2" s="103" t="s">
        <v>5</v>
      </c>
      <c r="B2" s="84">
        <f>ROUND(B1,-2)</f>
        <v>1500</v>
      </c>
      <c r="C2" s="84">
        <f>ROUND(C1,1)</f>
        <v>15.2</v>
      </c>
      <c r="E2" s="84">
        <v>54400</v>
      </c>
      <c r="F2" s="102">
        <f>IF(E2-ROUNDDOWN(E2,-3)&gt;=400,ROUNDUP(E2,-3)-100,ROUNDUP(E2,-3)-1100)</f>
        <v>54900</v>
      </c>
      <c r="H2" s="113" t="s">
        <v>57</v>
      </c>
      <c r="I2" s="113"/>
      <c r="J2" s="113"/>
    </row>
    <row r="3" spans="1:10" x14ac:dyDescent="0.3">
      <c r="A3" s="103" t="s">
        <v>6</v>
      </c>
      <c r="B3" s="2" t="s">
        <v>152</v>
      </c>
      <c r="C3" s="2" t="s">
        <v>152</v>
      </c>
      <c r="E3" s="84">
        <v>78000</v>
      </c>
      <c r="F3" s="102">
        <f t="shared" ref="F3:F8" si="0">IF(E3-ROUNDDOWN(E3,-3)&gt;=400,ROUNDUP(E3,-3)-100,ROUNDUP(E3,-3)-1100)</f>
        <v>76900</v>
      </c>
      <c r="H3" s="113"/>
      <c r="I3" s="113"/>
      <c r="J3" s="113"/>
    </row>
    <row r="4" spans="1:10" x14ac:dyDescent="0.3">
      <c r="E4" s="84">
        <v>45800</v>
      </c>
      <c r="F4" s="102">
        <f t="shared" si="0"/>
        <v>45900</v>
      </c>
      <c r="H4" s="113"/>
      <c r="I4" s="113"/>
      <c r="J4" s="113"/>
    </row>
    <row r="5" spans="1:10" x14ac:dyDescent="0.3">
      <c r="E5" s="84">
        <v>69200</v>
      </c>
      <c r="F5" s="102">
        <f t="shared" si="0"/>
        <v>68900</v>
      </c>
      <c r="H5" s="113"/>
      <c r="I5" s="113"/>
      <c r="J5" s="113"/>
    </row>
    <row r="6" spans="1:10" x14ac:dyDescent="0.3">
      <c r="E6" s="84">
        <v>74500</v>
      </c>
      <c r="F6" s="102">
        <f t="shared" si="0"/>
        <v>74900</v>
      </c>
      <c r="H6" s="113"/>
      <c r="I6" s="113"/>
      <c r="J6" s="113"/>
    </row>
    <row r="7" spans="1:10" x14ac:dyDescent="0.3">
      <c r="E7" s="84">
        <v>24700</v>
      </c>
      <c r="F7" s="102">
        <f t="shared" si="0"/>
        <v>24900</v>
      </c>
      <c r="H7" s="113"/>
      <c r="I7" s="113"/>
      <c r="J7" s="113"/>
    </row>
    <row r="8" spans="1:10" x14ac:dyDescent="0.3">
      <c r="A8" s="3" t="s">
        <v>7</v>
      </c>
      <c r="E8" s="84">
        <v>9250</v>
      </c>
      <c r="F8" s="102">
        <f>IF(E8-ROUNDDOWN(E8,-3)&gt;=400,ROUNDUP(E8,-3)-100,ROUNDUP(E8,-3)-1100)</f>
        <v>8900</v>
      </c>
      <c r="H8" s="113"/>
      <c r="I8" s="113"/>
      <c r="J8" s="113"/>
    </row>
    <row r="9" spans="1:10" x14ac:dyDescent="0.3">
      <c r="F9" t="s">
        <v>170</v>
      </c>
    </row>
  </sheetData>
  <mergeCells count="1">
    <mergeCell ref="H2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MS EXCEL LESSONS</vt:lpstr>
      <vt:lpstr>Count</vt:lpstr>
      <vt:lpstr>Counta</vt:lpstr>
      <vt:lpstr>Countblank</vt:lpstr>
      <vt:lpstr>Countifs</vt:lpstr>
      <vt:lpstr>Sumifs</vt:lpstr>
      <vt:lpstr>Round</vt:lpstr>
      <vt:lpstr>Rounddown</vt:lpstr>
      <vt:lpstr>Roundup</vt:lpstr>
      <vt:lpstr>Sumproduct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2020-04-20T10:25:51Z</dcterms:modified>
</cp:coreProperties>
</file>