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ivers\MEI\db2\Contabilidad\"/>
    </mc:Choice>
  </mc:AlternateContent>
  <bookViews>
    <workbookView xWindow="0" yWindow="630" windowWidth="20490" windowHeight="8310" activeTab="2"/>
  </bookViews>
  <sheets>
    <sheet name="A-1 Clientes OP" sheetId="1" r:id="rId1"/>
    <sheet name="A-3 Proove C.P." sheetId="2" r:id="rId2"/>
    <sheet name="A-4 CxP C.P." sheetId="3" r:id="rId3"/>
  </sheets>
  <externalReferences>
    <externalReference r:id="rId4"/>
    <externalReference r:id="rId5"/>
  </externalReferences>
  <definedNames>
    <definedName name="_xlnm._FilterDatabase" localSheetId="0" hidden="1">'A-1 Clientes OP'!$H$222:$H$238</definedName>
    <definedName name="_xlnm._FilterDatabase" localSheetId="2" hidden="1">'A-4 CxP C.P.'!$I$120:$J$159</definedName>
    <definedName name="_xlnm.Print_Titles" localSheetId="0">'A-1 Clientes OP'!$1:$6</definedName>
    <definedName name="_xlnm.Print_Titles" localSheetId="1">'A-3 Proove C.P.'!$1:$6</definedName>
    <definedName name="_xlnm.Print_Titles" localSheetId="2">'A-4 CxP C.P.'!$1:$6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8" i="3" l="1"/>
  <c r="F228" i="3" s="1"/>
  <c r="E227" i="3"/>
  <c r="F227" i="3" s="1"/>
  <c r="E226" i="3"/>
  <c r="F226" i="3" s="1"/>
  <c r="F225" i="3"/>
  <c r="E225" i="3"/>
  <c r="E224" i="3"/>
  <c r="F224" i="3" s="1"/>
  <c r="E223" i="3"/>
  <c r="F223" i="3" s="1"/>
  <c r="E222" i="3"/>
  <c r="F222" i="3" s="1"/>
  <c r="F221" i="3"/>
  <c r="E221" i="3"/>
  <c r="D221" i="3"/>
  <c r="C221" i="3"/>
  <c r="E219" i="3"/>
  <c r="F219" i="3" s="1"/>
  <c r="E218" i="3"/>
  <c r="F218" i="3" s="1"/>
  <c r="E217" i="3"/>
  <c r="F217" i="3" s="1"/>
  <c r="D216" i="3"/>
  <c r="E216" i="3" s="1"/>
  <c r="F216" i="3" s="1"/>
  <c r="C215" i="3"/>
  <c r="C213" i="3"/>
  <c r="F211" i="3"/>
  <c r="E211" i="3"/>
  <c r="F209" i="3"/>
  <c r="E209" i="3"/>
  <c r="F207" i="3"/>
  <c r="E207" i="3"/>
  <c r="D205" i="3"/>
  <c r="D213" i="3" s="1"/>
  <c r="E203" i="3"/>
  <c r="F203" i="3" s="1"/>
  <c r="F201" i="3"/>
  <c r="E201" i="3"/>
  <c r="F199" i="3"/>
  <c r="E199" i="3"/>
  <c r="E197" i="3"/>
  <c r="F197" i="3" s="1"/>
  <c r="E195" i="3"/>
  <c r="F195" i="3" s="1"/>
  <c r="F193" i="3"/>
  <c r="E193" i="3"/>
  <c r="F191" i="3"/>
  <c r="E191" i="3"/>
  <c r="E189" i="3"/>
  <c r="F189" i="3" s="1"/>
  <c r="E187" i="3"/>
  <c r="F187" i="3" s="1"/>
  <c r="F185" i="3"/>
  <c r="E185" i="3"/>
  <c r="E181" i="3"/>
  <c r="F181" i="3" s="1"/>
  <c r="F180" i="3"/>
  <c r="E180" i="3"/>
  <c r="D179" i="3"/>
  <c r="C179" i="3"/>
  <c r="E179" i="3" s="1"/>
  <c r="F179" i="3" s="1"/>
  <c r="D177" i="3"/>
  <c r="D176" i="3" s="1"/>
  <c r="C176" i="3"/>
  <c r="F174" i="3"/>
  <c r="E174" i="3"/>
  <c r="D173" i="3"/>
  <c r="C173" i="3"/>
  <c r="E173" i="3" s="1"/>
  <c r="F173" i="3" s="1"/>
  <c r="E171" i="3"/>
  <c r="F171" i="3" s="1"/>
  <c r="D170" i="3"/>
  <c r="C170" i="3"/>
  <c r="F168" i="3"/>
  <c r="E168" i="3"/>
  <c r="E167" i="3"/>
  <c r="F167" i="3" s="1"/>
  <c r="F166" i="3"/>
  <c r="E166" i="3"/>
  <c r="F165" i="3"/>
  <c r="E165" i="3"/>
  <c r="F164" i="3"/>
  <c r="E164" i="3"/>
  <c r="D163" i="3"/>
  <c r="C163" i="3"/>
  <c r="F161" i="3"/>
  <c r="E161" i="3"/>
  <c r="D160" i="3"/>
  <c r="C160" i="3"/>
  <c r="F158" i="3"/>
  <c r="E158" i="3"/>
  <c r="E157" i="3"/>
  <c r="F157" i="3" s="1"/>
  <c r="F156" i="3"/>
  <c r="E156" i="3"/>
  <c r="D155" i="3"/>
  <c r="E155" i="3" s="1"/>
  <c r="F155" i="3" s="1"/>
  <c r="C155" i="3"/>
  <c r="F153" i="3"/>
  <c r="E153" i="3"/>
  <c r="E152" i="3"/>
  <c r="F152" i="3" s="1"/>
  <c r="E151" i="3"/>
  <c r="F151" i="3" s="1"/>
  <c r="E150" i="3"/>
  <c r="F150" i="3" s="1"/>
  <c r="F149" i="3"/>
  <c r="E149" i="3"/>
  <c r="F148" i="3"/>
  <c r="E148" i="3"/>
  <c r="E147" i="3"/>
  <c r="F147" i="3" s="1"/>
  <c r="C146" i="3"/>
  <c r="E146" i="3" s="1"/>
  <c r="F146" i="3" s="1"/>
  <c r="C145" i="3"/>
  <c r="E145" i="3" s="1"/>
  <c r="F145" i="3" s="1"/>
  <c r="H144" i="3"/>
  <c r="I144" i="3" s="1"/>
  <c r="F143" i="3"/>
  <c r="E143" i="3"/>
  <c r="F142" i="3"/>
  <c r="E142" i="3"/>
  <c r="E141" i="3"/>
  <c r="F141" i="3" s="1"/>
  <c r="E140" i="3"/>
  <c r="F140" i="3" s="1"/>
  <c r="E139" i="3"/>
  <c r="F139" i="3" s="1"/>
  <c r="F138" i="3"/>
  <c r="E138" i="3"/>
  <c r="E137" i="3"/>
  <c r="F137" i="3" s="1"/>
  <c r="C136" i="3"/>
  <c r="E136" i="3" s="1"/>
  <c r="F136" i="3" s="1"/>
  <c r="E135" i="3"/>
  <c r="F135" i="3" s="1"/>
  <c r="F134" i="3"/>
  <c r="E134" i="3"/>
  <c r="C133" i="3"/>
  <c r="E133" i="3" s="1"/>
  <c r="F133" i="3" s="1"/>
  <c r="F132" i="3"/>
  <c r="E132" i="3"/>
  <c r="C131" i="3"/>
  <c r="E131" i="3" s="1"/>
  <c r="F131" i="3" s="1"/>
  <c r="F130" i="3"/>
  <c r="E130" i="3"/>
  <c r="C129" i="3"/>
  <c r="E129" i="3" s="1"/>
  <c r="F129" i="3" s="1"/>
  <c r="F128" i="3"/>
  <c r="E128" i="3"/>
  <c r="C127" i="3"/>
  <c r="E127" i="3" s="1"/>
  <c r="F127" i="3" s="1"/>
  <c r="C126" i="3"/>
  <c r="E126" i="3" s="1"/>
  <c r="F126" i="3" s="1"/>
  <c r="E125" i="3"/>
  <c r="F125" i="3" s="1"/>
  <c r="C124" i="3"/>
  <c r="E124" i="3" s="1"/>
  <c r="F124" i="3" s="1"/>
  <c r="E123" i="3"/>
  <c r="F123" i="3" s="1"/>
  <c r="C123" i="3"/>
  <c r="C122" i="3"/>
  <c r="E122" i="3" s="1"/>
  <c r="F122" i="3" s="1"/>
  <c r="E121" i="3"/>
  <c r="F121" i="3" s="1"/>
  <c r="H120" i="3"/>
  <c r="D120" i="3"/>
  <c r="E118" i="3"/>
  <c r="F118" i="3" s="1"/>
  <c r="E117" i="3"/>
  <c r="F117" i="3" s="1"/>
  <c r="E116" i="3"/>
  <c r="F116" i="3" s="1"/>
  <c r="E115" i="3"/>
  <c r="F115" i="3" s="1"/>
  <c r="D114" i="3"/>
  <c r="C114" i="3"/>
  <c r="E112" i="3"/>
  <c r="F112" i="3" s="1"/>
  <c r="E111" i="3"/>
  <c r="F111" i="3" s="1"/>
  <c r="D110" i="3"/>
  <c r="C110" i="3"/>
  <c r="E110" i="3" s="1"/>
  <c r="F110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D16" i="3"/>
  <c r="C16" i="3"/>
  <c r="D13" i="3"/>
  <c r="C13" i="3"/>
  <c r="D10" i="3"/>
  <c r="C10" i="3"/>
  <c r="E8" i="3"/>
  <c r="F8" i="3" s="1"/>
  <c r="D7" i="3"/>
  <c r="E7" i="3" s="1"/>
  <c r="F7" i="3" s="1"/>
  <c r="C7" i="3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D168" i="2"/>
  <c r="C168" i="2"/>
  <c r="E168" i="2" s="1"/>
  <c r="F168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D124" i="2"/>
  <c r="D181" i="2" s="1"/>
  <c r="C124" i="2"/>
  <c r="E122" i="2"/>
  <c r="F122" i="2" s="1"/>
  <c r="E121" i="2"/>
  <c r="D120" i="2"/>
  <c r="C120" i="2"/>
  <c r="E120" i="2" s="1"/>
  <c r="F120" i="2" s="1"/>
  <c r="E118" i="2"/>
  <c r="F118" i="2" s="1"/>
  <c r="E117" i="2"/>
  <c r="F117" i="2" s="1"/>
  <c r="F116" i="2"/>
  <c r="E116" i="2"/>
  <c r="F115" i="2"/>
  <c r="E115" i="2"/>
  <c r="E114" i="2"/>
  <c r="F114" i="2" s="1"/>
  <c r="E113" i="2"/>
  <c r="F113" i="2" s="1"/>
  <c r="F112" i="2"/>
  <c r="E112" i="2"/>
  <c r="F111" i="2"/>
  <c r="E111" i="2"/>
  <c r="E110" i="2"/>
  <c r="F110" i="2" s="1"/>
  <c r="E109" i="2"/>
  <c r="F109" i="2" s="1"/>
  <c r="E108" i="2"/>
  <c r="F108" i="2" s="1"/>
  <c r="F107" i="2"/>
  <c r="E107" i="2"/>
  <c r="E106" i="2"/>
  <c r="F106" i="2" s="1"/>
  <c r="E105" i="2"/>
  <c r="F105" i="2" s="1"/>
  <c r="F104" i="2"/>
  <c r="E104" i="2"/>
  <c r="E103" i="2"/>
  <c r="F103" i="2" s="1"/>
  <c r="E102" i="2"/>
  <c r="F102" i="2" s="1"/>
  <c r="E101" i="2"/>
  <c r="F101" i="2" s="1"/>
  <c r="F100" i="2"/>
  <c r="E100" i="2"/>
  <c r="F99" i="2"/>
  <c r="E99" i="2"/>
  <c r="E98" i="2"/>
  <c r="F98" i="2" s="1"/>
  <c r="E97" i="2"/>
  <c r="F97" i="2" s="1"/>
  <c r="F96" i="2"/>
  <c r="E96" i="2"/>
  <c r="F95" i="2"/>
  <c r="E95" i="2"/>
  <c r="E94" i="2"/>
  <c r="F94" i="2" s="1"/>
  <c r="E93" i="2"/>
  <c r="F93" i="2" s="1"/>
  <c r="E92" i="2"/>
  <c r="F92" i="2" s="1"/>
  <c r="F90" i="2"/>
  <c r="E90" i="2"/>
  <c r="E89" i="2"/>
  <c r="F89" i="2" s="1"/>
  <c r="E88" i="2"/>
  <c r="F88" i="2" s="1"/>
  <c r="F87" i="2"/>
  <c r="E87" i="2"/>
  <c r="E86" i="2"/>
  <c r="F86" i="2" s="1"/>
  <c r="E85" i="2"/>
  <c r="F85" i="2" s="1"/>
  <c r="E84" i="2"/>
  <c r="F84" i="2" s="1"/>
  <c r="F83" i="2"/>
  <c r="E83" i="2"/>
  <c r="F82" i="2"/>
  <c r="E82" i="2"/>
  <c r="E81" i="2"/>
  <c r="F81" i="2" s="1"/>
  <c r="E80" i="2"/>
  <c r="F80" i="2" s="1"/>
  <c r="F79" i="2"/>
  <c r="E79" i="2"/>
  <c r="F78" i="2"/>
  <c r="E78" i="2"/>
  <c r="E77" i="2"/>
  <c r="F77" i="2" s="1"/>
  <c r="E76" i="2"/>
  <c r="F76" i="2" s="1"/>
  <c r="E75" i="2"/>
  <c r="F75" i="2" s="1"/>
  <c r="F74" i="2"/>
  <c r="E74" i="2"/>
  <c r="E73" i="2"/>
  <c r="F73" i="2" s="1"/>
  <c r="E72" i="2"/>
  <c r="F72" i="2" s="1"/>
  <c r="F71" i="2"/>
  <c r="E71" i="2"/>
  <c r="E70" i="2"/>
  <c r="F70" i="2" s="1"/>
  <c r="E69" i="2"/>
  <c r="F69" i="2" s="1"/>
  <c r="E68" i="2"/>
  <c r="F68" i="2" s="1"/>
  <c r="F67" i="2"/>
  <c r="E67" i="2"/>
  <c r="F66" i="2"/>
  <c r="E66" i="2"/>
  <c r="E65" i="2"/>
  <c r="F65" i="2" s="1"/>
  <c r="E64" i="2"/>
  <c r="F64" i="2" s="1"/>
  <c r="F63" i="2"/>
  <c r="E63" i="2"/>
  <c r="F62" i="2"/>
  <c r="E62" i="2"/>
  <c r="E61" i="2"/>
  <c r="F61" i="2" s="1"/>
  <c r="D60" i="2"/>
  <c r="C60" i="2"/>
  <c r="E58" i="2"/>
  <c r="F58" i="2" s="1"/>
  <c r="E57" i="2"/>
  <c r="F57" i="2" s="1"/>
  <c r="E56" i="2"/>
  <c r="F56" i="2" s="1"/>
  <c r="F55" i="2"/>
  <c r="E55" i="2"/>
  <c r="E54" i="2"/>
  <c r="F54" i="2" s="1"/>
  <c r="E53" i="2"/>
  <c r="F53" i="2" s="1"/>
  <c r="E52" i="2"/>
  <c r="F52" i="2" s="1"/>
  <c r="E51" i="2"/>
  <c r="F51" i="2" s="1"/>
  <c r="F50" i="2"/>
  <c r="E50" i="2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F38" i="2"/>
  <c r="E38" i="2"/>
  <c r="E37" i="2"/>
  <c r="F37" i="2" s="1"/>
  <c r="E36" i="2"/>
  <c r="F36" i="2" s="1"/>
  <c r="E35" i="2"/>
  <c r="F35" i="2" s="1"/>
  <c r="E34" i="2"/>
  <c r="F34" i="2" s="1"/>
  <c r="F33" i="2"/>
  <c r="E33" i="2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F22" i="2"/>
  <c r="E22" i="2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J7" i="2"/>
  <c r="E7" i="2"/>
  <c r="F7" i="2" s="1"/>
  <c r="D7" i="2"/>
  <c r="C7" i="2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F298" i="1"/>
  <c r="E298" i="1"/>
  <c r="E297" i="1"/>
  <c r="F297" i="1" s="1"/>
  <c r="E296" i="1"/>
  <c r="F296" i="1" s="1"/>
  <c r="D295" i="1"/>
  <c r="C295" i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D267" i="1"/>
  <c r="C267" i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D251" i="1"/>
  <c r="C251" i="1"/>
  <c r="E251" i="1" s="1"/>
  <c r="F251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D223" i="1"/>
  <c r="C223" i="1"/>
  <c r="E223" i="1" s="1"/>
  <c r="F223" i="1" s="1"/>
  <c r="E199" i="1"/>
  <c r="F199" i="1" s="1"/>
  <c r="E198" i="1"/>
  <c r="F198" i="1" s="1"/>
  <c r="E197" i="1"/>
  <c r="F197" i="1" s="1"/>
  <c r="D197" i="1"/>
  <c r="C197" i="1"/>
  <c r="E193" i="1"/>
  <c r="F193" i="1" s="1"/>
  <c r="E192" i="1"/>
  <c r="F192" i="1" s="1"/>
  <c r="E191" i="1"/>
  <c r="F191" i="1" s="1"/>
  <c r="F190" i="1"/>
  <c r="E190" i="1"/>
  <c r="F189" i="1"/>
  <c r="E189" i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8" i="1"/>
  <c r="F178" i="1" s="1"/>
  <c r="E177" i="1"/>
  <c r="F177" i="1" s="1"/>
  <c r="E176" i="1"/>
  <c r="F176" i="1" s="1"/>
  <c r="E175" i="1"/>
  <c r="F175" i="1" s="1"/>
  <c r="E174" i="1"/>
  <c r="F174" i="1" s="1"/>
  <c r="F173" i="1"/>
  <c r="E173" i="1"/>
  <c r="E172" i="1"/>
  <c r="F172" i="1" s="1"/>
  <c r="E171" i="1"/>
  <c r="F171" i="1" s="1"/>
  <c r="E170" i="1"/>
  <c r="F170" i="1" s="1"/>
  <c r="E169" i="1"/>
  <c r="F169" i="1" s="1"/>
  <c r="F168" i="1"/>
  <c r="E168" i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F161" i="1"/>
  <c r="E161" i="1"/>
  <c r="E160" i="1"/>
  <c r="F160" i="1" s="1"/>
  <c r="E159" i="1"/>
  <c r="F159" i="1" s="1"/>
  <c r="E158" i="1"/>
  <c r="F158" i="1" s="1"/>
  <c r="F157" i="1"/>
  <c r="E157" i="1"/>
  <c r="F156" i="1"/>
  <c r="E156" i="1"/>
  <c r="D155" i="1"/>
  <c r="C155" i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D148" i="1"/>
  <c r="C148" i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D136" i="1"/>
  <c r="E136" i="1" s="1"/>
  <c r="F136" i="1" s="1"/>
  <c r="C136" i="1"/>
  <c r="F133" i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F122" i="1"/>
  <c r="E122" i="1"/>
  <c r="D121" i="1"/>
  <c r="C121" i="1"/>
  <c r="E121" i="1" s="1"/>
  <c r="F121" i="1" s="1"/>
  <c r="E119" i="1"/>
  <c r="F119" i="1" s="1"/>
  <c r="F118" i="1"/>
  <c r="E118" i="1"/>
  <c r="F117" i="1"/>
  <c r="E117" i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F107" i="1"/>
  <c r="E107" i="1"/>
  <c r="F106" i="1"/>
  <c r="E106" i="1"/>
  <c r="E105" i="1"/>
  <c r="F105" i="1" s="1"/>
  <c r="E104" i="1"/>
  <c r="F104" i="1" s="1"/>
  <c r="E103" i="1"/>
  <c r="F103" i="1" s="1"/>
  <c r="F102" i="1"/>
  <c r="E102" i="1"/>
  <c r="F101" i="1"/>
  <c r="E101" i="1"/>
  <c r="E100" i="1"/>
  <c r="F100" i="1" s="1"/>
  <c r="E99" i="1"/>
  <c r="F99" i="1" s="1"/>
  <c r="F98" i="1"/>
  <c r="E98" i="1"/>
  <c r="F97" i="1"/>
  <c r="E97" i="1"/>
  <c r="E95" i="1"/>
  <c r="F95" i="1" s="1"/>
  <c r="E94" i="1"/>
  <c r="F94" i="1" s="1"/>
  <c r="E93" i="1"/>
  <c r="F93" i="1" s="1"/>
  <c r="F92" i="1"/>
  <c r="E92" i="1"/>
  <c r="E91" i="1"/>
  <c r="F91" i="1" s="1"/>
  <c r="E90" i="1"/>
  <c r="F90" i="1" s="1"/>
  <c r="F89" i="1"/>
  <c r="E89" i="1"/>
  <c r="E88" i="1"/>
  <c r="F88" i="1" s="1"/>
  <c r="E87" i="1"/>
  <c r="F87" i="1" s="1"/>
  <c r="E86" i="1"/>
  <c r="F86" i="1" s="1"/>
  <c r="F85" i="1"/>
  <c r="E85" i="1"/>
  <c r="F84" i="1"/>
  <c r="E84" i="1"/>
  <c r="E83" i="1"/>
  <c r="F83" i="1" s="1"/>
  <c r="E82" i="1"/>
  <c r="F82" i="1" s="1"/>
  <c r="E81" i="1"/>
  <c r="F81" i="1" s="1"/>
  <c r="F80" i="1"/>
  <c r="E80" i="1"/>
  <c r="E79" i="1"/>
  <c r="F79" i="1" s="1"/>
  <c r="D78" i="1"/>
  <c r="C78" i="1"/>
  <c r="E78" i="1" s="1"/>
  <c r="F78" i="1" s="1"/>
  <c r="E76" i="1"/>
  <c r="F76" i="1" s="1"/>
  <c r="E75" i="1"/>
  <c r="F75" i="1" s="1"/>
  <c r="F74" i="1"/>
  <c r="E74" i="1"/>
  <c r="E73" i="1"/>
  <c r="F73" i="1" s="1"/>
  <c r="F72" i="1"/>
  <c r="E72" i="1"/>
  <c r="E71" i="1"/>
  <c r="F71" i="1" s="1"/>
  <c r="E70" i="1"/>
  <c r="F70" i="1" s="1"/>
  <c r="F69" i="1"/>
  <c r="E69" i="1"/>
  <c r="E68" i="1"/>
  <c r="F68" i="1" s="1"/>
  <c r="E67" i="1"/>
  <c r="F67" i="1" s="1"/>
  <c r="E66" i="1"/>
  <c r="F66" i="1" s="1"/>
  <c r="F65" i="1"/>
  <c r="E65" i="1"/>
  <c r="F64" i="1"/>
  <c r="E64" i="1"/>
  <c r="D63" i="1"/>
  <c r="D62" i="1" s="1"/>
  <c r="C62" i="1"/>
  <c r="E62" i="1" s="1"/>
  <c r="F62" i="1" s="1"/>
  <c r="E60" i="1"/>
  <c r="F60" i="1" s="1"/>
  <c r="F59" i="1"/>
  <c r="E59" i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F38" i="1"/>
  <c r="E38" i="1"/>
  <c r="E37" i="1"/>
  <c r="F37" i="1" s="1"/>
  <c r="E36" i="1"/>
  <c r="F36" i="1" s="1"/>
  <c r="E35" i="1"/>
  <c r="F35" i="1" s="1"/>
  <c r="D34" i="1"/>
  <c r="C34" i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C17" i="1"/>
  <c r="C13" i="1" s="1"/>
  <c r="E13" i="1" s="1"/>
  <c r="F13" i="1" s="1"/>
  <c r="E16" i="1"/>
  <c r="F16" i="1" s="1"/>
  <c r="E15" i="1"/>
  <c r="F15" i="1" s="1"/>
  <c r="E14" i="1"/>
  <c r="F14" i="1" s="1"/>
  <c r="D13" i="1"/>
  <c r="E11" i="1"/>
  <c r="F11" i="1" s="1"/>
  <c r="E10" i="1"/>
  <c r="F10" i="1" s="1"/>
  <c r="E9" i="1"/>
  <c r="F9" i="1" s="1"/>
  <c r="F8" i="1"/>
  <c r="E8" i="1"/>
  <c r="D7" i="1"/>
  <c r="E7" i="1" s="1"/>
  <c r="F7" i="1" s="1"/>
  <c r="C7" i="1"/>
  <c r="E177" i="3" l="1"/>
  <c r="F177" i="3" s="1"/>
  <c r="E17" i="1"/>
  <c r="F17" i="1" s="1"/>
  <c r="D183" i="3"/>
  <c r="C195" i="1"/>
  <c r="E155" i="1"/>
  <c r="F155" i="1" s="1"/>
  <c r="E267" i="1"/>
  <c r="F267" i="1" s="1"/>
  <c r="E60" i="2"/>
  <c r="F60" i="2" s="1"/>
  <c r="E163" i="3"/>
  <c r="F163" i="3" s="1"/>
  <c r="E124" i="2"/>
  <c r="F124" i="2" s="1"/>
  <c r="E16" i="3"/>
  <c r="F16" i="3" s="1"/>
  <c r="E114" i="3"/>
  <c r="F114" i="3" s="1"/>
  <c r="E213" i="3"/>
  <c r="F213" i="3" s="1"/>
  <c r="E170" i="3"/>
  <c r="F170" i="3" s="1"/>
  <c r="E34" i="1"/>
  <c r="F34" i="1" s="1"/>
  <c r="C120" i="3"/>
  <c r="C183" i="3" s="1"/>
  <c r="E160" i="3"/>
  <c r="F160" i="3" s="1"/>
  <c r="E176" i="3"/>
  <c r="F176" i="3" s="1"/>
  <c r="D215" i="3"/>
  <c r="D230" i="3" s="1"/>
  <c r="E120" i="3"/>
  <c r="F120" i="3" s="1"/>
  <c r="I120" i="3"/>
  <c r="C230" i="3"/>
  <c r="E205" i="3"/>
  <c r="F205" i="3" s="1"/>
  <c r="C181" i="2"/>
  <c r="E181" i="2" s="1"/>
  <c r="F181" i="2" s="1"/>
  <c r="C201" i="1"/>
  <c r="E201" i="1" s="1"/>
  <c r="F201" i="1" s="1"/>
  <c r="C306" i="1"/>
  <c r="D306" i="1"/>
  <c r="E63" i="1"/>
  <c r="F63" i="1" s="1"/>
  <c r="E295" i="1"/>
  <c r="F295" i="1" s="1"/>
  <c r="D195" i="1"/>
  <c r="D201" i="1" s="1"/>
  <c r="E183" i="3" l="1"/>
  <c r="F183" i="3" s="1"/>
  <c r="C232" i="3"/>
  <c r="E215" i="3"/>
  <c r="F215" i="3" s="1"/>
  <c r="E195" i="1"/>
  <c r="F195" i="1" s="1"/>
  <c r="D232" i="3"/>
  <c r="E230" i="3"/>
  <c r="F230" i="3" s="1"/>
  <c r="E232" i="3" l="1"/>
  <c r="F232" i="3" s="1"/>
</calcChain>
</file>

<file path=xl/comments1.xml><?xml version="1.0" encoding="utf-8"?>
<comments xmlns="http://schemas.openxmlformats.org/spreadsheetml/2006/main">
  <authors>
    <author>July Cristina Pèrez Martinez (Asistente Contador)</author>
  </authors>
  <commentList>
    <comment ref="B71" authorId="0" shapeId="0">
      <text>
        <r>
          <rPr>
            <b/>
            <sz val="9"/>
            <color indexed="81"/>
            <rFont val="Tahoma"/>
            <family val="2"/>
          </rPr>
          <t>July Cristina Pèrez Martinez (Asistente Contador):</t>
        </r>
        <r>
          <rPr>
            <sz val="9"/>
            <color indexed="81"/>
            <rFont val="Tahoma"/>
            <family val="2"/>
          </rPr>
          <t xml:space="preserve">
cobo y asociados de occidente cambia a cobo medical sas
</t>
        </r>
      </text>
    </comment>
  </commentList>
</comments>
</file>

<file path=xl/sharedStrings.xml><?xml version="1.0" encoding="utf-8"?>
<sst xmlns="http://schemas.openxmlformats.org/spreadsheetml/2006/main" count="648" uniqueCount="474">
  <si>
    <t xml:space="preserve">FUNDACION HOSPITAL SAN CARLOS </t>
  </si>
  <si>
    <t>ANEXO NIIF No. 1</t>
  </si>
  <si>
    <t>CUENTAS POR COBRAR CLIENTES DETALLADO POR TERCERO</t>
  </si>
  <si>
    <t>A  JULIO</t>
  </si>
  <si>
    <t>VARIACION</t>
  </si>
  <si>
    <t>VAR %</t>
  </si>
  <si>
    <t>AÑO 2018</t>
  </si>
  <si>
    <t>AÑO 2017</t>
  </si>
  <si>
    <t>GRUPO 1-E.P.S. CONTRIBUTIVAS</t>
  </si>
  <si>
    <t>1301-1302-1303</t>
  </si>
  <si>
    <t>1301-1302-1305</t>
  </si>
  <si>
    <t>FAMISANAR</t>
  </si>
  <si>
    <t>NUEVA EPS</t>
  </si>
  <si>
    <t>GRUPO 2-E.P.S. SUBSIDIARIAS</t>
  </si>
  <si>
    <t>CAPITAL SALUD</t>
  </si>
  <si>
    <t>EMCOSALUD</t>
  </si>
  <si>
    <t>FISALUD</t>
  </si>
  <si>
    <t>FONDO FINANCIERO DISTRITAL</t>
  </si>
  <si>
    <t>REDVITAL UT</t>
  </si>
  <si>
    <t xml:space="preserve">SALUD TOTAL </t>
  </si>
  <si>
    <t>SALUD TOTAL SUBSIDIADO</t>
  </si>
  <si>
    <t>SANITAS</t>
  </si>
  <si>
    <t>SERVIMEDICOS</t>
  </si>
  <si>
    <t>SERVISALUD SAN JOSE</t>
  </si>
  <si>
    <t>GRUPO 3-ENTES TERRITORIALES</t>
  </si>
  <si>
    <t>AMAZONAS</t>
  </si>
  <si>
    <t>ANTIOQUIA</t>
  </si>
  <si>
    <t>ARAUCA</t>
  </si>
  <si>
    <t>ATLANTICO</t>
  </si>
  <si>
    <t>BOLIVAR</t>
  </si>
  <si>
    <t>BOYACA</t>
  </si>
  <si>
    <t>CALDAS</t>
  </si>
  <si>
    <t>CASANARE</t>
  </si>
  <si>
    <t>CORDOBA</t>
  </si>
  <si>
    <t>CUNDINAMARCA</t>
  </si>
  <si>
    <t>GUAVIARE</t>
  </si>
  <si>
    <t>HUILA</t>
  </si>
  <si>
    <t>MAGDALENA</t>
  </si>
  <si>
    <t>META</t>
  </si>
  <si>
    <t>NORTE DE SANTANDER</t>
  </si>
  <si>
    <t>QUINDIO</t>
  </si>
  <si>
    <t>SAN ANDRES Y PROVIDENCIA</t>
  </si>
  <si>
    <t>SANTA MARTA</t>
  </si>
  <si>
    <t>SUCRE</t>
  </si>
  <si>
    <t>TOLIMA</t>
  </si>
  <si>
    <t>VALLE</t>
  </si>
  <si>
    <t>VAUPES</t>
  </si>
  <si>
    <t>VICHADA</t>
  </si>
  <si>
    <t>GRUPO3 -PARTICULAES</t>
  </si>
  <si>
    <t>MONTOS MENORES A 1.000.000</t>
  </si>
  <si>
    <t>CAMILO  SANTAMARIA RAMIREZ</t>
  </si>
  <si>
    <t>EDWIN YESYD RODRIGUEZ CABALLERO</t>
  </si>
  <si>
    <t>EFRAIN SIMON OVIEDO PICO</t>
  </si>
  <si>
    <t>FERNANDO JOSE FERRER FERRER</t>
  </si>
  <si>
    <t>JAIRO ALEXIS VARILA LIEVANO</t>
  </si>
  <si>
    <t>JOHN EDUARDO MONTOYA BOHORQUEZ</t>
  </si>
  <si>
    <t>MARIA DEL CARMEN BERNAL DE LOPEZ</t>
  </si>
  <si>
    <t>MARIA MAGDALENA CASTELLANOS CORDERO</t>
  </si>
  <si>
    <t>MARIA NATIVIDAD SANCHEZ DE ZAMORA</t>
  </si>
  <si>
    <t>OMAR  PEÑUELA ROJAS</t>
  </si>
  <si>
    <t>PEDRO PABLO CUBILLOS TORRES</t>
  </si>
  <si>
    <t>SAMUEL  SERNA BOTERO</t>
  </si>
  <si>
    <t>WILLIAM YESID GIL RAMIREZ</t>
  </si>
  <si>
    <t>GRUPO 3-ASEGURADORAS</t>
  </si>
  <si>
    <t>ARL SURA</t>
  </si>
  <si>
    <t>AXA COLPATRIA ARL</t>
  </si>
  <si>
    <t>AXA COLPATRIA SOAT</t>
  </si>
  <si>
    <t>BN PARIBAS</t>
  </si>
  <si>
    <t>COLMENA</t>
  </si>
  <si>
    <t>COLMENA RIESGOS PROFESIONALES SAS</t>
  </si>
  <si>
    <t>EQUIDAD</t>
  </si>
  <si>
    <t>ESTADO</t>
  </si>
  <si>
    <t>ESTADO SEGUROS DE VIDA</t>
  </si>
  <si>
    <t>FIDUCIARIA LA PREVISORA S.A.</t>
  </si>
  <si>
    <t>LIBERTY</t>
  </si>
  <si>
    <t>MAFRE</t>
  </si>
  <si>
    <t xml:space="preserve">MUNDIAL </t>
  </si>
  <si>
    <t>POSITIVA</t>
  </si>
  <si>
    <t>PREVISORA</t>
  </si>
  <si>
    <t xml:space="preserve">QBE </t>
  </si>
  <si>
    <t>SEGUROS BOLIVAR</t>
  </si>
  <si>
    <t>SOLIDARIA</t>
  </si>
  <si>
    <t>SURAMERICANA</t>
  </si>
  <si>
    <t>SURAMERICANA SERVICIOS DE SALUD</t>
  </si>
  <si>
    <t>GRUPO 3-CCF</t>
  </si>
  <si>
    <t>CAJACOPI</t>
  </si>
  <si>
    <t>COMFABOY</t>
  </si>
  <si>
    <t>COMFACOR</t>
  </si>
  <si>
    <t>COMPENSAR</t>
  </si>
  <si>
    <t>NARIÑO</t>
  </si>
  <si>
    <t>GRUPO 3-ASOCIACIONES</t>
  </si>
  <si>
    <t>AMBUQ</t>
  </si>
  <si>
    <t>ASMET SALUD</t>
  </si>
  <si>
    <t>EMMSSANAR</t>
  </si>
  <si>
    <t>INDIGENA DEL CAUCA-AIC</t>
  </si>
  <si>
    <t>INSDEBOL</t>
  </si>
  <si>
    <t>MUTUAL NARIÑO EMSSA</t>
  </si>
  <si>
    <t>MUTUAL SER</t>
  </si>
  <si>
    <t>GRUPO 3-COOPERATIVAS</t>
  </si>
  <si>
    <t>COMPARTA</t>
  </si>
  <si>
    <t>COOSALUD</t>
  </si>
  <si>
    <t>ECOOPSOS</t>
  </si>
  <si>
    <t>GRUPO 3-OTRAS EPS</t>
  </si>
  <si>
    <t>ADRES</t>
  </si>
  <si>
    <t>ALIANSALUD</t>
  </si>
  <si>
    <t>ALIANZA MEDELLIN</t>
  </si>
  <si>
    <t>CAPRESOCA</t>
  </si>
  <si>
    <t>CONVIDA</t>
  </si>
  <si>
    <t>COOMEVA</t>
  </si>
  <si>
    <t>COOSALUD EPS</t>
  </si>
  <si>
    <t>COSMITET</t>
  </si>
  <si>
    <t>CRUZ BLANCA</t>
  </si>
  <si>
    <t>DAVITA</t>
  </si>
  <si>
    <t>EJERCITO NACIONAL</t>
  </si>
  <si>
    <t>HOSPITAL  SAMARITANA ESE</t>
  </si>
  <si>
    <t>MEDICOS ASOCIADOS</t>
  </si>
  <si>
    <t>MEDIMAS</t>
  </si>
  <si>
    <t>MEDISALUD</t>
  </si>
  <si>
    <t>ORG. CLINICA GEN NORTE</t>
  </si>
  <si>
    <t>POLICIA NACIONAL</t>
  </si>
  <si>
    <t>PROMOTORA DE SALUD ECOOPSOS SAS</t>
  </si>
  <si>
    <t>S.O.S</t>
  </si>
  <si>
    <t>SALUD VIDA</t>
  </si>
  <si>
    <t>TOLIHUILA</t>
  </si>
  <si>
    <t>UNION TEMPORAL MEDISALUD</t>
  </si>
  <si>
    <t>UNION TEMPORAL ORIENTAL REGION 5</t>
  </si>
  <si>
    <t>UNION TEMPORAL TOLIHUILA</t>
  </si>
  <si>
    <t>UNIVERSIDAD NACIONAL</t>
  </si>
  <si>
    <t>CARTERA COLECTIVA -RENTA</t>
  </si>
  <si>
    <t>MINISTERIO HACIENDA</t>
  </si>
  <si>
    <t>UNIFUND SAS EPS</t>
  </si>
  <si>
    <t xml:space="preserve">SUBTOTAL CARTERA </t>
  </si>
  <si>
    <t xml:space="preserve"> PATM. AUTONOMO COLPATRIA</t>
  </si>
  <si>
    <t xml:space="preserve">TOTAL CXC CLIENTES </t>
  </si>
  <si>
    <t>CDC CLIENTES</t>
  </si>
  <si>
    <t>MONTOS MENORES A 20.000.000</t>
  </si>
  <si>
    <t>13999001-25</t>
  </si>
  <si>
    <t>ADM. DE RECURSOS DEL SIST. GNRAL DE SEGURIDAD SEG. EN SALUD</t>
  </si>
  <si>
    <t>13999901-25</t>
  </si>
  <si>
    <t>CAFESALUD EPS SA</t>
  </si>
  <si>
    <t>CAJA DE COMPENSACION FAMILIAR CUNDINAMARCA</t>
  </si>
  <si>
    <t>CAJA DE PREVISION SOCIAL DE COMUNICACIONES CAPRECOM</t>
  </si>
  <si>
    <t>COMPAÑIA MUNDIAL DE SEGUROS S.A.</t>
  </si>
  <si>
    <t>CAJA DE COMPENSACION FAMILIAR COMPENSAR</t>
  </si>
  <si>
    <t>CONSORCIO FISALUD</t>
  </si>
  <si>
    <t>COOMEVA EPS  SA</t>
  </si>
  <si>
    <t>COOPERATIVA DE SALUD Y DESARROLLO INTEGRAL COOSALUD</t>
  </si>
  <si>
    <t>CRUZ BLANCA EPS SA</t>
  </si>
  <si>
    <t>DEPARTAMENTO DE  CUNDINAMARCA</t>
  </si>
  <si>
    <t>DEPARTAMENTO DEL META</t>
  </si>
  <si>
    <t>ENTIDAD COOPERATIVA SOLIDARIA DE SALUD ECOOPSOS</t>
  </si>
  <si>
    <t>EPS DEL REGIMEN SUBSIDIADO EPSS CONVIDA</t>
  </si>
  <si>
    <t>EPS ORGANISMO COPERATIVO SALUDCOOP</t>
  </si>
  <si>
    <t>LA PREVISORA SA COMPAÑÍA DE SEGUROS</t>
  </si>
  <si>
    <t>MEDIMAS EPS</t>
  </si>
  <si>
    <t>NUEVA EPS SA</t>
  </si>
  <si>
    <t>SALUD VIDA S.A E.P.S</t>
  </si>
  <si>
    <t>SECRETARIA DE SALUD DE BOYACA</t>
  </si>
  <si>
    <t>SECRETARIA DE SALUD DEPARTAMENTAL ATLANTICO</t>
  </si>
  <si>
    <t>SECRETARIA DEPARTAMENTAL DE  SALUD DE TOLIMA</t>
  </si>
  <si>
    <t>SECRETARIA DEPARTAMENTAL DE SALUD DEL GUAVIARE</t>
  </si>
  <si>
    <t>SEGUROS DEL ESTADO SA</t>
  </si>
  <si>
    <t>SURAMERICANA DE SEGUROS S.A.</t>
  </si>
  <si>
    <t>CDC- PERSONAS NATURALES</t>
  </si>
  <si>
    <t>MONTOS MENORES A 5.000.000</t>
  </si>
  <si>
    <t>ALBEIRO  TORO ARIAS</t>
  </si>
  <si>
    <t>ANTONIO ESTEBAN AMAYA</t>
  </si>
  <si>
    <t>DIANA CAROLINA AMPUDIA GARCIA</t>
  </si>
  <si>
    <t>HECTOS OSWALDO DOMINGUEZ MONTAÑA</t>
  </si>
  <si>
    <t>JESUS DAVID FERRER CASTELLANOS</t>
  </si>
  <si>
    <t>MARTHA CECILIA MATEUS MATEUS</t>
  </si>
  <si>
    <t>RAFAEL EDUARDO GARCIA GARCIA</t>
  </si>
  <si>
    <t>SANDRA PATRICIA RIOS SANCHEZ</t>
  </si>
  <si>
    <t>DETERIORO CLIENTES</t>
  </si>
  <si>
    <t>DETERIORO PERSONAS NATUR.</t>
  </si>
  <si>
    <t>ANEXO NIIF No. 3</t>
  </si>
  <si>
    <t>PROVEEDORES CORTO PLAZO</t>
  </si>
  <si>
    <t>PROVEEDORES MEDICAMENTOS</t>
  </si>
  <si>
    <t>ADS PHARMA SAS</t>
  </si>
  <si>
    <t>ADVANCE SCIENTIFIC DE COLOMBIA LTDA</t>
  </si>
  <si>
    <t>ALFA TRADING SAS</t>
  </si>
  <si>
    <t>AMAREY NOVA MEDICAL SA</t>
  </si>
  <si>
    <t>ANNAR DIAGNOSTICA IMPORT SAS</t>
  </si>
  <si>
    <t>BAYER SA</t>
  </si>
  <si>
    <t>BIO VIE SAS</t>
  </si>
  <si>
    <t>BIOSPIFAR SA</t>
  </si>
  <si>
    <t>BIOTRONITECH COLOMBIA SA</t>
  </si>
  <si>
    <t>COMPAÑÍA DE REPRESENTACIONES MEDICAS SA CTP MEDICA SA</t>
  </si>
  <si>
    <t>COMPAÑIA DE SERVICIOS FARMACEUTICOS SERVIFARMA SA</t>
  </si>
  <si>
    <t>CONTIENE INVERSIONES SAS</t>
  </si>
  <si>
    <t>CR EQUIPOS S.A.</t>
  </si>
  <si>
    <t>DIATEST SAS</t>
  </si>
  <si>
    <t>DISORTHO SA</t>
  </si>
  <si>
    <t>EDESMA LTDA</t>
  </si>
  <si>
    <t>FIXMEDICAL SAS</t>
  </si>
  <si>
    <t>FONDO NACIONAL DE ESTUPEFACIENTES</t>
  </si>
  <si>
    <t>FRESENIUS KABI COLOMBIA S.A.S</t>
  </si>
  <si>
    <t>GPC PHARMA SAS</t>
  </si>
  <si>
    <t>GRUPO VITAL SAS</t>
  </si>
  <si>
    <t>HOSPITAL UNIVERSITARIO CLINICA SAN RAFAEL</t>
  </si>
  <si>
    <t>INDUSTRIA NACIONAL DE MICROBIOLOGIA SAS</t>
  </si>
  <si>
    <t>JOHNSON &amp; JOHNSON DE COLOMBIA SA</t>
  </si>
  <si>
    <t>LA INSTRUMENTADORA SAS</t>
  </si>
  <si>
    <t>LABORATORIOS GOTHAPLAST LTDA</t>
  </si>
  <si>
    <t>LH SAS</t>
  </si>
  <si>
    <t>LINDE COLOMBIA SA AGA FANO FABRICA NACIONAL DE OXIGENO SA</t>
  </si>
  <si>
    <t>LOGISTICA Y MANTENIMIENTO SAS</t>
  </si>
  <si>
    <t>MEDINISTROS SAS</t>
  </si>
  <si>
    <t>MEDIREX SAS</t>
  </si>
  <si>
    <t>MEDTRONIC COLOMBIA S.A</t>
  </si>
  <si>
    <t>PINT PHARMA COLOMBIA SAS</t>
  </si>
  <si>
    <t>PISA FARMACEUTICA DE COLOMBIA SA</t>
  </si>
  <si>
    <t>PROMED QUIRURGICOS EU</t>
  </si>
  <si>
    <t>QUIBI S A EN REESTRUCTURACIÓN</t>
  </si>
  <si>
    <t>RAFAEL ANTONIO SALAMANCA</t>
  </si>
  <si>
    <t>REPRESENTACIONES Y DISTRIBUCIONES HOSPITALARIAS SAS</t>
  </si>
  <si>
    <t>RIDDHI PHARMA SAS</t>
  </si>
  <si>
    <t>RX SA</t>
  </si>
  <si>
    <t>SALUD MEDYCAL SAS</t>
  </si>
  <si>
    <t>SMITH &amp; NEPHEW COLOMBIA SAS</t>
  </si>
  <si>
    <t>SUPLEMEDICOS SA</t>
  </si>
  <si>
    <t>SUPLESALUD SAS</t>
  </si>
  <si>
    <t>SURGIPLAST LTDA</t>
  </si>
  <si>
    <t>UCIPHARMA SA</t>
  </si>
  <si>
    <t>TERUMO COLOMBIA ANDINA SAS</t>
  </si>
  <si>
    <t>VELEZ LAB Y CIA SAS</t>
  </si>
  <si>
    <t>VITALIS SA CI</t>
  </si>
  <si>
    <t>PROVEEDORES MEDICOQUIRURGICOS</t>
  </si>
  <si>
    <t>ASCAVI SAS</t>
  </si>
  <si>
    <t>ASEPSIS PRODUCTS DE COLOMBIA SAS. PROASEPSIS SAS</t>
  </si>
  <si>
    <t>BECKMAN COULTER COLOMBIA SAS</t>
  </si>
  <si>
    <t>BIOART SA</t>
  </si>
  <si>
    <t>BIOCIENTIFICA LTDA</t>
  </si>
  <si>
    <t>BOSTON SCIENTIFIC COLOMBIA LTDA</t>
  </si>
  <si>
    <t>CARDINAL HEALTH COLOMBIA SAS</t>
  </si>
  <si>
    <t>CI DISMECOL SAS</t>
  </si>
  <si>
    <t>COBO MEDICAL SAS</t>
  </si>
  <si>
    <t>DIPROMEDICOS SAS</t>
  </si>
  <si>
    <t>DRUG STORE SAS</t>
  </si>
  <si>
    <t>EXEL MEDICAL S.A.S.</t>
  </si>
  <si>
    <t>HOSPIMEDICS SA</t>
  </si>
  <si>
    <t>HOSPITECNICA SAS</t>
  </si>
  <si>
    <t>HYGIENE SOLUCIONES S.A.S.</t>
  </si>
  <si>
    <t>IMPLANTES Y SISTEMAS ORTOPEDICOS SA</t>
  </si>
  <si>
    <t>INTERCAMBIO Y MERCADEO LTDA.</t>
  </si>
  <si>
    <t>INVIVO BIOINGENIERIA SAS</t>
  </si>
  <si>
    <t>LM INSTRUMENTS SA</t>
  </si>
  <si>
    <t>LOGISTICA PARA DISPOSITIVOS MEDICOS SAS</t>
  </si>
  <si>
    <t>M&amp;C SALUD SAS</t>
  </si>
  <si>
    <t>M&amp;M EQUIPOS MEDICOS SAS</t>
  </si>
  <si>
    <t>MEDICAL CARE WELL LTDA</t>
  </si>
  <si>
    <t>MEDICOX LTDA</t>
  </si>
  <si>
    <t>MEDIJIMAR LTDA</t>
  </si>
  <si>
    <t>MEDITEC SA</t>
  </si>
  <si>
    <t>NORSTRAY NUART SAS</t>
  </si>
  <si>
    <t>PHARMAEUROPEA DE COLOMBIA</t>
  </si>
  <si>
    <t>QUIRUMEDICAS LTDA</t>
  </si>
  <si>
    <t>SENFARMA SAS</t>
  </si>
  <si>
    <t>SERVICIOS BIOMEDICOS INTEGRALES S.B.I SAS</t>
  </si>
  <si>
    <t>SUMINISTROS CLINICOS ISLA LTDA</t>
  </si>
  <si>
    <t>SHERLEG LABORATORIES SAS</t>
  </si>
  <si>
    <t>SURGICON SA</t>
  </si>
  <si>
    <t>TECNOLOGIAS MEDICAS COLOMBIA SAS</t>
  </si>
  <si>
    <t>TORRES BENAVIDES ALBA LUCERO</t>
  </si>
  <si>
    <t>WERFEN COLOMBIA SAS</t>
  </si>
  <si>
    <t>PROVEEDORES PAPELERIA</t>
  </si>
  <si>
    <t>PROVEEDORES GENERALES</t>
  </si>
  <si>
    <t>ACCGLO SERVICE SAS</t>
  </si>
  <si>
    <t>ARAFIG LTDA</t>
  </si>
  <si>
    <t>ARC SOFTWARE S.A.S.</t>
  </si>
  <si>
    <t>ASHE SAS</t>
  </si>
  <si>
    <t>BECTON DICKINSON DE COLOMBIA LTDA</t>
  </si>
  <si>
    <t>CENTRO MED OFTALMOLOGICO Y LAB CLINICO ANDRADE NARVAEZ LTDA</t>
  </si>
  <si>
    <t>CESAR AUGUSTO MEJIA LOPEZ</t>
  </si>
  <si>
    <t>COMERCIALIZADORA CALYPSO SAS</t>
  </si>
  <si>
    <t>COMERCIALIZADORA COPY DIST MULTISERVICIOS EU</t>
  </si>
  <si>
    <t>DOTACIONES INDUSTRIALES DOTAR LTDA</t>
  </si>
  <si>
    <t>EDISSON  MEJIA</t>
  </si>
  <si>
    <t>FERREDISTRIBUIDORA ALAMEDA SAS</t>
  </si>
  <si>
    <t>GERARDO  GARCIA</t>
  </si>
  <si>
    <t>IBM CAPITAL DE COLOMBIA SAS</t>
  </si>
  <si>
    <t>INFOCON S.A.S.</t>
  </si>
  <si>
    <t>INGENIERIA ELECTRONICA Y SISTEMAS LIMITADA ELECTROSISTEMAS</t>
  </si>
  <si>
    <t>INTELLI NEXT SAS</t>
  </si>
  <si>
    <t>JGE EQUIPOS MEDICOS Y HOSPITALARIOS LTDA</t>
  </si>
  <si>
    <t>JUAN PABLO DEVIA SAAVEDRA</t>
  </si>
  <si>
    <t>KANANCE INGENIERIA SAS</t>
  </si>
  <si>
    <t>KCI COLOMBIA SAS</t>
  </si>
  <si>
    <t>KOPANCOBA DELIVERY SAS</t>
  </si>
  <si>
    <t>L A C REPRESENTACIONES SAS</t>
  </si>
  <si>
    <t>LABCARE DE  COLOMBIA LTDA</t>
  </si>
  <si>
    <t>LOGISMAT SERVICE SAS</t>
  </si>
  <si>
    <t>NEUROVIRTUAL COLOMBIA SAS</t>
  </si>
  <si>
    <t>NEW AIR CONFECCIONES Y BORDADOS SAS</t>
  </si>
  <si>
    <t>PHILIPS SAS</t>
  </si>
  <si>
    <t>PRODISTRALES SUMINISTROS PARA LA INDUSTRIA SAS</t>
  </si>
  <si>
    <t>PROINTECH COLOMBIA SAS</t>
  </si>
  <si>
    <t>PROVEXPRESS SAS</t>
  </si>
  <si>
    <t>SANDRA PATRICIA MARTIN GONZALEZ</t>
  </si>
  <si>
    <t>SKILLNET LTDA</t>
  </si>
  <si>
    <t>SOLUCIONES ECO INTEGRALES LTDA</t>
  </si>
  <si>
    <t>SOLUCIONES TECNOLOGÍA Y SERVICIOS SA STS SA</t>
  </si>
  <si>
    <t>MONTOS MENORES A 2.000.000</t>
  </si>
  <si>
    <t>THOMAS GREG SEGURIDAD INTEGRAL LTDA</t>
  </si>
  <si>
    <t>TOTAL PROVEEDORES CORTO PLAZO</t>
  </si>
  <si>
    <t>ANEXO  NIIF No. 4</t>
  </si>
  <si>
    <t>CUENTAS POR PAGAR CORTO PLAZO</t>
  </si>
  <si>
    <t>A JULIO</t>
  </si>
  <si>
    <t>COMISIONES HOSPITALARIAS</t>
  </si>
  <si>
    <t>GASTOS LEGALES HOSPITALARIOS</t>
  </si>
  <si>
    <t>LIBROS Y SUSCRIPCIONES HOSPITALARIO</t>
  </si>
  <si>
    <t>LEGISLACION ECONOMICA S.A. LEGIS SA</t>
  </si>
  <si>
    <t>HONORARIOS HOSPITALARIOS</t>
  </si>
  <si>
    <t>MONTOS MENORES A 3.000.000</t>
  </si>
  <si>
    <t>ADRIANA DEL PILAR CANTOR APOLINAR</t>
  </si>
  <si>
    <t>ABEL JOSE HERRERA RAMIREZ</t>
  </si>
  <si>
    <t>ABRAHAM OCTAVIO GIRALDO HASBON</t>
  </si>
  <si>
    <t>ADRIANA  TORRES PULECIO</t>
  </si>
  <si>
    <t>ALEJANDRO  PARRA PEÑA</t>
  </si>
  <si>
    <t>ALFONSO ANDRES MARTINEZ NU?EZ</t>
  </si>
  <si>
    <t>ANDRES FERNANDO GOMEZ ESLAVA</t>
  </si>
  <si>
    <t>ANGEL MIGUEL MENDOZA BARON</t>
  </si>
  <si>
    <t>ANIBAL  BARBOSA BELTRAN</t>
  </si>
  <si>
    <t>CARDIOLOGIA MH SAS</t>
  </si>
  <si>
    <t>CARLOS MARIO ROVIRA IGUARAN</t>
  </si>
  <si>
    <t>CARLOS MARIO TRUJILLO ESPEJO</t>
  </si>
  <si>
    <t>CENTRO DE GASTROENTEROLOGIA Y ENDOSCOPÌA LTDA</t>
  </si>
  <si>
    <t>CHRISTIAN CAMILO FIGUEROA MILLAN</t>
  </si>
  <si>
    <t>DANIEL EDUARDO MEDINA TORRES</t>
  </si>
  <si>
    <t>DAVID ESNESTO SALCEDO TORRES</t>
  </si>
  <si>
    <t>DAVITA S.A.S.</t>
  </si>
  <si>
    <t>DEISY LORENA ALVAREZ GUEVARA</t>
  </si>
  <si>
    <t>DEMETRIO MIGUEL DIAZ ARIAS</t>
  </si>
  <si>
    <t>DIEGO JOSE ARDILA ARDILA</t>
  </si>
  <si>
    <t>DORMAR DAVID BARRIOS MARTINEZ</t>
  </si>
  <si>
    <t>ENTORNOS URBANOS DISEÑO Y GESTION SAS</t>
  </si>
  <si>
    <t>ERWIN ARTURO GUERRERO MARTINEZ</t>
  </si>
  <si>
    <t>EUGENIO ALADIN MEEK BENIGNI</t>
  </si>
  <si>
    <t>FABIAN MAURICIO HIGUERA SALAZAR</t>
  </si>
  <si>
    <t>FRANCISCO JAVIER VIERA MOLINA</t>
  </si>
  <si>
    <t>FRANCISCO JOSE PALACIO NIETO</t>
  </si>
  <si>
    <t>FREDY OMAR BORNACELLI VARGAS</t>
  </si>
  <si>
    <t>GERMAN  PARDO PARDO</t>
  </si>
  <si>
    <t>GERMAN ENRIQUE PEREZ ROMERO</t>
  </si>
  <si>
    <t>GERMAN RENE ALVAREZ BERASTEGUI</t>
  </si>
  <si>
    <t>HAROLD ARIEL MUÑOZ DIAZ</t>
  </si>
  <si>
    <t>HAROLD STEVEN PINEDA ARANGO</t>
  </si>
  <si>
    <t>JAIRO ENRIQUE PEREZ FRANCO</t>
  </si>
  <si>
    <t>JESSICA ASTRID VALDERRAMA FERNANDEZ</t>
  </si>
  <si>
    <t>JOAQUIN HERNANDO CASTRO PAZ</t>
  </si>
  <si>
    <t>JOHN RAFAEL CASTRO LARA</t>
  </si>
  <si>
    <t>JORGE EDGAR VILLEGAS</t>
  </si>
  <si>
    <t>JORGE IVAN MENDEZ TRIANA</t>
  </si>
  <si>
    <t>JOSE ALEJANDRO REYES MORALES</t>
  </si>
  <si>
    <t>JOSE HUMBERTO BAEZ BLANCO</t>
  </si>
  <si>
    <t>JUAN ANDRES MORA SALAZAR</t>
  </si>
  <si>
    <t>JUAN ANDRES SANTIZ ARIZMENDY</t>
  </si>
  <si>
    <t>JULIAN DAVID MOLANO CASTRO</t>
  </si>
  <si>
    <t>JULIO HERNANDO SOLORZANO SOLORZANO</t>
  </si>
  <si>
    <t>JUNIOR  CASTELLANOS DAZA</t>
  </si>
  <si>
    <t>KAROL GABRIELA RUBIANO ORTIZ</t>
  </si>
  <si>
    <t>KRESTON RM SA</t>
  </si>
  <si>
    <t>LAURA ALEJANDRA MARTINEZ RONCANCIO</t>
  </si>
  <si>
    <t>LAZARA DADAY PEREDA DIAZ</t>
  </si>
  <si>
    <t>LEONEL  SANTOS TORRES</t>
  </si>
  <si>
    <t>LINA MARCELA GIRALDO RENDON</t>
  </si>
  <si>
    <t>LINDA KATHERINE VASQUEZ MORENO</t>
  </si>
  <si>
    <t>LUIS ALEJANDRO FONTANILLA DIAZ</t>
  </si>
  <si>
    <t>LUISA FERNANDA ECHAVARRIA PLATA</t>
  </si>
  <si>
    <t>LUZ STELLA FIERRO LEAL</t>
  </si>
  <si>
    <t>MANUEL ALEJANDRO BERNAL SANCHEZ</t>
  </si>
  <si>
    <t>MANUEL JHON DE FRAN LIEVANO TRIANA</t>
  </si>
  <si>
    <t>MARIA ANGELICA LUQUE CARRILLO</t>
  </si>
  <si>
    <t>MARIA VICTORIA VANEGAS MARTINEZ</t>
  </si>
  <si>
    <t>MARIO FERNANDO LOPEZ MORA</t>
  </si>
  <si>
    <t>MARISOL  CARREÑO JAIMES</t>
  </si>
  <si>
    <t>MARY  FONSECA RAMOS</t>
  </si>
  <si>
    <t>MAURICIO  JARAMILLO PAQUE</t>
  </si>
  <si>
    <t>MERCER (COLOMBIA) LTDA</t>
  </si>
  <si>
    <t>MOHAMED ABDALA ALKHATIB HERNANDEZ</t>
  </si>
  <si>
    <t>MONICA LILIANA PULIDO BELTRAN</t>
  </si>
  <si>
    <t>MONICA PATRICIA RIVERO USTARIZ</t>
  </si>
  <si>
    <t>NELSON WILLIAM OSORIO GOMEZ</t>
  </si>
  <si>
    <t>OÑATE OÑATE JAIME ENRIQUE DE JESUS</t>
  </si>
  <si>
    <t>OSCAR ALIRIO SILVA APARICIO</t>
  </si>
  <si>
    <t>OSCAR AMBROSIO SUAREZ RODRIGUEZ</t>
  </si>
  <si>
    <t>OSCAR EDUARDO BELTRAN CONSTAIN</t>
  </si>
  <si>
    <t>PATRICIA  MEDINA AHUMADA</t>
  </si>
  <si>
    <t>PEDRO ANTONIO CORDOBA ANGARITA</t>
  </si>
  <si>
    <t>PIRAQUIVE ROA JORGE HERNAN</t>
  </si>
  <si>
    <t>RAUL EDUARDO WALTEROS MANRIQUE</t>
  </si>
  <si>
    <t>RICARDO  HERRERA RAMIREZ</t>
  </si>
  <si>
    <t>ROGER ALBERTO CASTILLO SOTOMAYOR</t>
  </si>
  <si>
    <t>SANTIAGO  HUERTAS TAFUR</t>
  </si>
  <si>
    <t>SEBASTIAN  MOLINA RIOS</t>
  </si>
  <si>
    <t>SERGIO ENRIQUE PEDROZA SABOGAL</t>
  </si>
  <si>
    <t>SILVIO JAVIER ROSERO PAREDES</t>
  </si>
  <si>
    <t>SURGIVASC SAS</t>
  </si>
  <si>
    <t>TATIANA  CARDENAS RIZO</t>
  </si>
  <si>
    <t>WALTER GIOVANNY GOMEZ DIAZ</t>
  </si>
  <si>
    <t>WILLIAM FERNANDO YAÑEZ SALAZAR</t>
  </si>
  <si>
    <t>WILSON FERNANDO BALLESTEROS GONZALEZ</t>
  </si>
  <si>
    <t>YOHANNY  ANDRADE PARRA</t>
  </si>
  <si>
    <t>HONORARIOS INMOBILIARIOS</t>
  </si>
  <si>
    <t>AHUMADA INGENIEROS &amp; ASOCIADOS LTDA</t>
  </si>
  <si>
    <t>OTROS COSTOS Y GASTOS POR PAGAR</t>
  </si>
  <si>
    <t>EN MARCA PUBLICIDAD CIA SAS</t>
  </si>
  <si>
    <t>MOOR MANTENIMIENTOS ARQUITECTONICOS SAS</t>
  </si>
  <si>
    <t>UNICAPITAL SAS</t>
  </si>
  <si>
    <t>SERVICIOS HOSPITALARIOS</t>
  </si>
  <si>
    <t>ADECCO COLOMBIA SA</t>
  </si>
  <si>
    <t>ALIANZA MEDICA INTEGRAR SAS</t>
  </si>
  <si>
    <t>ALPOPULAR ALMACEN GENERAL DE DEPOSITO SA</t>
  </si>
  <si>
    <t>ASCENSORES INGETRAVERT LTDA</t>
  </si>
  <si>
    <t>COMPASS GROUP SERVICES COLOMBIA SA</t>
  </si>
  <si>
    <t>DESCONT S.A. E.S.P.</t>
  </si>
  <si>
    <t>DIGITAL WARE SA</t>
  </si>
  <si>
    <t>FUNDACION BANCO ARQUIDIOCESANO DE ALIMENTOS .</t>
  </si>
  <si>
    <t>GLOBAL LIFE AMBULANCIAS LTDA</t>
  </si>
  <si>
    <t>INDUSTRIA MEDICA COLOMBIANA LTDA</t>
  </si>
  <si>
    <t>IT CONSULTANTS COLOMBIA SAS</t>
  </si>
  <si>
    <t>MPA INGENIERIA Y CONSTRUCCION SAS</t>
  </si>
  <si>
    <t>SOFTWAREONE COLOMBIA S.A.S</t>
  </si>
  <si>
    <t>JDR ASISTENCIAMOS EU</t>
  </si>
  <si>
    <t>LAVANSER SAS</t>
  </si>
  <si>
    <t>LUCKY GLOBAL ELEVATORS SAS</t>
  </si>
  <si>
    <t>MIOCARDIO SAS</t>
  </si>
  <si>
    <t>NUTRICIONES Y DIETAS SAS</t>
  </si>
  <si>
    <t>RICOH COLOMBIA SA</t>
  </si>
  <si>
    <t>SERVICE REPAIR &amp; MAINTEINANCE GROUP SAS</t>
  </si>
  <si>
    <t>XERTICA COLOMBIA SAS</t>
  </si>
  <si>
    <t>SERVICIOS INMOBILIARIOS</t>
  </si>
  <si>
    <t>MONTOS MENORES A 12.000.000</t>
  </si>
  <si>
    <t>CODENSA SA ESP</t>
  </si>
  <si>
    <t>ARRENDAMIENTOS HOSPITALARIOS</t>
  </si>
  <si>
    <t>SERVICIOS PUBLICOS HOSPITALARIOS</t>
  </si>
  <si>
    <t>COMUNICACION CELULAR S A COMCEL S A</t>
  </si>
  <si>
    <t>ECOCAPITAL INTERNACIONAL SA E.S.P.</t>
  </si>
  <si>
    <t>EMGESA</t>
  </si>
  <si>
    <t>SERVICIOS PUBLICOS INMOBILIARIOS</t>
  </si>
  <si>
    <t>SEGUROS HOSPITALARIOS</t>
  </si>
  <si>
    <t>ASEGURADORA SOLIDARIA DE COLOMBIA</t>
  </si>
  <si>
    <t>SEGUROS INMOBILIARIOS</t>
  </si>
  <si>
    <t>PRESTAMOS RECIBIDOS MEDICAMENTOS</t>
  </si>
  <si>
    <t>MIOCARDIO</t>
  </si>
  <si>
    <t>TOTAL COSTOS Y GASTOS POR PAGAR CORRIENTES</t>
  </si>
  <si>
    <t xml:space="preserve">RETENCION EN LA FUENTE </t>
  </si>
  <si>
    <t>RETENCION E DE ICA</t>
  </si>
  <si>
    <t>APORTES ADMINISTRADORAS PENSIONES</t>
  </si>
  <si>
    <t>APORTES VOLUNTARIOS A  PENSIONES</t>
  </si>
  <si>
    <t>APORTES ENTIDADES PROMOTORAS SALUD</t>
  </si>
  <si>
    <t>ARL</t>
  </si>
  <si>
    <t>FONDO DE SOLIDARIDAD Y GARANTIA</t>
  </si>
  <si>
    <t>APORTES ICBF SENA Y CAJAS COMPENSACION</t>
  </si>
  <si>
    <t>FONDOS Y ASOCIACIONES DE PENSIONADOS</t>
  </si>
  <si>
    <t>EMBARGOS JUDICIALES</t>
  </si>
  <si>
    <t>FONDO EMPLEADOS</t>
  </si>
  <si>
    <t>FUNERARIOS</t>
  </si>
  <si>
    <t>RETENCION APORTES AFC</t>
  </si>
  <si>
    <t>TOTAL RETENCIONES Y APORTES DE NOMINA</t>
  </si>
  <si>
    <t>OTROS ACREEDORES VARIOS</t>
  </si>
  <si>
    <t>FELIX ANDRES HERNANDEZ VARGAS</t>
  </si>
  <si>
    <t>CENTRO DE SERVICIOS COMPARTIDOS GUSTAVO RESTREPO SAS</t>
  </si>
  <si>
    <t>FUNDACION PROTECCION DE LA JOVEN AMPARO DE NIÑAS</t>
  </si>
  <si>
    <t>MONICA ANDREA RAMIREZ BEDOYA</t>
  </si>
  <si>
    <t>OTROS ACREEDORES VARIOS-LEY 550</t>
  </si>
  <si>
    <t>ADRIANA PATRICIA CIFUENTES BLACKBURN</t>
  </si>
  <si>
    <t>CARDIOTECH LTDA</t>
  </si>
  <si>
    <t>GLADYS CARMENZA MORA BAUTISTA</t>
  </si>
  <si>
    <t>MONICA PATRICIA ARAQUE DELGADO</t>
  </si>
  <si>
    <t>MUEBLES PARA OFICINA MYM LTDA</t>
  </si>
  <si>
    <t>VITAL TECNOLOGIA</t>
  </si>
  <si>
    <t>TOTAL ACREEDORES VARIOS CORRIENTES</t>
  </si>
  <si>
    <t>TOTAL CUENTAS POR PAGAR CORTO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</si>
</sst>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C0A]d\-mmm\-yy;@"/>
    <numFmt numFmtId="167" formatCode="_-* #,##0.00\ _€_-;\-* #,##0.00\ _€_-;_-* &quot;-&quot;??\ _€_-;_-@_-"/>
    <numFmt numFmtId="168" formatCode="_-* #,##0\ _€_-;\-* #,##0\ _€_-;_-* &quot;-&quot;??\ _€_-;_-@_-"/>
    <numFmt numFmtId="169" formatCode="_(* #,##0_);_(* \(#,##0\);_(* &quot;-&quot;??_);_(@_)"/>
    <numFmt numFmtId="170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41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166" fontId="5" fillId="0" borderId="0" xfId="3" applyNumberFormat="1" applyFont="1" applyAlignment="1">
      <alignment horizontal="center"/>
    </xf>
    <xf numFmtId="1" fontId="5" fillId="0" borderId="0" xfId="1" applyNumberFormat="1" applyFont="1" applyAlignment="1">
      <alignment horizontal="center"/>
    </xf>
    <xf numFmtId="9" fontId="5" fillId="0" borderId="0" xfId="2" applyFont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/>
    </xf>
    <xf numFmtId="168" fontId="5" fillId="2" borderId="2" xfId="1" applyNumberFormat="1" applyFont="1" applyFill="1" applyBorder="1" applyAlignment="1">
      <alignment horizontal="right" vertical="justify"/>
    </xf>
    <xf numFmtId="169" fontId="3" fillId="2" borderId="1" xfId="3" applyNumberFormat="1" applyFont="1" applyFill="1" applyBorder="1"/>
    <xf numFmtId="9" fontId="5" fillId="2" borderId="1" xfId="2" applyFont="1" applyFill="1" applyBorder="1" applyAlignment="1">
      <alignment horizontal="center"/>
    </xf>
    <xf numFmtId="170" fontId="4" fillId="0" borderId="3" xfId="4" applyNumberFormat="1" applyFont="1" applyBorder="1"/>
    <xf numFmtId="169" fontId="4" fillId="0" borderId="1" xfId="3" applyNumberFormat="1" applyFont="1" applyBorder="1"/>
    <xf numFmtId="169" fontId="4" fillId="0" borderId="3" xfId="3" applyNumberFormat="1" applyFont="1" applyBorder="1"/>
    <xf numFmtId="9" fontId="4" fillId="0" borderId="1" xfId="2" applyFont="1" applyBorder="1"/>
    <xf numFmtId="170" fontId="4" fillId="0" borderId="4" xfId="4" applyNumberFormat="1" applyFont="1" applyBorder="1"/>
    <xf numFmtId="169" fontId="4" fillId="0" borderId="5" xfId="3" applyNumberFormat="1" applyFont="1" applyBorder="1"/>
    <xf numFmtId="169" fontId="4" fillId="0" borderId="4" xfId="3" applyNumberFormat="1" applyFont="1" applyBorder="1"/>
    <xf numFmtId="9" fontId="4" fillId="0" borderId="5" xfId="2" applyFont="1" applyBorder="1"/>
    <xf numFmtId="169" fontId="0" fillId="0" borderId="5" xfId="3" applyNumberFormat="1" applyFont="1" applyBorder="1"/>
    <xf numFmtId="169" fontId="4" fillId="0" borderId="0" xfId="3" applyNumberFormat="1" applyFont="1" applyBorder="1"/>
    <xf numFmtId="170" fontId="4" fillId="0" borderId="6" xfId="4" applyNumberFormat="1" applyFont="1" applyBorder="1"/>
    <xf numFmtId="169" fontId="0" fillId="0" borderId="7" xfId="3" applyNumberFormat="1" applyFont="1" applyBorder="1"/>
    <xf numFmtId="169" fontId="4" fillId="0" borderId="8" xfId="3" applyNumberFormat="1" applyFont="1" applyBorder="1"/>
    <xf numFmtId="169" fontId="4" fillId="0" borderId="6" xfId="3" applyNumberFormat="1" applyFont="1" applyBorder="1"/>
    <xf numFmtId="9" fontId="4" fillId="0" borderId="7" xfId="2" applyFont="1" applyBorder="1"/>
    <xf numFmtId="0" fontId="0" fillId="0" borderId="0" xfId="0" applyFill="1"/>
    <xf numFmtId="4" fontId="0" fillId="0" borderId="0" xfId="0" applyNumberFormat="1"/>
    <xf numFmtId="170" fontId="4" fillId="0" borderId="0" xfId="4" applyNumberFormat="1" applyFont="1" applyBorder="1"/>
    <xf numFmtId="1" fontId="4" fillId="0" borderId="0" xfId="1" applyNumberFormat="1" applyFont="1"/>
    <xf numFmtId="9" fontId="4" fillId="0" borderId="0" xfId="2" applyFont="1"/>
    <xf numFmtId="0" fontId="4" fillId="0" borderId="0" xfId="0" applyFont="1" applyAlignment="1"/>
    <xf numFmtId="168" fontId="5" fillId="2" borderId="1" xfId="1" applyNumberFormat="1" applyFont="1" applyFill="1" applyBorder="1" applyAlignment="1">
      <alignment horizontal="right" vertical="justify"/>
    </xf>
    <xf numFmtId="168" fontId="5" fillId="2" borderId="9" xfId="1" applyNumberFormat="1" applyFont="1" applyFill="1" applyBorder="1" applyAlignment="1">
      <alignment horizontal="right" vertical="justify"/>
    </xf>
    <xf numFmtId="169" fontId="5" fillId="2" borderId="1" xfId="3" applyNumberFormat="1" applyFont="1" applyFill="1" applyBorder="1"/>
    <xf numFmtId="169" fontId="4" fillId="0" borderId="1" xfId="5" applyNumberFormat="1" applyFont="1" applyFill="1" applyBorder="1" applyAlignment="1" applyProtection="1"/>
    <xf numFmtId="170" fontId="4" fillId="0" borderId="5" xfId="4" applyNumberFormat="1" applyFont="1" applyBorder="1"/>
    <xf numFmtId="169" fontId="4" fillId="0" borderId="3" xfId="3" applyNumberFormat="1" applyFont="1" applyFill="1" applyBorder="1"/>
    <xf numFmtId="9" fontId="0" fillId="0" borderId="1" xfId="2" applyFont="1" applyBorder="1"/>
    <xf numFmtId="168" fontId="0" fillId="0" borderId="0" xfId="1" applyNumberFormat="1" applyFont="1" applyFill="1"/>
    <xf numFmtId="169" fontId="4" fillId="0" borderId="5" xfId="5" applyNumberFormat="1" applyFont="1" applyFill="1" applyBorder="1" applyAlignment="1" applyProtection="1"/>
    <xf numFmtId="169" fontId="4" fillId="0" borderId="4" xfId="3" applyNumberFormat="1" applyFont="1" applyFill="1" applyBorder="1"/>
    <xf numFmtId="9" fontId="0" fillId="0" borderId="5" xfId="2" applyFont="1" applyBorder="1"/>
    <xf numFmtId="168" fontId="6" fillId="0" borderId="0" xfId="1" applyNumberFormat="1" applyFont="1" applyBorder="1" applyAlignment="1" applyProtection="1"/>
    <xf numFmtId="170" fontId="4" fillId="0" borderId="10" xfId="4" applyNumberFormat="1" applyFont="1" applyBorder="1"/>
    <xf numFmtId="169" fontId="4" fillId="0" borderId="10" xfId="3" applyNumberFormat="1" applyFont="1" applyFill="1" applyBorder="1"/>
    <xf numFmtId="0" fontId="0" fillId="0" borderId="0" xfId="0" applyNumberFormat="1" applyFill="1"/>
    <xf numFmtId="169" fontId="4" fillId="0" borderId="11" xfId="3" applyNumberFormat="1" applyFont="1" applyFill="1" applyBorder="1"/>
    <xf numFmtId="169" fontId="4" fillId="0" borderId="6" xfId="3" applyNumberFormat="1" applyFont="1" applyFill="1" applyBorder="1"/>
    <xf numFmtId="9" fontId="0" fillId="0" borderId="7" xfId="2" applyFont="1" applyBorder="1"/>
    <xf numFmtId="169" fontId="4" fillId="0" borderId="0" xfId="5" applyNumberFormat="1" applyFont="1" applyFill="1" applyBorder="1" applyAlignment="1" applyProtection="1"/>
    <xf numFmtId="169" fontId="4" fillId="0" borderId="0" xfId="3" applyNumberFormat="1" applyFont="1" applyFill="1" applyBorder="1"/>
    <xf numFmtId="9" fontId="0" fillId="0" borderId="0" xfId="2" applyFont="1"/>
    <xf numFmtId="0" fontId="5" fillId="2" borderId="9" xfId="0" applyFont="1" applyFill="1" applyBorder="1" applyAlignment="1">
      <alignment horizontal="center"/>
    </xf>
    <xf numFmtId="9" fontId="5" fillId="2" borderId="9" xfId="2" applyFont="1" applyFill="1" applyBorder="1" applyAlignment="1">
      <alignment horizontal="center"/>
    </xf>
    <xf numFmtId="0" fontId="0" fillId="0" borderId="0" xfId="0" applyAlignment="1">
      <alignment horizontal="left"/>
    </xf>
    <xf numFmtId="170" fontId="4" fillId="0" borderId="1" xfId="4" applyNumberFormat="1" applyFont="1" applyBorder="1"/>
    <xf numFmtId="169" fontId="4" fillId="0" borderId="2" xfId="3" applyNumberFormat="1" applyFont="1" applyBorder="1"/>
    <xf numFmtId="169" fontId="4" fillId="0" borderId="10" xfId="3" applyNumberFormat="1" applyFont="1" applyBorder="1"/>
    <xf numFmtId="169" fontId="4" fillId="0" borderId="5" xfId="3" applyNumberFormat="1" applyFont="1" applyFill="1" applyBorder="1"/>
    <xf numFmtId="168" fontId="4" fillId="0" borderId="0" xfId="1" applyNumberFormat="1" applyFont="1"/>
    <xf numFmtId="167" fontId="0" fillId="0" borderId="0" xfId="1" applyFont="1" applyFill="1"/>
    <xf numFmtId="170" fontId="4" fillId="0" borderId="7" xfId="4" applyNumberFormat="1" applyFont="1" applyBorder="1"/>
    <xf numFmtId="169" fontId="4" fillId="0" borderId="11" xfId="3" applyNumberFormat="1" applyFont="1" applyBorder="1"/>
    <xf numFmtId="169" fontId="4" fillId="0" borderId="7" xfId="3" applyNumberFormat="1" applyFont="1" applyFill="1" applyBorder="1"/>
    <xf numFmtId="170" fontId="4" fillId="0" borderId="2" xfId="4" applyNumberFormat="1" applyFont="1" applyBorder="1"/>
    <xf numFmtId="169" fontId="4" fillId="0" borderId="7" xfId="0" applyNumberFormat="1" applyFont="1" applyBorder="1"/>
    <xf numFmtId="170" fontId="4" fillId="0" borderId="11" xfId="4" applyNumberFormat="1" applyFont="1" applyBorder="1"/>
    <xf numFmtId="170" fontId="4" fillId="0" borderId="8" xfId="4" applyNumberFormat="1" applyFont="1" applyBorder="1"/>
    <xf numFmtId="169" fontId="4" fillId="0" borderId="0" xfId="0" applyNumberFormat="1" applyFont="1" applyBorder="1"/>
    <xf numFmtId="9" fontId="0" fillId="0" borderId="0" xfId="2" applyFont="1" applyBorder="1"/>
    <xf numFmtId="169" fontId="3" fillId="2" borderId="9" xfId="3" applyNumberFormat="1" applyFont="1" applyFill="1" applyBorder="1"/>
    <xf numFmtId="169" fontId="4" fillId="0" borderId="3" xfId="5" applyNumberFormat="1" applyFont="1" applyBorder="1" applyAlignment="1" applyProtection="1"/>
    <xf numFmtId="169" fontId="4" fillId="0" borderId="4" xfId="5" applyNumberFormat="1" applyFont="1" applyBorder="1" applyAlignment="1" applyProtection="1"/>
    <xf numFmtId="165" fontId="0" fillId="0" borderId="0" xfId="3" applyFont="1"/>
    <xf numFmtId="169" fontId="4" fillId="0" borderId="7" xfId="3" applyNumberFormat="1" applyFont="1" applyBorder="1"/>
    <xf numFmtId="169" fontId="4" fillId="0" borderId="6" xfId="5" applyNumberFormat="1" applyFont="1" applyBorder="1" applyAlignment="1" applyProtection="1"/>
    <xf numFmtId="169" fontId="4" fillId="0" borderId="0" xfId="5" applyNumberFormat="1" applyFont="1" applyBorder="1" applyAlignment="1" applyProtection="1"/>
    <xf numFmtId="0" fontId="4" fillId="0" borderId="0" xfId="0" applyFont="1" applyBorder="1"/>
    <xf numFmtId="169" fontId="4" fillId="0" borderId="1" xfId="5" applyNumberFormat="1" applyFont="1" applyBorder="1" applyAlignment="1" applyProtection="1"/>
    <xf numFmtId="169" fontId="4" fillId="0" borderId="5" xfId="5" applyNumberFormat="1" applyFont="1" applyBorder="1" applyAlignment="1" applyProtection="1"/>
    <xf numFmtId="169" fontId="4" fillId="0" borderId="7" xfId="5" applyNumberFormat="1" applyFont="1" applyBorder="1" applyAlignment="1" applyProtection="1"/>
    <xf numFmtId="169" fontId="4" fillId="0" borderId="10" xfId="5" applyNumberFormat="1" applyFont="1" applyBorder="1" applyAlignment="1" applyProtection="1"/>
    <xf numFmtId="168" fontId="4" fillId="0" borderId="0" xfId="0" applyNumberFormat="1" applyFont="1"/>
    <xf numFmtId="168" fontId="0" fillId="0" borderId="0" xfId="0" applyNumberFormat="1"/>
    <xf numFmtId="169" fontId="0" fillId="0" borderId="3" xfId="3" applyNumberFormat="1" applyFont="1" applyBorder="1"/>
    <xf numFmtId="165" fontId="4" fillId="0" borderId="0" xfId="0" applyNumberFormat="1" applyFont="1"/>
    <xf numFmtId="169" fontId="0" fillId="0" borderId="4" xfId="3" applyNumberFormat="1" applyFont="1" applyBorder="1"/>
    <xf numFmtId="169" fontId="0" fillId="0" borderId="0" xfId="3" applyNumberFormat="1" applyFont="1" applyBorder="1"/>
    <xf numFmtId="0" fontId="5" fillId="0" borderId="0" xfId="0" applyFont="1" applyAlignment="1"/>
    <xf numFmtId="169" fontId="0" fillId="0" borderId="11" xfId="3" applyNumberFormat="1" applyFont="1" applyBorder="1"/>
    <xf numFmtId="169" fontId="0" fillId="0" borderId="6" xfId="3" applyNumberFormat="1" applyFont="1" applyBorder="1"/>
    <xf numFmtId="167" fontId="4" fillId="0" borderId="0" xfId="1" applyFont="1" applyAlignment="1"/>
    <xf numFmtId="1" fontId="4" fillId="0" borderId="0" xfId="1" applyNumberFormat="1" applyFont="1" applyAlignment="1"/>
    <xf numFmtId="169" fontId="0" fillId="0" borderId="0" xfId="0" applyNumberFormat="1"/>
    <xf numFmtId="4" fontId="5" fillId="0" borderId="0" xfId="0" applyNumberFormat="1" applyFont="1"/>
    <xf numFmtId="168" fontId="4" fillId="3" borderId="0" xfId="1" applyNumberFormat="1" applyFont="1" applyFill="1" applyBorder="1"/>
    <xf numFmtId="0" fontId="4" fillId="3" borderId="0" xfId="0" applyFont="1" applyFill="1"/>
    <xf numFmtId="170" fontId="4" fillId="3" borderId="0" xfId="4" applyNumberFormat="1" applyFont="1" applyFill="1" applyBorder="1"/>
    <xf numFmtId="1" fontId="4" fillId="3" borderId="0" xfId="1" applyNumberFormat="1" applyFont="1" applyFill="1"/>
    <xf numFmtId="168" fontId="4" fillId="3" borderId="0" xfId="1" applyNumberFormat="1" applyFont="1" applyFill="1"/>
    <xf numFmtId="0" fontId="4" fillId="3" borderId="0" xfId="0" applyFont="1" applyFill="1" applyBorder="1"/>
    <xf numFmtId="0" fontId="5" fillId="3" borderId="0" xfId="0" applyFont="1" applyFill="1" applyBorder="1" applyAlignment="1">
      <alignment horizontal="center"/>
    </xf>
    <xf numFmtId="168" fontId="5" fillId="3" borderId="0" xfId="1" applyNumberFormat="1" applyFont="1" applyFill="1" applyBorder="1" applyAlignment="1">
      <alignment horizontal="right" vertical="justify"/>
    </xf>
    <xf numFmtId="9" fontId="5" fillId="3" borderId="0" xfId="2" applyFont="1" applyFill="1" applyBorder="1" applyAlignment="1">
      <alignment horizontal="center"/>
    </xf>
    <xf numFmtId="169" fontId="0" fillId="0" borderId="1" xfId="3" applyNumberFormat="1" applyFont="1" applyBorder="1"/>
    <xf numFmtId="168" fontId="7" fillId="3" borderId="0" xfId="1" applyNumberFormat="1" applyFont="1" applyFill="1" applyBorder="1" applyAlignment="1">
      <alignment horizontal="right" vertical="justify"/>
    </xf>
    <xf numFmtId="1" fontId="4" fillId="3" borderId="0" xfId="1" applyNumberFormat="1" applyFont="1" applyFill="1" applyBorder="1" applyAlignment="1"/>
    <xf numFmtId="167" fontId="7" fillId="3" borderId="0" xfId="1" applyFont="1" applyFill="1" applyBorder="1" applyAlignment="1">
      <alignment horizontal="right" vertical="justify"/>
    </xf>
    <xf numFmtId="168" fontId="8" fillId="3" borderId="0" xfId="1" applyNumberFormat="1" applyFont="1" applyFill="1" applyBorder="1" applyAlignment="1">
      <alignment horizontal="right" vertical="justify"/>
    </xf>
    <xf numFmtId="170" fontId="4" fillId="0" borderId="12" xfId="4" applyNumberFormat="1" applyFont="1" applyBorder="1"/>
    <xf numFmtId="169" fontId="4" fillId="0" borderId="12" xfId="3" applyNumberFormat="1" applyFont="1" applyBorder="1"/>
    <xf numFmtId="9" fontId="4" fillId="0" borderId="8" xfId="2" applyFont="1" applyBorder="1"/>
    <xf numFmtId="0" fontId="5" fillId="2" borderId="5" xfId="0" applyFont="1" applyFill="1" applyBorder="1" applyAlignment="1">
      <alignment horizontal="center"/>
    </xf>
    <xf numFmtId="168" fontId="5" fillId="2" borderId="5" xfId="1" applyNumberFormat="1" applyFont="1" applyFill="1" applyBorder="1" applyAlignment="1">
      <alignment horizontal="right" vertical="justify"/>
    </xf>
    <xf numFmtId="168" fontId="5" fillId="2" borderId="7" xfId="1" applyNumberFormat="1" applyFont="1" applyFill="1" applyBorder="1" applyAlignment="1">
      <alignment horizontal="right" vertical="justify"/>
    </xf>
    <xf numFmtId="9" fontId="5" fillId="2" borderId="5" xfId="2" applyFont="1" applyFill="1" applyBorder="1" applyAlignment="1">
      <alignment horizontal="center"/>
    </xf>
    <xf numFmtId="170" fontId="4" fillId="0" borderId="0" xfId="0" applyNumberFormat="1" applyFont="1"/>
    <xf numFmtId="9" fontId="4" fillId="0" borderId="0" xfId="2" applyFont="1" applyBorder="1"/>
    <xf numFmtId="0" fontId="4" fillId="0" borderId="0" xfId="0" applyFont="1" applyFill="1"/>
    <xf numFmtId="3" fontId="4" fillId="3" borderId="0" xfId="3" applyNumberFormat="1" applyFont="1" applyFill="1"/>
    <xf numFmtId="3" fontId="9" fillId="3" borderId="0" xfId="3" applyNumberFormat="1" applyFont="1" applyFill="1"/>
    <xf numFmtId="1" fontId="9" fillId="3" borderId="0" xfId="1" applyNumberFormat="1" applyFont="1" applyFill="1"/>
    <xf numFmtId="3" fontId="4" fillId="0" borderId="0" xfId="3" applyNumberFormat="1" applyFont="1"/>
    <xf numFmtId="168" fontId="5" fillId="0" borderId="0" xfId="1" applyNumberFormat="1" applyFont="1" applyAlignment="1">
      <alignment horizontal="center"/>
    </xf>
    <xf numFmtId="0" fontId="5" fillId="0" borderId="8" xfId="0" applyFont="1" applyBorder="1" applyAlignment="1"/>
    <xf numFmtId="4" fontId="4" fillId="0" borderId="0" xfId="0" applyNumberFormat="1" applyFont="1"/>
    <xf numFmtId="0" fontId="10" fillId="0" borderId="0" xfId="0" applyFont="1"/>
    <xf numFmtId="1" fontId="10" fillId="0" borderId="0" xfId="1" applyNumberFormat="1" applyFont="1"/>
    <xf numFmtId="0" fontId="10" fillId="0" borderId="0" xfId="0" applyFont="1" applyBorder="1" applyAlignment="1"/>
    <xf numFmtId="4" fontId="2" fillId="0" borderId="0" xfId="0" applyNumberFormat="1" applyFont="1"/>
    <xf numFmtId="0" fontId="4" fillId="0" borderId="0" xfId="0" applyFont="1" applyBorder="1" applyAlignment="1"/>
    <xf numFmtId="168" fontId="5" fillId="2" borderId="13" xfId="1" applyNumberFormat="1" applyFont="1" applyFill="1" applyBorder="1" applyAlignment="1">
      <alignment horizontal="right" vertical="justify"/>
    </xf>
    <xf numFmtId="0" fontId="5" fillId="2" borderId="3" xfId="0" applyFont="1" applyFill="1" applyBorder="1" applyAlignment="1">
      <alignment horizontal="center"/>
    </xf>
    <xf numFmtId="170" fontId="4" fillId="0" borderId="14" xfId="4" applyNumberFormat="1" applyFont="1" applyBorder="1"/>
    <xf numFmtId="0" fontId="6" fillId="0" borderId="0" xfId="6" applyFont="1" applyBorder="1" applyAlignment="1" applyProtection="1"/>
    <xf numFmtId="0" fontId="5" fillId="2" borderId="13" xfId="0" applyFont="1" applyFill="1" applyBorder="1" applyAlignment="1">
      <alignment horizontal="center"/>
    </xf>
    <xf numFmtId="168" fontId="4" fillId="2" borderId="9" xfId="1" applyNumberFormat="1" applyFont="1" applyFill="1" applyBorder="1" applyAlignment="1">
      <alignment horizontal="right" vertical="justify"/>
    </xf>
    <xf numFmtId="1" fontId="4" fillId="0" borderId="0" xfId="1" applyNumberFormat="1" applyFont="1" applyBorder="1"/>
    <xf numFmtId="170" fontId="4" fillId="3" borderId="11" xfId="4" applyNumberFormat="1" applyFont="1" applyFill="1" applyBorder="1"/>
    <xf numFmtId="1" fontId="4" fillId="0" borderId="0" xfId="1" applyNumberFormat="1" applyFont="1" applyBorder="1" applyAlignment="1"/>
    <xf numFmtId="169" fontId="4" fillId="3" borderId="0" xfId="5" applyNumberFormat="1" applyFont="1" applyFill="1" applyBorder="1" applyAlignment="1" applyProtection="1"/>
    <xf numFmtId="168" fontId="5" fillId="2" borderId="9" xfId="1" applyNumberFormat="1" applyFont="1" applyFill="1" applyBorder="1" applyAlignment="1">
      <alignment horizontal="center" vertical="justify"/>
    </xf>
    <xf numFmtId="168" fontId="4" fillId="0" borderId="0" xfId="1" applyNumberFormat="1" applyFont="1" applyBorder="1"/>
    <xf numFmtId="164" fontId="4" fillId="0" borderId="0" xfId="0" applyNumberFormat="1" applyFont="1"/>
    <xf numFmtId="167" fontId="4" fillId="0" borderId="0" xfId="1" applyNumberFormat="1" applyFont="1"/>
    <xf numFmtId="168" fontId="5" fillId="2" borderId="15" xfId="1" applyNumberFormat="1" applyFont="1" applyFill="1" applyBorder="1" applyAlignment="1">
      <alignment horizontal="right" vertical="justify"/>
    </xf>
    <xf numFmtId="170" fontId="4" fillId="0" borderId="9" xfId="4" applyNumberFormat="1" applyFont="1" applyBorder="1"/>
    <xf numFmtId="169" fontId="4" fillId="0" borderId="13" xfId="3" applyNumberFormat="1" applyFont="1" applyBorder="1"/>
    <xf numFmtId="9" fontId="4" fillId="0" borderId="9" xfId="2" applyFont="1" applyBorder="1"/>
    <xf numFmtId="168" fontId="5" fillId="2" borderId="15" xfId="1" applyNumberFormat="1" applyFont="1" applyFill="1" applyBorder="1" applyAlignment="1">
      <alignment horizontal="center" vertical="justify"/>
    </xf>
    <xf numFmtId="168" fontId="5" fillId="2" borderId="0" xfId="1" applyNumberFormat="1" applyFont="1" applyFill="1" applyBorder="1" applyAlignment="1">
      <alignment horizontal="right" vertical="justify"/>
    </xf>
    <xf numFmtId="9" fontId="5" fillId="2" borderId="0" xfId="2" applyFont="1" applyFill="1" applyBorder="1" applyAlignment="1">
      <alignment horizontal="right" vertical="justify"/>
    </xf>
    <xf numFmtId="0" fontId="4" fillId="0" borderId="9" xfId="0" applyFont="1" applyBorder="1"/>
    <xf numFmtId="168" fontId="5" fillId="0" borderId="8" xfId="1" applyNumberFormat="1" applyFont="1" applyBorder="1" applyAlignment="1">
      <alignment horizontal="center"/>
    </xf>
    <xf numFmtId="168" fontId="5" fillId="0" borderId="0" xfId="1" applyNumberFormat="1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168" fontId="5" fillId="2" borderId="1" xfId="1" applyNumberFormat="1" applyFont="1" applyFill="1" applyBorder="1" applyAlignment="1">
      <alignment horizontal="center" vertical="justify"/>
    </xf>
    <xf numFmtId="169" fontId="5" fillId="2" borderId="9" xfId="3" applyNumberFormat="1" applyFont="1" applyFill="1" applyBorder="1"/>
    <xf numFmtId="169" fontId="0" fillId="0" borderId="0" xfId="3" applyNumberFormat="1" applyFont="1"/>
    <xf numFmtId="41" fontId="0" fillId="0" borderId="0" xfId="7" applyFont="1"/>
    <xf numFmtId="170" fontId="4" fillId="0" borderId="5" xfId="4" applyNumberFormat="1" applyFont="1" applyFill="1" applyBorder="1"/>
    <xf numFmtId="41" fontId="0" fillId="0" borderId="8" xfId="7" applyFont="1" applyBorder="1"/>
    <xf numFmtId="41" fontId="0" fillId="0" borderId="10" xfId="7" applyFont="1" applyBorder="1"/>
    <xf numFmtId="41" fontId="0" fillId="0" borderId="11" xfId="7" applyFont="1" applyBorder="1"/>
    <xf numFmtId="0" fontId="4" fillId="0" borderId="0" xfId="0" applyFont="1" applyFill="1" applyBorder="1"/>
    <xf numFmtId="168" fontId="4" fillId="0" borderId="0" xfId="1" applyNumberFormat="1" applyFont="1" applyFill="1" applyBorder="1"/>
    <xf numFmtId="9" fontId="4" fillId="0" borderId="0" xfId="2" applyFont="1" applyFill="1" applyBorder="1"/>
    <xf numFmtId="168" fontId="5" fillId="2" borderId="3" xfId="1" applyNumberFormat="1" applyFont="1" applyFill="1" applyBorder="1" applyAlignment="1">
      <alignment horizontal="right" vertical="justify"/>
    </xf>
    <xf numFmtId="169" fontId="5" fillId="2" borderId="2" xfId="3" applyNumberFormat="1" applyFont="1" applyFill="1" applyBorder="1"/>
    <xf numFmtId="9" fontId="4" fillId="0" borderId="2" xfId="2" applyFont="1" applyBorder="1"/>
    <xf numFmtId="9" fontId="4" fillId="0" borderId="10" xfId="2" applyFont="1" applyBorder="1"/>
    <xf numFmtId="9" fontId="4" fillId="0" borderId="11" xfId="2" applyFont="1" applyBorder="1"/>
    <xf numFmtId="169" fontId="5" fillId="2" borderId="15" xfId="3" applyNumberFormat="1" applyFont="1" applyFill="1" applyBorder="1"/>
    <xf numFmtId="0" fontId="4" fillId="3" borderId="0" xfId="0" applyFont="1" applyFill="1" applyAlignment="1"/>
    <xf numFmtId="0" fontId="5" fillId="0" borderId="0" xfId="0" applyFont="1" applyBorder="1" applyAlignment="1"/>
    <xf numFmtId="170" fontId="4" fillId="0" borderId="1" xfId="4" applyNumberFormat="1" applyFont="1" applyFill="1" applyBorder="1"/>
    <xf numFmtId="169" fontId="4" fillId="0" borderId="2" xfId="5" applyNumberFormat="1" applyFont="1" applyFill="1" applyBorder="1" applyAlignment="1" applyProtection="1"/>
    <xf numFmtId="168" fontId="0" fillId="0" borderId="0" xfId="1" applyNumberFormat="1" applyFont="1"/>
    <xf numFmtId="169" fontId="4" fillId="0" borderId="11" xfId="5" applyNumberFormat="1" applyFont="1" applyBorder="1" applyAlignment="1" applyProtection="1"/>
    <xf numFmtId="9" fontId="4" fillId="0" borderId="11" xfId="2" applyFont="1" applyFill="1" applyBorder="1"/>
    <xf numFmtId="168" fontId="4" fillId="0" borderId="0" xfId="1" applyNumberFormat="1" applyFont="1" applyAlignment="1"/>
    <xf numFmtId="9" fontId="4" fillId="0" borderId="0" xfId="2" applyFont="1" applyAlignment="1"/>
    <xf numFmtId="0" fontId="13" fillId="0" borderId="0" xfId="0" applyFont="1" applyFill="1" applyBorder="1"/>
    <xf numFmtId="0" fontId="4" fillId="3" borderId="0" xfId="0" applyFont="1" applyFill="1" applyBorder="1" applyAlignment="1"/>
    <xf numFmtId="9" fontId="4" fillId="0" borderId="5" xfId="2" applyFont="1" applyFill="1" applyBorder="1"/>
    <xf numFmtId="168" fontId="4" fillId="3" borderId="5" xfId="1" applyNumberFormat="1" applyFont="1" applyFill="1" applyBorder="1" applyAlignment="1">
      <alignment horizontal="right" vertical="justify"/>
    </xf>
    <xf numFmtId="9" fontId="4" fillId="0" borderId="7" xfId="2" applyFont="1" applyFill="1" applyBorder="1"/>
    <xf numFmtId="0" fontId="4" fillId="0" borderId="0" xfId="0" applyFont="1" applyFill="1" applyBorder="1" applyAlignment="1"/>
    <xf numFmtId="170" fontId="4" fillId="0" borderId="0" xfId="4" applyNumberFormat="1" applyFont="1" applyFill="1" applyBorder="1"/>
    <xf numFmtId="166" fontId="5" fillId="0" borderId="0" xfId="0" applyNumberFormat="1" applyFont="1" applyBorder="1" applyAlignment="1">
      <alignment horizontal="center"/>
    </xf>
    <xf numFmtId="169" fontId="4" fillId="0" borderId="9" xfId="3" applyNumberFormat="1" applyFont="1" applyBorder="1"/>
    <xf numFmtId="9" fontId="4" fillId="0" borderId="15" xfId="2" applyFont="1" applyBorder="1"/>
    <xf numFmtId="9" fontId="4" fillId="0" borderId="1" xfId="2" applyFont="1" applyFill="1" applyBorder="1"/>
    <xf numFmtId="170" fontId="4" fillId="0" borderId="6" xfId="4" applyNumberFormat="1" applyFont="1" applyFill="1" applyBorder="1"/>
    <xf numFmtId="170" fontId="13" fillId="0" borderId="0" xfId="4" applyNumberFormat="1" applyFont="1" applyFill="1" applyBorder="1"/>
    <xf numFmtId="169" fontId="13" fillId="0" borderId="0" xfId="3" applyNumberFormat="1" applyFont="1" applyFill="1" applyBorder="1"/>
    <xf numFmtId="9" fontId="13" fillId="0" borderId="0" xfId="2" applyFont="1" applyFill="1" applyBorder="1"/>
    <xf numFmtId="0" fontId="5" fillId="2" borderId="9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9" fontId="5" fillId="3" borderId="0" xfId="2" applyFont="1" applyFill="1" applyBorder="1" applyAlignment="1">
      <alignment horizontal="right" vertical="justify"/>
    </xf>
    <xf numFmtId="0" fontId="5" fillId="0" borderId="0" xfId="0" applyFont="1" applyFill="1" applyBorder="1" applyAlignment="1">
      <alignment horizontal="center"/>
    </xf>
    <xf numFmtId="168" fontId="5" fillId="0" borderId="0" xfId="1" applyNumberFormat="1" applyFont="1" applyFill="1" applyBorder="1" applyAlignment="1">
      <alignment horizontal="right" vertical="justify"/>
    </xf>
    <xf numFmtId="9" fontId="5" fillId="0" borderId="0" xfId="2" applyFont="1" applyFill="1" applyBorder="1" applyAlignment="1">
      <alignment horizontal="right" vertical="justify"/>
    </xf>
    <xf numFmtId="169" fontId="5" fillId="3" borderId="0" xfId="3" applyNumberFormat="1" applyFont="1" applyFill="1" applyBorder="1"/>
    <xf numFmtId="168" fontId="4" fillId="0" borderId="0" xfId="1" applyNumberFormat="1" applyFont="1" applyBorder="1" applyAlignment="1">
      <alignment horizontal="center" vertical="justify"/>
    </xf>
    <xf numFmtId="168" fontId="4" fillId="0" borderId="0" xfId="1" applyNumberFormat="1" applyFont="1" applyBorder="1" applyAlignment="1">
      <alignment horizontal="right" vertical="justify"/>
    </xf>
    <xf numFmtId="9" fontId="4" fillId="0" borderId="0" xfId="2" applyFont="1" applyBorder="1" applyAlignment="1">
      <alignment horizontal="right" vertical="justify"/>
    </xf>
    <xf numFmtId="168" fontId="4" fillId="0" borderId="0" xfId="0" applyNumberFormat="1" applyFont="1" applyBorder="1"/>
    <xf numFmtId="168" fontId="4" fillId="0" borderId="0" xfId="1" applyNumberFormat="1" applyFont="1" applyBorder="1" applyAlignment="1"/>
    <xf numFmtId="9" fontId="4" fillId="0" borderId="0" xfId="2" applyFont="1" applyBorder="1" applyAlignment="1"/>
    <xf numFmtId="168" fontId="5" fillId="2" borderId="2" xfId="1" applyNumberFormat="1" applyFont="1" applyFill="1" applyBorder="1" applyAlignment="1">
      <alignment horizontal="center" vertical="justify"/>
    </xf>
    <xf numFmtId="0" fontId="5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8">
    <cellStyle name="Millares" xfId="1" builtinId="3"/>
    <cellStyle name="Millares [0] 2" xfId="7"/>
    <cellStyle name="Millares 2" xfId="3"/>
    <cellStyle name="Millares 2 69" xfId="4"/>
    <cellStyle name="Millares 4" xfId="5"/>
    <cellStyle name="Normal" xfId="0" builtinId="0"/>
    <cellStyle name="Normal 8 3" xfId="6"/>
    <cellStyle name="Porcentaje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70978</xdr:colOff>
      <xdr:row>0</xdr:row>
      <xdr:rowOff>0</xdr:rowOff>
    </xdr:from>
    <xdr:to>
      <xdr:col>1</xdr:col>
      <xdr:colOff>813927</xdr:colOff>
      <xdr:row>5</xdr:row>
      <xdr:rowOff>144043</xdr:rowOff>
    </xdr:to>
    <xdr:pic>
      <xdr:nvPicPr>
        <xdr:cNvPr id="2" name="Imagen 1" descr="logo_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75753" y="0"/>
          <a:ext cx="742949" cy="953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195934</xdr:colOff>
      <xdr:row>0</xdr:row>
      <xdr:rowOff>31867</xdr:rowOff>
    </xdr:from>
    <xdr:to>
      <xdr:col>1</xdr:col>
      <xdr:colOff>972736</xdr:colOff>
      <xdr:row>5</xdr:row>
      <xdr:rowOff>89367</xdr:rowOff>
    </xdr:to>
    <xdr:pic>
      <xdr:nvPicPr>
        <xdr:cNvPr id="2" name="Imagen 1" descr="logo_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00709" y="31867"/>
          <a:ext cx="776802" cy="809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246146</xdr:colOff>
      <xdr:row>0</xdr:row>
      <xdr:rowOff>46622</xdr:rowOff>
    </xdr:from>
    <xdr:to>
      <xdr:col>1</xdr:col>
      <xdr:colOff>982761</xdr:colOff>
      <xdr:row>5</xdr:row>
      <xdr:rowOff>78722</xdr:rowOff>
    </xdr:to>
    <xdr:pic>
      <xdr:nvPicPr>
        <xdr:cNvPr id="2" name="Imagen 1" descr="logo_0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921" y="46622"/>
          <a:ext cx="736615" cy="75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ampos.FUNDACIONHSC/Documents/A&#209;O%202018/1.%20FHSC/7.%20JULIO%202018/3.%20VARIOS/8.%20ANEXOS/clien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olano/Downloads/Balance%20niif%20julio%20prov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Hoja2"/>
      <sheetName val="1399"/>
      <sheetName val="Blce 3 Julio-17"/>
      <sheetName val="13803190"/>
      <sheetName val="22"/>
      <sheetName val="23"/>
      <sheetName val="5315"/>
      <sheetName val="42"/>
      <sheetName val="41"/>
      <sheetName val="41 detalle"/>
      <sheetName val="51"/>
      <sheetName val="15"/>
      <sheetName val="5145"/>
      <sheetName val="detalle 513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2776786107.4099998</v>
          </cell>
        </row>
      </sheetData>
      <sheetData sheetId="7" refreshError="1">
        <row r="80">
          <cell r="C80">
            <v>10263060</v>
          </cell>
        </row>
        <row r="1321">
          <cell r="C1321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niif julio prov"/>
      <sheetName val="Hoja1"/>
    </sheetNames>
    <sheetDataSet>
      <sheetData sheetId="0" refreshError="1"/>
      <sheetData sheetId="1" refreshError="1">
        <row r="144">
          <cell r="F144">
            <v>7316506458.9300003</v>
          </cell>
        </row>
        <row r="145">
          <cell r="K145" t="str">
            <v>Rótulos de fila</v>
          </cell>
          <cell r="L145" t="str">
            <v>Suma de S.FINAL</v>
          </cell>
        </row>
        <row r="146">
          <cell r="K146" t="str">
            <v>FLOWER SHOP LTDA</v>
          </cell>
          <cell r="L146">
            <v>146315</v>
          </cell>
        </row>
        <row r="147">
          <cell r="K147" t="str">
            <v>EDITORIAL LA UNIDAD S.A. EN EJECUCION ACUERDO DE REESTRUCTUR</v>
          </cell>
          <cell r="L147">
            <v>276244</v>
          </cell>
        </row>
        <row r="148">
          <cell r="K148" t="str">
            <v>ANDRES EDUARDO SOTO YARA</v>
          </cell>
          <cell r="L148">
            <v>323116</v>
          </cell>
        </row>
        <row r="149">
          <cell r="K149" t="str">
            <v>CARLOS ABED TORO ORTIZ</v>
          </cell>
          <cell r="L149">
            <v>330784</v>
          </cell>
        </row>
        <row r="150">
          <cell r="K150" t="str">
            <v>MEDISON SERVICE LTD</v>
          </cell>
          <cell r="L150">
            <v>569480</v>
          </cell>
        </row>
        <row r="151">
          <cell r="K151" t="str">
            <v>CCA-COMPAÑIA DE CONSULTORIA AMBIENTAL LTDA</v>
          </cell>
          <cell r="L151">
            <v>640136</v>
          </cell>
        </row>
        <row r="152">
          <cell r="K152" t="str">
            <v>VICTOR ANTONIO BUITRAGO</v>
          </cell>
          <cell r="L152">
            <v>705041</v>
          </cell>
        </row>
        <row r="153">
          <cell r="K153" t="str">
            <v>FABRICA EXTINTORES AMERICA SOCIEDAD POR ACCIONES SIMPLIFISAS</v>
          </cell>
          <cell r="L153">
            <v>1254935</v>
          </cell>
        </row>
        <row r="154">
          <cell r="K154" t="str">
            <v>PROINTECH COLOMBIA SAS</v>
          </cell>
          <cell r="L154">
            <v>1480648</v>
          </cell>
        </row>
        <row r="155">
          <cell r="K155" t="str">
            <v>FUNDACION MEDICA MIRA TU SALUD</v>
          </cell>
          <cell r="L155">
            <v>1486300</v>
          </cell>
        </row>
        <row r="156">
          <cell r="K156" t="str">
            <v>PEST SOLUTIONS SAS SUCURSAL CUNDINAMARCA</v>
          </cell>
          <cell r="L156">
            <v>2223663</v>
          </cell>
        </row>
        <row r="157">
          <cell r="K157" t="str">
            <v>OTIS ELEVATOR COMPANY COLOMBIA SAS</v>
          </cell>
          <cell r="L157">
            <v>2570400</v>
          </cell>
        </row>
        <row r="158">
          <cell r="K158" t="str">
            <v>DOSIMETRIX INTERNATIONAL TECHNOLOGIES LTDA</v>
          </cell>
          <cell r="L158">
            <v>2867818</v>
          </cell>
        </row>
        <row r="159">
          <cell r="K159" t="str">
            <v>INDUSTRIA MEDICA COLOMBIANA LTDA</v>
          </cell>
          <cell r="L159">
            <v>3301626</v>
          </cell>
        </row>
        <row r="160">
          <cell r="K160" t="str">
            <v>ASCENSORES INGETRAVERT LTDA</v>
          </cell>
          <cell r="L160">
            <v>3870542</v>
          </cell>
        </row>
        <row r="161">
          <cell r="K161" t="str">
            <v>TRANSFIRIENDO SA</v>
          </cell>
          <cell r="L161">
            <v>4581360</v>
          </cell>
        </row>
        <row r="162">
          <cell r="K162" t="str">
            <v>ALPOPULAR ALMACEN GENERAL DE DEPOSITO SA</v>
          </cell>
          <cell r="L162">
            <v>10055307</v>
          </cell>
        </row>
        <row r="163">
          <cell r="K163" t="str">
            <v>SOFTWAREONE COLOMBIA S.A.S</v>
          </cell>
          <cell r="L163">
            <v>11559705</v>
          </cell>
        </row>
        <row r="164">
          <cell r="K164" t="str">
            <v>LOGISMAT SERVICE SAS</v>
          </cell>
          <cell r="L164">
            <v>12666897</v>
          </cell>
        </row>
        <row r="165">
          <cell r="K165" t="str">
            <v>XERTICA COLOMBIA SAS</v>
          </cell>
          <cell r="L165">
            <v>14406038</v>
          </cell>
        </row>
        <row r="166">
          <cell r="K166" t="str">
            <v>MPA INGENIERIA Y CONSTRUCCION SAS</v>
          </cell>
          <cell r="L166">
            <v>19092700</v>
          </cell>
        </row>
        <row r="167">
          <cell r="K167" t="str">
            <v>BIO VIE SAS</v>
          </cell>
          <cell r="L167">
            <v>22498550</v>
          </cell>
        </row>
        <row r="168">
          <cell r="K168" t="str">
            <v>PHILIPS SAS</v>
          </cell>
          <cell r="L168">
            <v>25465702</v>
          </cell>
        </row>
        <row r="169">
          <cell r="K169" t="str">
            <v>SURGIPLAST LTDA</v>
          </cell>
          <cell r="L169">
            <v>38725546</v>
          </cell>
        </row>
        <row r="170">
          <cell r="K170" t="str">
            <v>IBM CAPITAL DE COLOMBIA SAS</v>
          </cell>
          <cell r="L170">
            <v>40505073.659999996</v>
          </cell>
        </row>
        <row r="171">
          <cell r="K171" t="str">
            <v>ALIANZA MEDICA INTEGRAR SAS</v>
          </cell>
          <cell r="L171">
            <v>41701348.270000003</v>
          </cell>
        </row>
        <row r="172">
          <cell r="K172" t="str">
            <v>DIGITAL WARE SA</v>
          </cell>
          <cell r="L172">
            <v>51586518</v>
          </cell>
        </row>
        <row r="173">
          <cell r="K173" t="str">
            <v>CENTRO MED OFTALMOLOGICO Y LAB CLINICO ANDRADE NARVAEZ LTDA</v>
          </cell>
          <cell r="L173">
            <v>98330500</v>
          </cell>
        </row>
        <row r="174">
          <cell r="K174" t="str">
            <v>RICOH COLOMBIA SA</v>
          </cell>
          <cell r="L174">
            <v>105304267</v>
          </cell>
        </row>
        <row r="175">
          <cell r="K175" t="str">
            <v>LAVANSER SAS</v>
          </cell>
          <cell r="L175">
            <v>192516455</v>
          </cell>
        </row>
        <row r="176">
          <cell r="K176" t="str">
            <v>DAVITA S.A.S.</v>
          </cell>
          <cell r="L176">
            <v>255656520</v>
          </cell>
        </row>
        <row r="177">
          <cell r="K177" t="str">
            <v>THOMAS GREG SEGURIDAD INTEGRAL LTDA</v>
          </cell>
          <cell r="L177">
            <v>337443080</v>
          </cell>
        </row>
        <row r="178">
          <cell r="K178" t="str">
            <v>JDR ASISTENCIAMOS EU</v>
          </cell>
          <cell r="L178">
            <v>813308454</v>
          </cell>
        </row>
        <row r="179">
          <cell r="K179" t="str">
            <v>COMPASS GROUP SERVICES COLOMBIA SA</v>
          </cell>
          <cell r="L179">
            <v>827896732</v>
          </cell>
        </row>
        <row r="180">
          <cell r="K180" t="str">
            <v>ADECCO COLOMBIA SA</v>
          </cell>
          <cell r="L180">
            <v>4371158658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07"/>
  <sheetViews>
    <sheetView showGridLines="0" zoomScaleNormal="100" workbookViewId="0">
      <selection activeCell="B21" sqref="B21"/>
    </sheetView>
  </sheetViews>
  <sheetFormatPr baseColWidth="10" defaultRowHeight="14.25" customHeight="1" x14ac:dyDescent="0.2"/>
  <cols>
    <col min="1" max="1" width="1.5703125" style="1" customWidth="1"/>
    <col min="2" max="2" width="33.28515625" style="1" customWidth="1"/>
    <col min="3" max="3" width="16.7109375" style="123" customWidth="1"/>
    <col min="4" max="4" width="16" style="123" customWidth="1"/>
    <col min="5" max="5" width="15.85546875" style="29" customWidth="1"/>
    <col min="6" max="6" width="7.5703125" style="30" customWidth="1"/>
    <col min="7" max="7" width="17" style="1" bestFit="1" customWidth="1"/>
    <col min="8" max="8" width="17.42578125" style="1" customWidth="1"/>
    <col min="9" max="9" width="16.42578125" style="1" bestFit="1" customWidth="1"/>
    <col min="10" max="10" width="15.5703125" style="1" customWidth="1"/>
    <col min="11" max="11" width="20.42578125" style="1" bestFit="1" customWidth="1"/>
    <col min="12" max="12" width="13.5703125" style="1" customWidth="1"/>
    <col min="13" max="16384" width="11.42578125" style="1"/>
  </cols>
  <sheetData>
    <row r="1" spans="1:13" ht="14.25" customHeight="1" x14ac:dyDescent="0.2">
      <c r="B1" s="212" t="s">
        <v>0</v>
      </c>
      <c r="C1" s="212"/>
      <c r="D1" s="212"/>
      <c r="E1" s="212"/>
      <c r="F1" s="212"/>
    </row>
    <row r="2" spans="1:13" ht="14.25" customHeight="1" x14ac:dyDescent="0.2">
      <c r="B2" s="212" t="s">
        <v>1</v>
      </c>
      <c r="C2" s="212"/>
      <c r="D2" s="212"/>
      <c r="E2" s="212"/>
      <c r="F2" s="212"/>
    </row>
    <row r="3" spans="1:13" ht="14.25" customHeight="1" x14ac:dyDescent="0.2">
      <c r="B3" s="212" t="s">
        <v>2</v>
      </c>
      <c r="C3" s="212"/>
      <c r="D3" s="212"/>
      <c r="E3" s="212"/>
      <c r="F3" s="212"/>
    </row>
    <row r="4" spans="1:13" ht="14.25" customHeight="1" x14ac:dyDescent="0.2">
      <c r="B4" s="212" t="s">
        <v>3</v>
      </c>
      <c r="C4" s="212"/>
      <c r="D4" s="212"/>
      <c r="E4" s="212"/>
      <c r="F4" s="212"/>
    </row>
    <row r="5" spans="1:13" ht="6.75" customHeight="1" x14ac:dyDescent="0.2">
      <c r="B5" s="2"/>
      <c r="C5" s="2"/>
      <c r="D5" s="2"/>
      <c r="E5" s="2"/>
      <c r="F5" s="2"/>
    </row>
    <row r="6" spans="1:13" ht="14.25" customHeight="1" x14ac:dyDescent="0.2">
      <c r="B6" s="2"/>
      <c r="C6" s="3">
        <v>43677</v>
      </c>
      <c r="D6" s="3">
        <v>43312</v>
      </c>
      <c r="E6" s="4" t="s">
        <v>4</v>
      </c>
      <c r="F6" s="5" t="s">
        <v>5</v>
      </c>
      <c r="G6" s="1" t="s">
        <v>6</v>
      </c>
      <c r="H6" s="1" t="s">
        <v>7</v>
      </c>
    </row>
    <row r="7" spans="1:13" ht="14.25" customHeight="1" x14ac:dyDescent="0.25">
      <c r="A7" s="6"/>
      <c r="B7" s="7" t="s">
        <v>8</v>
      </c>
      <c r="C7" s="8">
        <f>SUM(C8:C11)</f>
        <v>17547035465.200001</v>
      </c>
      <c r="D7" s="8">
        <f>SUM(D8:D11)</f>
        <v>31171085847.270004</v>
      </c>
      <c r="E7" s="9">
        <f>+C7-D7</f>
        <v>-13624050382.070004</v>
      </c>
      <c r="F7" s="10">
        <f>+E7/D7</f>
        <v>-0.43707333292218986</v>
      </c>
      <c r="G7" s="1" t="s">
        <v>9</v>
      </c>
      <c r="H7" s="1" t="s">
        <v>10</v>
      </c>
    </row>
    <row r="8" spans="1:13" ht="14.25" customHeight="1" x14ac:dyDescent="0.2">
      <c r="B8" s="11" t="s">
        <v>11</v>
      </c>
      <c r="C8" s="12">
        <v>5162835214.5699997</v>
      </c>
      <c r="D8" s="13">
        <v>11331728644.99</v>
      </c>
      <c r="E8" s="13">
        <f>+C8-D8</f>
        <v>-6168893430.4200001</v>
      </c>
      <c r="F8" s="14">
        <f>+IFERROR((E8/D8),100%)</f>
        <v>-0.54439120664501617</v>
      </c>
      <c r="G8" s="1">
        <v>1306</v>
      </c>
      <c r="H8" s="1">
        <v>1306</v>
      </c>
    </row>
    <row r="9" spans="1:13" ht="14.25" customHeight="1" x14ac:dyDescent="0.2">
      <c r="B9" s="15" t="s">
        <v>12</v>
      </c>
      <c r="C9" s="16">
        <v>16115610317.57</v>
      </c>
      <c r="D9" s="17">
        <v>31663955367.240002</v>
      </c>
      <c r="E9" s="17">
        <f t="shared" ref="E9:E11" si="0">+C9-D9</f>
        <v>-15548345049.670002</v>
      </c>
      <c r="F9" s="18">
        <f>+IFERROR((E9/D9),100%)</f>
        <v>-0.49104241303209234</v>
      </c>
      <c r="G9" s="1">
        <v>13029501</v>
      </c>
      <c r="H9" s="1">
        <v>13029501</v>
      </c>
    </row>
    <row r="10" spans="1:13" ht="14.25" customHeight="1" x14ac:dyDescent="0.25">
      <c r="B10" s="15" t="s">
        <v>11</v>
      </c>
      <c r="C10" s="19">
        <v>-154437450.63999999</v>
      </c>
      <c r="D10" s="20">
        <v>-1132795649.3399999</v>
      </c>
      <c r="E10" s="17">
        <f t="shared" si="0"/>
        <v>978358198.69999993</v>
      </c>
      <c r="F10" s="18">
        <f>+IFERROR((E10/D10),100%)</f>
        <v>-0.86366698112763785</v>
      </c>
    </row>
    <row r="11" spans="1:13" ht="14.25" customHeight="1" x14ac:dyDescent="0.25">
      <c r="B11" s="21" t="s">
        <v>12</v>
      </c>
      <c r="C11" s="22">
        <v>-3576972616.3000002</v>
      </c>
      <c r="D11" s="23">
        <v>-10691802515.620001</v>
      </c>
      <c r="E11" s="24">
        <f t="shared" si="0"/>
        <v>7114829899.3200006</v>
      </c>
      <c r="F11" s="25">
        <f>+IFERROR((E11/D11),100%)</f>
        <v>-0.66544718619014098</v>
      </c>
      <c r="I11"/>
      <c r="J11"/>
      <c r="K11" s="26"/>
      <c r="L11" s="27"/>
      <c r="M11"/>
    </row>
    <row r="12" spans="1:13" ht="6" customHeight="1" x14ac:dyDescent="0.25">
      <c r="B12" s="28"/>
      <c r="C12" s="20"/>
      <c r="D12" s="20"/>
      <c r="I12"/>
      <c r="J12"/>
      <c r="K12" s="26"/>
      <c r="L12" s="27"/>
      <c r="M12"/>
    </row>
    <row r="13" spans="1:13" ht="14.25" customHeight="1" x14ac:dyDescent="0.25">
      <c r="A13" s="31"/>
      <c r="B13" s="7" t="s">
        <v>13</v>
      </c>
      <c r="C13" s="32">
        <f>SUM(C14:C32)</f>
        <v>14686881243.379999</v>
      </c>
      <c r="D13" s="33">
        <f>SUM(D14:D32)</f>
        <v>10007159304.759998</v>
      </c>
      <c r="E13" s="34">
        <f t="shared" ref="E13:E32" si="1">+C13-D13</f>
        <v>4679721938.6200008</v>
      </c>
      <c r="F13" s="10">
        <f>+E13/D13</f>
        <v>0.46763739799705673</v>
      </c>
      <c r="I13"/>
      <c r="J13"/>
      <c r="K13" s="26"/>
      <c r="L13" s="27"/>
      <c r="M13"/>
    </row>
    <row r="14" spans="1:13" ht="14.25" customHeight="1" x14ac:dyDescent="0.25">
      <c r="A14" s="6"/>
      <c r="B14" s="11" t="s">
        <v>14</v>
      </c>
      <c r="C14" s="35">
        <v>7759140886.5200005</v>
      </c>
      <c r="D14" s="36">
        <v>7095052380.8299999</v>
      </c>
      <c r="E14" s="37">
        <f t="shared" si="1"/>
        <v>664088505.69000053</v>
      </c>
      <c r="F14" s="38">
        <f>+IFERROR((E14/D14),100%)</f>
        <v>9.3598816477280689E-2</v>
      </c>
      <c r="G14"/>
      <c r="H14" s="26"/>
      <c r="I14" s="39"/>
      <c r="J14"/>
      <c r="K14" s="26"/>
      <c r="L14" s="27"/>
      <c r="M14"/>
    </row>
    <row r="15" spans="1:13" s="31" customFormat="1" ht="14.25" customHeight="1" x14ac:dyDescent="0.25">
      <c r="A15" s="6"/>
      <c r="B15" s="15" t="s">
        <v>15</v>
      </c>
      <c r="C15" s="40">
        <v>1479731593.8499999</v>
      </c>
      <c r="D15" s="36">
        <v>1198997597</v>
      </c>
      <c r="E15" s="41">
        <f t="shared" si="1"/>
        <v>280733996.8499999</v>
      </c>
      <c r="F15" s="42">
        <f t="shared" ref="F15:F32" si="2">+IFERROR((E15/D15),100%)</f>
        <v>0.23414058339434679</v>
      </c>
      <c r="G15" s="43"/>
      <c r="H15" s="26"/>
      <c r="I15" s="39"/>
      <c r="J15"/>
      <c r="K15" s="26"/>
      <c r="L15" s="27"/>
      <c r="M15"/>
    </row>
    <row r="16" spans="1:13" s="31" customFormat="1" ht="14.25" customHeight="1" x14ac:dyDescent="0.25">
      <c r="A16" s="6"/>
      <c r="B16" s="15" t="s">
        <v>16</v>
      </c>
      <c r="C16" s="40">
        <v>295983599</v>
      </c>
      <c r="D16" s="36">
        <v>557449040</v>
      </c>
      <c r="E16" s="41">
        <f t="shared" si="1"/>
        <v>-261465441</v>
      </c>
      <c r="F16" s="42">
        <f t="shared" si="2"/>
        <v>-0.46903918069353928</v>
      </c>
      <c r="G16" s="43"/>
      <c r="H16" s="26"/>
      <c r="I16" s="39"/>
      <c r="J16"/>
      <c r="K16" s="26"/>
      <c r="L16" s="27"/>
      <c r="M16"/>
    </row>
    <row r="17" spans="1:13" s="31" customFormat="1" ht="14.25" customHeight="1" x14ac:dyDescent="0.25">
      <c r="A17" s="6"/>
      <c r="B17" s="15" t="s">
        <v>17</v>
      </c>
      <c r="C17" s="40">
        <f>1933008672.1-69.36</f>
        <v>1933008602.74</v>
      </c>
      <c r="D17" s="36">
        <v>1194352350.5</v>
      </c>
      <c r="E17" s="41">
        <f t="shared" si="1"/>
        <v>738656252.24000001</v>
      </c>
      <c r="F17" s="42">
        <f t="shared" si="2"/>
        <v>0.61845756985429901</v>
      </c>
      <c r="G17" s="43"/>
      <c r="H17" s="26"/>
      <c r="I17" s="39"/>
      <c r="J17"/>
      <c r="K17" s="26"/>
      <c r="L17" s="27"/>
      <c r="M17"/>
    </row>
    <row r="18" spans="1:13" s="31" customFormat="1" ht="14.25" customHeight="1" x14ac:dyDescent="0.25">
      <c r="A18" s="6"/>
      <c r="B18" s="15" t="s">
        <v>18</v>
      </c>
      <c r="C18" s="40">
        <v>49792619</v>
      </c>
      <c r="D18" s="36">
        <v>0</v>
      </c>
      <c r="E18" s="41">
        <f t="shared" si="1"/>
        <v>49792619</v>
      </c>
      <c r="F18" s="42">
        <f t="shared" si="2"/>
        <v>1</v>
      </c>
      <c r="G18" s="43"/>
      <c r="H18" s="26"/>
      <c r="I18" s="39"/>
      <c r="J18"/>
      <c r="K18" s="26"/>
      <c r="L18" s="27"/>
      <c r="M18"/>
    </row>
    <row r="19" spans="1:13" s="31" customFormat="1" ht="14.25" customHeight="1" x14ac:dyDescent="0.25">
      <c r="A19" s="6"/>
      <c r="B19" s="15" t="s">
        <v>19</v>
      </c>
      <c r="C19" s="40">
        <v>2301783017.3599997</v>
      </c>
      <c r="D19" s="36">
        <v>2167656517.0699997</v>
      </c>
      <c r="E19" s="41">
        <f t="shared" si="1"/>
        <v>134126500.28999996</v>
      </c>
      <c r="F19" s="42">
        <f t="shared" si="2"/>
        <v>6.1876270171852432E-2</v>
      </c>
      <c r="G19" s="43"/>
      <c r="H19" s="26"/>
      <c r="I19" s="39"/>
      <c r="J19"/>
      <c r="K19" s="26"/>
      <c r="L19" s="27"/>
      <c r="M19"/>
    </row>
    <row r="20" spans="1:13" s="31" customFormat="1" ht="14.25" customHeight="1" x14ac:dyDescent="0.25">
      <c r="A20" s="6"/>
      <c r="B20" s="15" t="s">
        <v>20</v>
      </c>
      <c r="C20" s="40">
        <v>229439902.19999999</v>
      </c>
      <c r="D20" s="36">
        <v>80697757.200000003</v>
      </c>
      <c r="E20" s="41">
        <f t="shared" si="1"/>
        <v>148742145</v>
      </c>
      <c r="F20" s="42">
        <f t="shared" si="2"/>
        <v>1.843200482404485</v>
      </c>
      <c r="G20" s="43"/>
      <c r="H20" s="26"/>
      <c r="I20" s="39"/>
      <c r="J20"/>
      <c r="K20" s="26"/>
      <c r="L20" s="27"/>
      <c r="M20"/>
    </row>
    <row r="21" spans="1:13" s="31" customFormat="1" ht="14.25" customHeight="1" x14ac:dyDescent="0.25">
      <c r="A21" s="6"/>
      <c r="B21" s="15" t="s">
        <v>21</v>
      </c>
      <c r="C21" s="40">
        <v>408261119.74000001</v>
      </c>
      <c r="D21" s="36">
        <v>2606452504.5</v>
      </c>
      <c r="E21" s="41">
        <f t="shared" si="1"/>
        <v>-2198191384.7600002</v>
      </c>
      <c r="F21" s="42">
        <f t="shared" si="2"/>
        <v>-0.84336521803672104</v>
      </c>
      <c r="G21" s="43"/>
      <c r="H21" s="26"/>
      <c r="I21" s="39"/>
      <c r="J21"/>
      <c r="K21" s="26"/>
      <c r="L21" s="27"/>
      <c r="M21"/>
    </row>
    <row r="22" spans="1:13" s="31" customFormat="1" ht="15" x14ac:dyDescent="0.25">
      <c r="A22" s="6"/>
      <c r="B22" s="15" t="s">
        <v>22</v>
      </c>
      <c r="C22" s="40">
        <v>468826411</v>
      </c>
      <c r="D22" s="36">
        <v>497277518</v>
      </c>
      <c r="E22" s="41">
        <f t="shared" si="1"/>
        <v>-28451107</v>
      </c>
      <c r="F22" s="42">
        <f t="shared" si="2"/>
        <v>-5.7213740758736656E-2</v>
      </c>
      <c r="G22" s="43"/>
      <c r="H22" s="26"/>
      <c r="I22" s="39"/>
      <c r="J22"/>
      <c r="K22" s="26"/>
      <c r="L22" s="27"/>
      <c r="M22"/>
    </row>
    <row r="23" spans="1:13" s="31" customFormat="1" ht="15" x14ac:dyDescent="0.25">
      <c r="A23" s="6"/>
      <c r="B23" s="15" t="s">
        <v>23</v>
      </c>
      <c r="C23" s="40">
        <v>1660344593.8800001</v>
      </c>
      <c r="D23" s="44">
        <v>1680037218</v>
      </c>
      <c r="E23" s="41">
        <f t="shared" si="1"/>
        <v>-19692624.119999886</v>
      </c>
      <c r="F23" s="42">
        <f t="shared" si="2"/>
        <v>-1.1721540397446056E-2</v>
      </c>
      <c r="G23" s="43"/>
      <c r="H23" s="26"/>
      <c r="I23" s="39"/>
      <c r="J23"/>
      <c r="K23" s="26"/>
      <c r="L23" s="27"/>
      <c r="M23"/>
    </row>
    <row r="24" spans="1:13" s="31" customFormat="1" ht="14.25" customHeight="1" x14ac:dyDescent="0.25">
      <c r="A24" s="6"/>
      <c r="B24" s="15" t="s">
        <v>14</v>
      </c>
      <c r="C24" s="19">
        <v>-66804132.020000003</v>
      </c>
      <c r="D24" s="45">
        <v>-3760878454.8000002</v>
      </c>
      <c r="E24" s="41">
        <f t="shared" si="1"/>
        <v>3694074322.7800002</v>
      </c>
      <c r="F24" s="42">
        <f t="shared" si="2"/>
        <v>-0.98223709358787226</v>
      </c>
      <c r="G24" s="46"/>
      <c r="H24" s="26"/>
      <c r="I24"/>
      <c r="J24"/>
      <c r="K24" s="26"/>
      <c r="L24" s="27"/>
      <c r="M24"/>
    </row>
    <row r="25" spans="1:13" s="31" customFormat="1" ht="14.25" customHeight="1" x14ac:dyDescent="0.25">
      <c r="A25" s="6"/>
      <c r="B25" s="15" t="s">
        <v>15</v>
      </c>
      <c r="C25" s="19">
        <v>-299308168</v>
      </c>
      <c r="D25" s="45">
        <v>-376514837</v>
      </c>
      <c r="E25" s="41">
        <f t="shared" si="1"/>
        <v>77206669</v>
      </c>
      <c r="F25" s="42">
        <f t="shared" si="2"/>
        <v>-0.20505611310079661</v>
      </c>
      <c r="G25" s="46"/>
      <c r="H25" s="26"/>
      <c r="I25"/>
      <c r="J25"/>
      <c r="K25" s="26"/>
      <c r="L25" s="27"/>
      <c r="M25"/>
    </row>
    <row r="26" spans="1:13" s="31" customFormat="1" ht="14.25" customHeight="1" x14ac:dyDescent="0.25">
      <c r="A26" s="6"/>
      <c r="B26" s="15" t="s">
        <v>16</v>
      </c>
      <c r="C26" s="19">
        <v>0</v>
      </c>
      <c r="D26" s="45">
        <v>-83169435.290000007</v>
      </c>
      <c r="E26" s="41">
        <f t="shared" si="1"/>
        <v>83169435.290000007</v>
      </c>
      <c r="F26" s="42">
        <f t="shared" si="2"/>
        <v>-1</v>
      </c>
      <c r="G26" s="46"/>
      <c r="H26" s="26"/>
      <c r="I26"/>
      <c r="J26"/>
      <c r="K26" s="26"/>
      <c r="L26" s="27"/>
      <c r="M26"/>
    </row>
    <row r="27" spans="1:13" s="31" customFormat="1" ht="14.25" customHeight="1" x14ac:dyDescent="0.25">
      <c r="A27" s="6"/>
      <c r="B27" s="15" t="s">
        <v>17</v>
      </c>
      <c r="C27" s="19">
        <v>-177356150</v>
      </c>
      <c r="D27" s="45">
        <v>-84661754</v>
      </c>
      <c r="E27" s="41">
        <f t="shared" si="1"/>
        <v>-92694396</v>
      </c>
      <c r="F27" s="42">
        <f t="shared" si="2"/>
        <v>1.0948792296460099</v>
      </c>
      <c r="G27" s="46"/>
      <c r="H27" s="26"/>
      <c r="I27"/>
      <c r="J27"/>
      <c r="K27" s="26"/>
      <c r="L27" s="27"/>
      <c r="M27"/>
    </row>
    <row r="28" spans="1:13" s="31" customFormat="1" ht="14.25" customHeight="1" x14ac:dyDescent="0.25">
      <c r="A28" s="6"/>
      <c r="B28" s="15" t="s">
        <v>19</v>
      </c>
      <c r="C28" s="19">
        <v>-844206939.76999998</v>
      </c>
      <c r="D28" s="45">
        <v>-195908533.25</v>
      </c>
      <c r="E28" s="41">
        <f t="shared" si="1"/>
        <v>-648298406.51999998</v>
      </c>
      <c r="F28" s="42">
        <f t="shared" si="2"/>
        <v>3.3091892209345608</v>
      </c>
      <c r="G28" s="46"/>
      <c r="H28" s="26"/>
      <c r="I28"/>
      <c r="J28"/>
      <c r="K28" s="26"/>
      <c r="L28" s="27"/>
      <c r="M28"/>
    </row>
    <row r="29" spans="1:13" s="31" customFormat="1" ht="14.25" customHeight="1" x14ac:dyDescent="0.25">
      <c r="A29" s="6"/>
      <c r="B29" s="15" t="s">
        <v>20</v>
      </c>
      <c r="C29" s="19">
        <v>-369215</v>
      </c>
      <c r="D29" s="45">
        <v>-13335382</v>
      </c>
      <c r="E29" s="41">
        <f t="shared" si="1"/>
        <v>12966167</v>
      </c>
      <c r="F29" s="42">
        <f t="shared" si="2"/>
        <v>-0.97231312908771572</v>
      </c>
      <c r="G29" s="46"/>
      <c r="H29" s="26"/>
      <c r="I29"/>
      <c r="J29"/>
      <c r="K29" s="26"/>
      <c r="L29" s="27"/>
      <c r="M29"/>
    </row>
    <row r="30" spans="1:13" s="31" customFormat="1" ht="14.25" customHeight="1" x14ac:dyDescent="0.25">
      <c r="A30" s="6"/>
      <c r="B30" s="15" t="s">
        <v>21</v>
      </c>
      <c r="C30" s="19">
        <v>-162106860.03999999</v>
      </c>
      <c r="D30" s="45">
        <v>-2303596188</v>
      </c>
      <c r="E30" s="41">
        <f t="shared" si="1"/>
        <v>2141489327.96</v>
      </c>
      <c r="F30" s="42">
        <f t="shared" si="2"/>
        <v>-0.92962878611952282</v>
      </c>
      <c r="G30" s="46"/>
      <c r="H30" s="26"/>
      <c r="I30"/>
      <c r="J30"/>
      <c r="K30" s="26"/>
      <c r="L30" s="27"/>
      <c r="M30"/>
    </row>
    <row r="31" spans="1:13" s="31" customFormat="1" ht="14.25" customHeight="1" x14ac:dyDescent="0.25">
      <c r="A31" s="6"/>
      <c r="B31" s="15" t="s">
        <v>22</v>
      </c>
      <c r="C31" s="19">
        <v>-3276</v>
      </c>
      <c r="D31" s="45">
        <v>-3276</v>
      </c>
      <c r="E31" s="41">
        <f t="shared" si="1"/>
        <v>0</v>
      </c>
      <c r="F31" s="42">
        <f t="shared" si="2"/>
        <v>0</v>
      </c>
      <c r="G31"/>
      <c r="I31"/>
      <c r="J31"/>
      <c r="K31" s="26"/>
      <c r="L31" s="27"/>
      <c r="M31"/>
    </row>
    <row r="32" spans="1:13" s="31" customFormat="1" ht="14.25" customHeight="1" x14ac:dyDescent="0.25">
      <c r="A32" s="6"/>
      <c r="B32" s="21" t="s">
        <v>23</v>
      </c>
      <c r="C32" s="22">
        <v>-349276361.07999998</v>
      </c>
      <c r="D32" s="47">
        <v>-252745718</v>
      </c>
      <c r="E32" s="48">
        <f t="shared" si="1"/>
        <v>-96530643.079999983</v>
      </c>
      <c r="F32" s="49">
        <f t="shared" si="2"/>
        <v>0.38192790700414547</v>
      </c>
      <c r="G32"/>
      <c r="I32"/>
      <c r="J32"/>
      <c r="K32" s="26"/>
      <c r="L32" s="27"/>
      <c r="M32"/>
    </row>
    <row r="33" spans="1:13" s="31" customFormat="1" ht="11.25" customHeight="1" x14ac:dyDescent="0.25">
      <c r="A33" s="6"/>
      <c r="B33" s="28"/>
      <c r="C33" s="50"/>
      <c r="D33" s="51"/>
      <c r="E33" s="29"/>
      <c r="F33" s="52"/>
      <c r="G33"/>
      <c r="I33"/>
      <c r="J33"/>
      <c r="K33" s="26"/>
      <c r="L33"/>
      <c r="M33"/>
    </row>
    <row r="34" spans="1:13" s="31" customFormat="1" ht="14.25" customHeight="1" x14ac:dyDescent="0.25">
      <c r="A34" s="1"/>
      <c r="B34" s="53" t="s">
        <v>24</v>
      </c>
      <c r="C34" s="33">
        <f>SUM(C35:C60)</f>
        <v>307486230</v>
      </c>
      <c r="D34" s="33">
        <f>SUM(D35:D60)</f>
        <v>380999118</v>
      </c>
      <c r="E34" s="33">
        <f t="shared" ref="E34:E51" si="3">+C34-D34</f>
        <v>-73512888</v>
      </c>
      <c r="F34" s="54">
        <f>+E34/D34</f>
        <v>-0.19294765926466004</v>
      </c>
      <c r="G34"/>
      <c r="H34" s="55"/>
      <c r="I34"/>
      <c r="J34"/>
      <c r="K34" s="26"/>
      <c r="L34" s="27"/>
      <c r="M34"/>
    </row>
    <row r="35" spans="1:13" s="31" customFormat="1" ht="15" x14ac:dyDescent="0.25">
      <c r="A35" s="6"/>
      <c r="B35" s="56" t="s">
        <v>25</v>
      </c>
      <c r="C35" s="57">
        <v>2262793</v>
      </c>
      <c r="D35" s="56">
        <v>1939065</v>
      </c>
      <c r="E35" s="56">
        <f t="shared" si="3"/>
        <v>323728</v>
      </c>
      <c r="F35" s="38">
        <f t="shared" ref="F35:F51" si="4">+IFERROR((E35/D35),100%)</f>
        <v>0.16695056638121983</v>
      </c>
      <c r="G35"/>
      <c r="H35" s="26"/>
      <c r="I35" s="39"/>
      <c r="J35"/>
      <c r="K35" s="26"/>
      <c r="L35" s="27"/>
      <c r="M35"/>
    </row>
    <row r="36" spans="1:13" s="31" customFormat="1" ht="15" x14ac:dyDescent="0.25">
      <c r="A36" s="6"/>
      <c r="B36" s="36" t="s">
        <v>26</v>
      </c>
      <c r="C36" s="58">
        <v>1541990</v>
      </c>
      <c r="D36" s="36">
        <v>1541990</v>
      </c>
      <c r="E36" s="36">
        <f t="shared" si="3"/>
        <v>0</v>
      </c>
      <c r="F36" s="42">
        <f t="shared" si="4"/>
        <v>0</v>
      </c>
      <c r="G36"/>
      <c r="H36" s="26"/>
      <c r="I36" s="39"/>
      <c r="J36"/>
      <c r="K36" s="26"/>
      <c r="L36" s="27"/>
      <c r="M36"/>
    </row>
    <row r="37" spans="1:13" s="31" customFormat="1" ht="14.25" customHeight="1" x14ac:dyDescent="0.25">
      <c r="A37" s="6"/>
      <c r="B37" s="36" t="s">
        <v>27</v>
      </c>
      <c r="C37" s="58">
        <v>0</v>
      </c>
      <c r="D37" s="36">
        <v>1129481</v>
      </c>
      <c r="E37" s="59">
        <f t="shared" si="3"/>
        <v>-1129481</v>
      </c>
      <c r="F37" s="42">
        <f t="shared" si="4"/>
        <v>-1</v>
      </c>
      <c r="G37"/>
      <c r="H37" s="26"/>
      <c r="I37" s="39"/>
      <c r="J37"/>
      <c r="K37" s="26"/>
      <c r="L37" s="27"/>
      <c r="M37"/>
    </row>
    <row r="38" spans="1:13" s="60" customFormat="1" ht="15" x14ac:dyDescent="0.25">
      <c r="A38" s="6"/>
      <c r="B38" s="36" t="s">
        <v>28</v>
      </c>
      <c r="C38" s="58">
        <v>7665861</v>
      </c>
      <c r="D38" s="36">
        <v>23950202</v>
      </c>
      <c r="E38" s="59">
        <f t="shared" si="3"/>
        <v>-16284341</v>
      </c>
      <c r="F38" s="42">
        <f t="shared" si="4"/>
        <v>-0.67992499603969936</v>
      </c>
      <c r="G38"/>
      <c r="H38" s="26"/>
      <c r="I38" s="39"/>
      <c r="J38"/>
      <c r="K38" s="26"/>
      <c r="L38" s="27"/>
      <c r="M38"/>
    </row>
    <row r="39" spans="1:13" s="60" customFormat="1" ht="14.25" customHeight="1" x14ac:dyDescent="0.25">
      <c r="A39" s="6"/>
      <c r="B39" s="36" t="s">
        <v>29</v>
      </c>
      <c r="C39" s="58">
        <v>631188</v>
      </c>
      <c r="D39" s="36">
        <v>4896955</v>
      </c>
      <c r="E39" s="59">
        <f t="shared" si="3"/>
        <v>-4265767</v>
      </c>
      <c r="F39" s="42">
        <f t="shared" si="4"/>
        <v>-0.87110602404963899</v>
      </c>
      <c r="G39"/>
      <c r="H39" s="26"/>
      <c r="I39" s="39"/>
      <c r="J39"/>
      <c r="K39" s="26"/>
      <c r="L39" s="27"/>
      <c r="M39"/>
    </row>
    <row r="40" spans="1:13" s="60" customFormat="1" ht="14.25" customHeight="1" x14ac:dyDescent="0.25">
      <c r="A40" s="6"/>
      <c r="B40" s="36" t="s">
        <v>30</v>
      </c>
      <c r="C40" s="58">
        <v>47019368</v>
      </c>
      <c r="D40" s="36">
        <v>71767174</v>
      </c>
      <c r="E40" s="59">
        <f t="shared" si="3"/>
        <v>-24747806</v>
      </c>
      <c r="F40" s="42">
        <f t="shared" si="4"/>
        <v>-0.34483461756484934</v>
      </c>
      <c r="G40"/>
      <c r="H40" s="26"/>
      <c r="I40" s="39"/>
      <c r="J40"/>
      <c r="K40" s="26"/>
      <c r="L40" s="27"/>
      <c r="M40"/>
    </row>
    <row r="41" spans="1:13" s="60" customFormat="1" ht="14.25" customHeight="1" x14ac:dyDescent="0.25">
      <c r="A41" s="6"/>
      <c r="B41" s="36" t="s">
        <v>31</v>
      </c>
      <c r="C41" s="58">
        <v>7732999</v>
      </c>
      <c r="D41" s="36">
        <v>2909819</v>
      </c>
      <c r="E41" s="59">
        <f t="shared" si="3"/>
        <v>4823180</v>
      </c>
      <c r="F41" s="42">
        <f t="shared" si="4"/>
        <v>1.6575532704955187</v>
      </c>
      <c r="G41"/>
      <c r="H41" s="26"/>
      <c r="I41" s="39"/>
      <c r="J41"/>
      <c r="K41" s="26"/>
      <c r="L41" s="27"/>
      <c r="M41"/>
    </row>
    <row r="42" spans="1:13" s="60" customFormat="1" ht="14.25" customHeight="1" x14ac:dyDescent="0.25">
      <c r="A42" s="6"/>
      <c r="B42" s="36" t="s">
        <v>32</v>
      </c>
      <c r="C42" s="58">
        <v>0</v>
      </c>
      <c r="D42" s="36">
        <v>19064184</v>
      </c>
      <c r="E42" s="59">
        <f t="shared" si="3"/>
        <v>-19064184</v>
      </c>
      <c r="F42" s="42">
        <f t="shared" si="4"/>
        <v>-1</v>
      </c>
      <c r="G42"/>
      <c r="H42" s="26"/>
      <c r="I42" s="39"/>
      <c r="J42"/>
      <c r="K42" s="26"/>
      <c r="L42" s="27"/>
      <c r="M42"/>
    </row>
    <row r="43" spans="1:13" s="60" customFormat="1" ht="14.25" customHeight="1" x14ac:dyDescent="0.25">
      <c r="A43" s="6"/>
      <c r="B43" s="36" t="s">
        <v>33</v>
      </c>
      <c r="C43" s="58">
        <v>0</v>
      </c>
      <c r="D43" s="36">
        <v>6498777</v>
      </c>
      <c r="E43" s="59">
        <f t="shared" si="3"/>
        <v>-6498777</v>
      </c>
      <c r="F43" s="42">
        <f t="shared" si="4"/>
        <v>-1</v>
      </c>
      <c r="G43"/>
      <c r="H43" s="26"/>
      <c r="I43" s="39"/>
      <c r="J43"/>
      <c r="K43" s="26"/>
      <c r="L43" s="27"/>
      <c r="M43"/>
    </row>
    <row r="44" spans="1:13" s="60" customFormat="1" ht="14.25" customHeight="1" x14ac:dyDescent="0.25">
      <c r="A44" s="6"/>
      <c r="B44" s="36" t="s">
        <v>34</v>
      </c>
      <c r="C44" s="58">
        <v>7444175</v>
      </c>
      <c r="D44" s="36">
        <v>64150440</v>
      </c>
      <c r="E44" s="59">
        <f t="shared" si="3"/>
        <v>-56706265</v>
      </c>
      <c r="F44" s="42">
        <f t="shared" si="4"/>
        <v>-0.88395753793738596</v>
      </c>
      <c r="G44"/>
      <c r="H44" s="26"/>
      <c r="I44" s="39"/>
      <c r="J44" s="26"/>
      <c r="K44" s="61"/>
    </row>
    <row r="45" spans="1:13" s="60" customFormat="1" ht="14.25" customHeight="1" x14ac:dyDescent="0.25">
      <c r="A45" s="6"/>
      <c r="B45" s="36" t="s">
        <v>35</v>
      </c>
      <c r="C45" s="58">
        <v>47070</v>
      </c>
      <c r="D45" s="36">
        <v>24645942</v>
      </c>
      <c r="E45" s="59">
        <f t="shared" si="3"/>
        <v>-24598872</v>
      </c>
      <c r="F45" s="42">
        <f t="shared" si="4"/>
        <v>-0.99809015212321772</v>
      </c>
      <c r="H45" s="26"/>
      <c r="I45" s="39"/>
      <c r="J45" s="26"/>
      <c r="K45" s="61"/>
    </row>
    <row r="46" spans="1:13" s="60" customFormat="1" ht="14.25" customHeight="1" x14ac:dyDescent="0.25">
      <c r="A46" s="6"/>
      <c r="B46" s="36" t="s">
        <v>36</v>
      </c>
      <c r="C46" s="58">
        <v>378288</v>
      </c>
      <c r="D46" s="36">
        <v>378288</v>
      </c>
      <c r="E46" s="59">
        <f t="shared" si="3"/>
        <v>0</v>
      </c>
      <c r="F46" s="42">
        <f t="shared" si="4"/>
        <v>0</v>
      </c>
      <c r="H46" s="26"/>
      <c r="I46" s="39"/>
      <c r="J46" s="26"/>
      <c r="K46" s="61"/>
    </row>
    <row r="47" spans="1:13" s="60" customFormat="1" ht="14.25" customHeight="1" x14ac:dyDescent="0.25">
      <c r="A47" s="6"/>
      <c r="B47" s="36" t="s">
        <v>37</v>
      </c>
      <c r="C47" s="58">
        <v>131656</v>
      </c>
      <c r="D47" s="36">
        <v>131656</v>
      </c>
      <c r="E47" s="59">
        <f t="shared" si="3"/>
        <v>0</v>
      </c>
      <c r="F47" s="42">
        <f t="shared" si="4"/>
        <v>0</v>
      </c>
      <c r="H47" s="26"/>
      <c r="I47" s="39"/>
      <c r="J47" s="26"/>
      <c r="K47" s="61"/>
    </row>
    <row r="48" spans="1:13" s="60" customFormat="1" ht="14.25" customHeight="1" x14ac:dyDescent="0.25">
      <c r="A48" s="6"/>
      <c r="B48" s="36" t="s">
        <v>38</v>
      </c>
      <c r="C48" s="58">
        <v>175495965</v>
      </c>
      <c r="D48" s="36">
        <v>71279291</v>
      </c>
      <c r="E48" s="59">
        <f t="shared" si="3"/>
        <v>104216674</v>
      </c>
      <c r="F48" s="42">
        <f t="shared" si="4"/>
        <v>1.4620890940118918</v>
      </c>
      <c r="H48" s="26"/>
      <c r="I48" s="39"/>
      <c r="J48" s="26"/>
      <c r="K48" s="61"/>
    </row>
    <row r="49" spans="1:12" s="60" customFormat="1" ht="14.25" customHeight="1" x14ac:dyDescent="0.25">
      <c r="A49" s="6"/>
      <c r="B49" s="36" t="s">
        <v>39</v>
      </c>
      <c r="C49" s="58">
        <v>897462</v>
      </c>
      <c r="D49" s="36">
        <v>3910141</v>
      </c>
      <c r="E49" s="59">
        <f t="shared" si="3"/>
        <v>-3012679</v>
      </c>
      <c r="F49" s="42">
        <f t="shared" si="4"/>
        <v>-0.77047835359389849</v>
      </c>
      <c r="H49" s="26"/>
      <c r="I49" s="39"/>
      <c r="J49" s="26"/>
      <c r="K49" s="61"/>
    </row>
    <row r="50" spans="1:12" s="60" customFormat="1" ht="14.25" customHeight="1" x14ac:dyDescent="0.25">
      <c r="A50" s="6"/>
      <c r="B50" s="36" t="s">
        <v>40</v>
      </c>
      <c r="C50" s="58">
        <v>1000293</v>
      </c>
      <c r="D50" s="36">
        <v>0</v>
      </c>
      <c r="E50" s="59">
        <f t="shared" si="3"/>
        <v>1000293</v>
      </c>
      <c r="F50" s="42">
        <f t="shared" si="4"/>
        <v>1</v>
      </c>
      <c r="H50" s="26"/>
      <c r="I50" s="39"/>
      <c r="J50" s="26"/>
      <c r="K50" s="61"/>
    </row>
    <row r="51" spans="1:12" s="60" customFormat="1" ht="14.25" customHeight="1" x14ac:dyDescent="0.25">
      <c r="A51" s="6"/>
      <c r="B51" s="62" t="s">
        <v>41</v>
      </c>
      <c r="C51" s="63">
        <v>0</v>
      </c>
      <c r="D51" s="62">
        <v>7410826</v>
      </c>
      <c r="E51" s="64">
        <f t="shared" si="3"/>
        <v>-7410826</v>
      </c>
      <c r="F51" s="49">
        <f t="shared" si="4"/>
        <v>-1</v>
      </c>
      <c r="H51" s="26"/>
      <c r="I51" s="39"/>
      <c r="J51" s="26"/>
      <c r="K51" s="61"/>
    </row>
    <row r="52" spans="1:12" s="60" customFormat="1" ht="14.25" customHeight="1" x14ac:dyDescent="0.25">
      <c r="A52" s="1"/>
      <c r="B52" s="53" t="s">
        <v>24</v>
      </c>
      <c r="C52" s="33"/>
      <c r="D52" s="33"/>
      <c r="E52" s="33"/>
      <c r="F52" s="54"/>
      <c r="G52"/>
      <c r="H52" s="55"/>
      <c r="I52" s="26"/>
      <c r="J52" s="26"/>
      <c r="K52" s="61"/>
    </row>
    <row r="53" spans="1:12" s="60" customFormat="1" ht="14.25" customHeight="1" x14ac:dyDescent="0.25">
      <c r="A53" s="6"/>
      <c r="B53" s="11" t="s">
        <v>42</v>
      </c>
      <c r="C53" s="12">
        <v>140966</v>
      </c>
      <c r="D53" s="65">
        <v>140966</v>
      </c>
      <c r="E53" s="59">
        <f t="shared" ref="E53:E60" si="5">+C53-D53</f>
        <v>0</v>
      </c>
      <c r="F53" s="38">
        <f t="shared" ref="F53:F60" si="6">+IFERROR((E53/D53),100%)</f>
        <v>0</v>
      </c>
      <c r="H53" s="55"/>
      <c r="I53" s="26"/>
      <c r="J53" s="26"/>
      <c r="K53" s="61"/>
    </row>
    <row r="54" spans="1:12" s="60" customFormat="1" ht="14.25" customHeight="1" x14ac:dyDescent="0.25">
      <c r="A54" s="6"/>
      <c r="B54" s="15" t="s">
        <v>43</v>
      </c>
      <c r="C54" s="16">
        <v>428697</v>
      </c>
      <c r="D54" s="44">
        <v>516097</v>
      </c>
      <c r="E54" s="59">
        <f t="shared" si="5"/>
        <v>-87400</v>
      </c>
      <c r="F54" s="42">
        <f t="shared" si="6"/>
        <v>-0.16934801016088061</v>
      </c>
      <c r="H54" s="55"/>
      <c r="I54" s="26"/>
      <c r="J54" s="26"/>
      <c r="K54" s="61"/>
    </row>
    <row r="55" spans="1:12" s="31" customFormat="1" ht="14.25" customHeight="1" x14ac:dyDescent="0.25">
      <c r="A55" s="6"/>
      <c r="B55" s="15" t="s">
        <v>44</v>
      </c>
      <c r="C55" s="16">
        <v>55057559</v>
      </c>
      <c r="D55" s="44">
        <v>57008520</v>
      </c>
      <c r="E55" s="59">
        <f t="shared" si="5"/>
        <v>-1950961</v>
      </c>
      <c r="F55" s="42">
        <f t="shared" si="6"/>
        <v>-3.4222270636038263E-2</v>
      </c>
      <c r="G55" s="60"/>
      <c r="H55" s="55"/>
      <c r="I55" s="26"/>
      <c r="J55" s="26"/>
      <c r="K55" s="61"/>
      <c r="L55" s="60"/>
    </row>
    <row r="56" spans="1:12" s="60" customFormat="1" ht="14.25" customHeight="1" x14ac:dyDescent="0.25">
      <c r="A56" s="6"/>
      <c r="B56" s="15" t="s">
        <v>45</v>
      </c>
      <c r="C56" s="16">
        <v>0</v>
      </c>
      <c r="D56" s="44">
        <v>23535</v>
      </c>
      <c r="E56" s="59">
        <f t="shared" si="5"/>
        <v>-23535</v>
      </c>
      <c r="F56" s="42">
        <f t="shared" si="6"/>
        <v>-1</v>
      </c>
      <c r="H56" s="55"/>
      <c r="I56" s="26"/>
      <c r="J56" s="26"/>
      <c r="K56" s="61"/>
    </row>
    <row r="57" spans="1:12" s="60" customFormat="1" ht="14.25" customHeight="1" x14ac:dyDescent="0.25">
      <c r="A57" s="6"/>
      <c r="B57" s="15" t="s">
        <v>46</v>
      </c>
      <c r="C57" s="16">
        <v>0</v>
      </c>
      <c r="D57" s="44">
        <v>9676740</v>
      </c>
      <c r="E57" s="59">
        <f t="shared" si="5"/>
        <v>-9676740</v>
      </c>
      <c r="F57" s="42">
        <f t="shared" si="6"/>
        <v>-1</v>
      </c>
      <c r="I57" s="26"/>
      <c r="J57" s="26"/>
      <c r="K57" s="61"/>
      <c r="L57" s="31"/>
    </row>
    <row r="58" spans="1:12" s="60" customFormat="1" ht="15" x14ac:dyDescent="0.25">
      <c r="A58" s="6"/>
      <c r="B58" s="15" t="s">
        <v>47</v>
      </c>
      <c r="C58" s="16">
        <v>0</v>
      </c>
      <c r="D58" s="44">
        <v>8605579</v>
      </c>
      <c r="E58" s="59">
        <f t="shared" si="5"/>
        <v>-8605579</v>
      </c>
      <c r="F58" s="42">
        <f t="shared" si="6"/>
        <v>-1</v>
      </c>
      <c r="I58" s="26"/>
      <c r="J58" s="26"/>
      <c r="K58" s="61"/>
    </row>
    <row r="59" spans="1:12" s="60" customFormat="1" ht="15" x14ac:dyDescent="0.25">
      <c r="A59" s="6"/>
      <c r="B59" s="15" t="s">
        <v>38</v>
      </c>
      <c r="C59" s="16">
        <v>-390100</v>
      </c>
      <c r="D59" s="44">
        <v>0</v>
      </c>
      <c r="E59" s="59">
        <f t="shared" si="5"/>
        <v>-390100</v>
      </c>
      <c r="F59" s="42">
        <f t="shared" si="6"/>
        <v>1</v>
      </c>
      <c r="I59" s="26"/>
      <c r="J59" s="26"/>
      <c r="K59" s="61"/>
    </row>
    <row r="60" spans="1:12" s="60" customFormat="1" ht="15" x14ac:dyDescent="0.25">
      <c r="A60" s="6"/>
      <c r="B60" s="21" t="s">
        <v>46</v>
      </c>
      <c r="C60" s="66">
        <v>0</v>
      </c>
      <c r="D60" s="67">
        <v>-576550</v>
      </c>
      <c r="E60" s="68">
        <f t="shared" si="5"/>
        <v>576550</v>
      </c>
      <c r="F60" s="49">
        <f t="shared" si="6"/>
        <v>-1</v>
      </c>
      <c r="I60" s="26"/>
      <c r="J60" s="26"/>
      <c r="K60" s="61"/>
    </row>
    <row r="61" spans="1:12" s="60" customFormat="1" ht="14.25" customHeight="1" x14ac:dyDescent="0.25">
      <c r="A61" s="1"/>
      <c r="B61" s="28"/>
      <c r="C61" s="69"/>
      <c r="D61" s="28"/>
      <c r="E61" s="28"/>
      <c r="F61" s="70"/>
      <c r="I61" s="26"/>
      <c r="J61" s="26"/>
      <c r="K61" s="61"/>
    </row>
    <row r="62" spans="1:12" s="60" customFormat="1" ht="15" x14ac:dyDescent="0.25">
      <c r="A62" s="1"/>
      <c r="B62" s="7" t="s">
        <v>48</v>
      </c>
      <c r="C62" s="32">
        <f>SUM(C63:C76)</f>
        <v>63465184.799999997</v>
      </c>
      <c r="D62" s="32">
        <f>SUM(D63:D76)</f>
        <v>57383186.299999997</v>
      </c>
      <c r="E62" s="71">
        <f t="shared" ref="E62:E76" si="7">+C62-D62</f>
        <v>6081998.5</v>
      </c>
      <c r="F62" s="10">
        <f>+E62/D62</f>
        <v>0.10598920854975249</v>
      </c>
      <c r="H62"/>
      <c r="I62" s="26"/>
      <c r="J62" s="27"/>
      <c r="K62" s="61"/>
    </row>
    <row r="63" spans="1:12" s="60" customFormat="1" ht="14.25" customHeight="1" x14ac:dyDescent="0.25">
      <c r="A63" s="1"/>
      <c r="B63" s="13" t="s">
        <v>49</v>
      </c>
      <c r="C63" s="12">
        <v>37502254.799999997</v>
      </c>
      <c r="D63" s="65">
        <f>31189638.8-0.5</f>
        <v>31189638.300000001</v>
      </c>
      <c r="E63" s="72">
        <f t="shared" si="7"/>
        <v>6312616.4999999963</v>
      </c>
      <c r="F63" s="38">
        <f>+IFERROR((E63/D63),100%)</f>
        <v>0.20239466836010073</v>
      </c>
      <c r="H63"/>
      <c r="I63" s="26"/>
      <c r="J63" s="27"/>
      <c r="K63" s="61"/>
    </row>
    <row r="64" spans="1:12" s="60" customFormat="1" ht="15" x14ac:dyDescent="0.25">
      <c r="A64" s="1"/>
      <c r="B64" s="17" t="s">
        <v>50</v>
      </c>
      <c r="C64" s="16">
        <v>0</v>
      </c>
      <c r="D64" s="44">
        <v>1909152</v>
      </c>
      <c r="E64" s="73">
        <f t="shared" si="7"/>
        <v>-1909152</v>
      </c>
      <c r="F64" s="42">
        <f t="shared" ref="F64:F76" si="8">+IFERROR((E64/D64),100%)</f>
        <v>-1</v>
      </c>
      <c r="G64"/>
      <c r="H64"/>
      <c r="I64" s="74"/>
      <c r="J64" s="27"/>
      <c r="K64" s="61"/>
    </row>
    <row r="65" spans="1:12" s="60" customFormat="1" ht="15" x14ac:dyDescent="0.25">
      <c r="A65" s="1"/>
      <c r="B65" s="15" t="s">
        <v>51</v>
      </c>
      <c r="C65" s="16">
        <v>7619396</v>
      </c>
      <c r="D65" s="44">
        <v>7619396</v>
      </c>
      <c r="E65" s="73">
        <f t="shared" si="7"/>
        <v>0</v>
      </c>
      <c r="F65" s="42">
        <f t="shared" si="8"/>
        <v>0</v>
      </c>
      <c r="G65"/>
      <c r="H65"/>
      <c r="I65" s="74"/>
      <c r="J65" s="27"/>
      <c r="K65" s="61"/>
    </row>
    <row r="66" spans="1:12" s="60" customFormat="1" ht="15" x14ac:dyDescent="0.25">
      <c r="A66" s="1"/>
      <c r="B66" s="15" t="s">
        <v>52</v>
      </c>
      <c r="C66" s="16">
        <v>0</v>
      </c>
      <c r="D66" s="44">
        <v>1041100</v>
      </c>
      <c r="E66" s="73">
        <f t="shared" si="7"/>
        <v>-1041100</v>
      </c>
      <c r="F66" s="42">
        <f t="shared" si="8"/>
        <v>-1</v>
      </c>
      <c r="G66"/>
      <c r="H66"/>
      <c r="I66" s="74"/>
      <c r="J66" s="27"/>
      <c r="K66" s="61"/>
    </row>
    <row r="67" spans="1:12" ht="14.25" customHeight="1" x14ac:dyDescent="0.25">
      <c r="B67" s="15" t="s">
        <v>53</v>
      </c>
      <c r="C67" s="16">
        <v>1285174</v>
      </c>
      <c r="D67" s="44">
        <v>0</v>
      </c>
      <c r="E67" s="73">
        <f t="shared" si="7"/>
        <v>1285174</v>
      </c>
      <c r="F67" s="42">
        <f t="shared" si="8"/>
        <v>1</v>
      </c>
      <c r="G67"/>
      <c r="H67"/>
      <c r="I67" s="74"/>
      <c r="J67" s="27"/>
      <c r="K67" s="61"/>
      <c r="L67" s="60"/>
    </row>
    <row r="68" spans="1:12" ht="14.25" customHeight="1" x14ac:dyDescent="0.25">
      <c r="B68" s="17" t="s">
        <v>54</v>
      </c>
      <c r="C68" s="16">
        <v>1483700</v>
      </c>
      <c r="D68" s="44">
        <v>1483700</v>
      </c>
      <c r="E68" s="73">
        <f t="shared" si="7"/>
        <v>0</v>
      </c>
      <c r="F68" s="42">
        <f t="shared" si="8"/>
        <v>0</v>
      </c>
      <c r="G68"/>
      <c r="H68"/>
      <c r="I68" s="74"/>
      <c r="J68" s="27"/>
      <c r="K68" s="61"/>
    </row>
    <row r="69" spans="1:12" ht="14.25" customHeight="1" x14ac:dyDescent="0.25">
      <c r="B69" s="15" t="s">
        <v>55</v>
      </c>
      <c r="C69" s="16">
        <v>2637040</v>
      </c>
      <c r="D69" s="44">
        <v>2637040</v>
      </c>
      <c r="E69" s="73">
        <f t="shared" si="7"/>
        <v>0</v>
      </c>
      <c r="F69" s="42">
        <f t="shared" si="8"/>
        <v>0</v>
      </c>
      <c r="G69"/>
      <c r="H69"/>
      <c r="I69" s="26"/>
      <c r="J69" s="27"/>
      <c r="K69" s="61"/>
    </row>
    <row r="70" spans="1:12" ht="14.25" customHeight="1" x14ac:dyDescent="0.25">
      <c r="B70" s="17" t="s">
        <v>56</v>
      </c>
      <c r="C70" s="16">
        <v>1486405</v>
      </c>
      <c r="D70" s="44">
        <v>1486405</v>
      </c>
      <c r="E70" s="73">
        <f t="shared" si="7"/>
        <v>0</v>
      </c>
      <c r="F70" s="42">
        <f t="shared" si="8"/>
        <v>0</v>
      </c>
      <c r="G70"/>
      <c r="I70" s="26"/>
      <c r="J70" s="26"/>
      <c r="K70" s="61"/>
    </row>
    <row r="71" spans="1:12" ht="14.25" customHeight="1" x14ac:dyDescent="0.25">
      <c r="B71" s="17" t="s">
        <v>57</v>
      </c>
      <c r="C71" s="16">
        <v>1241485</v>
      </c>
      <c r="D71" s="44">
        <v>1241485</v>
      </c>
      <c r="E71" s="73">
        <f t="shared" si="7"/>
        <v>0</v>
      </c>
      <c r="F71" s="42">
        <f t="shared" si="8"/>
        <v>0</v>
      </c>
      <c r="G71"/>
      <c r="I71" s="26"/>
      <c r="J71" s="26"/>
      <c r="K71" s="61"/>
    </row>
    <row r="72" spans="1:12" ht="14.25" customHeight="1" x14ac:dyDescent="0.25">
      <c r="B72" s="17" t="s">
        <v>58</v>
      </c>
      <c r="C72" s="16">
        <v>1955665</v>
      </c>
      <c r="D72" s="44">
        <v>1955665</v>
      </c>
      <c r="E72" s="73">
        <f t="shared" si="7"/>
        <v>0</v>
      </c>
      <c r="F72" s="42">
        <f t="shared" si="8"/>
        <v>0</v>
      </c>
      <c r="G72"/>
      <c r="I72" s="26"/>
      <c r="J72" s="26"/>
      <c r="K72" s="61"/>
    </row>
    <row r="73" spans="1:12" ht="14.25" customHeight="1" x14ac:dyDescent="0.25">
      <c r="B73" s="15" t="s">
        <v>59</v>
      </c>
      <c r="C73" s="16">
        <v>1198000</v>
      </c>
      <c r="D73" s="44">
        <v>1198000</v>
      </c>
      <c r="E73" s="73">
        <f t="shared" si="7"/>
        <v>0</v>
      </c>
      <c r="F73" s="42">
        <f t="shared" si="8"/>
        <v>0</v>
      </c>
      <c r="G73"/>
      <c r="I73" s="26"/>
      <c r="J73" s="26"/>
      <c r="K73" s="61"/>
    </row>
    <row r="74" spans="1:12" ht="14.25" customHeight="1" x14ac:dyDescent="0.25">
      <c r="B74" s="15" t="s">
        <v>60</v>
      </c>
      <c r="C74" s="16">
        <v>4054400</v>
      </c>
      <c r="D74" s="44">
        <v>4054400</v>
      </c>
      <c r="E74" s="73">
        <f t="shared" si="7"/>
        <v>0</v>
      </c>
      <c r="F74" s="42">
        <f t="shared" si="8"/>
        <v>0</v>
      </c>
      <c r="G74"/>
      <c r="I74" s="26"/>
      <c r="J74" s="26"/>
      <c r="K74" s="61"/>
    </row>
    <row r="75" spans="1:12" ht="14.25" customHeight="1" x14ac:dyDescent="0.25">
      <c r="B75" s="15" t="s">
        <v>61</v>
      </c>
      <c r="C75" s="16">
        <v>1434460</v>
      </c>
      <c r="D75" s="44">
        <v>0</v>
      </c>
      <c r="E75" s="73">
        <f t="shared" si="7"/>
        <v>1434460</v>
      </c>
      <c r="F75" s="42">
        <f t="shared" si="8"/>
        <v>1</v>
      </c>
      <c r="G75"/>
      <c r="I75" s="26"/>
      <c r="J75" s="26"/>
      <c r="K75" s="61"/>
    </row>
    <row r="76" spans="1:12" ht="14.25" customHeight="1" x14ac:dyDescent="0.25">
      <c r="B76" s="21" t="s">
        <v>62</v>
      </c>
      <c r="C76" s="75">
        <v>1567205</v>
      </c>
      <c r="D76" s="67">
        <v>1567205</v>
      </c>
      <c r="E76" s="76">
        <f t="shared" si="7"/>
        <v>0</v>
      </c>
      <c r="F76" s="49">
        <f t="shared" si="8"/>
        <v>0</v>
      </c>
      <c r="I76" s="26"/>
      <c r="J76" s="26"/>
      <c r="K76" s="61"/>
    </row>
    <row r="77" spans="1:12" ht="12.75" customHeight="1" x14ac:dyDescent="0.25">
      <c r="B77" s="20"/>
      <c r="C77" s="20"/>
      <c r="D77" s="28"/>
      <c r="E77" s="77"/>
      <c r="F77" s="70"/>
      <c r="I77" s="26"/>
      <c r="J77" s="26"/>
      <c r="K77" s="61"/>
    </row>
    <row r="78" spans="1:12" s="78" customFormat="1" ht="15" x14ac:dyDescent="0.25">
      <c r="A78" s="6"/>
      <c r="B78" s="53" t="s">
        <v>63</v>
      </c>
      <c r="C78" s="33">
        <f>SUM(C79:C119)</f>
        <v>1369815346.6399999</v>
      </c>
      <c r="D78" s="33">
        <f>SUM(D79:D119)</f>
        <v>1158423558.9200001</v>
      </c>
      <c r="E78" s="33">
        <f t="shared" ref="E78:E95" si="9">+C78-D78</f>
        <v>211391787.71999979</v>
      </c>
      <c r="F78" s="54">
        <f t="shared" ref="F78" si="10">+E78/D78</f>
        <v>0.18248229336520111</v>
      </c>
      <c r="G78" s="1"/>
      <c r="H78" s="55"/>
      <c r="I78" s="26"/>
      <c r="J78" s="26"/>
      <c r="K78" s="61"/>
      <c r="L78" s="1"/>
    </row>
    <row r="79" spans="1:12" ht="14.25" customHeight="1" x14ac:dyDescent="0.25">
      <c r="A79" s="6"/>
      <c r="B79" s="11" t="s">
        <v>64</v>
      </c>
      <c r="C79" s="79">
        <v>15659455.26</v>
      </c>
      <c r="D79" s="56">
        <v>12326372.26</v>
      </c>
      <c r="E79" s="11">
        <f t="shared" si="9"/>
        <v>3333083</v>
      </c>
      <c r="F79" s="38">
        <f t="shared" ref="F79:F95" si="11">+IFERROR((E79/D79),100%)</f>
        <v>0.27040259126491772</v>
      </c>
      <c r="H79" s="26"/>
      <c r="I79" s="39"/>
      <c r="J79" s="26"/>
      <c r="K79" s="61"/>
    </row>
    <row r="80" spans="1:12" ht="14.25" customHeight="1" x14ac:dyDescent="0.25">
      <c r="A80" s="6"/>
      <c r="B80" s="15" t="s">
        <v>65</v>
      </c>
      <c r="C80" s="80">
        <v>8483956</v>
      </c>
      <c r="D80" s="36">
        <v>11155358</v>
      </c>
      <c r="E80" s="73">
        <f t="shared" si="9"/>
        <v>-2671402</v>
      </c>
      <c r="F80" s="42">
        <f t="shared" si="11"/>
        <v>-0.23947254763137141</v>
      </c>
      <c r="G80" s="78"/>
      <c r="H80" s="26"/>
      <c r="I80" s="39"/>
      <c r="J80" s="26"/>
      <c r="K80" s="61"/>
    </row>
    <row r="81" spans="1:12" ht="14.25" customHeight="1" x14ac:dyDescent="0.25">
      <c r="A81" s="6"/>
      <c r="B81" s="15" t="s">
        <v>66</v>
      </c>
      <c r="C81" s="80">
        <v>191493001.37</v>
      </c>
      <c r="D81" s="36">
        <v>212318220.37</v>
      </c>
      <c r="E81" s="73">
        <f t="shared" si="9"/>
        <v>-20825219</v>
      </c>
      <c r="F81" s="42">
        <f t="shared" si="11"/>
        <v>-9.8084935733299641E-2</v>
      </c>
      <c r="H81" s="26"/>
      <c r="I81" s="39"/>
      <c r="J81" s="26"/>
      <c r="K81" s="61"/>
    </row>
    <row r="82" spans="1:12" ht="14.25" customHeight="1" x14ac:dyDescent="0.25">
      <c r="A82" s="6"/>
      <c r="B82" s="15" t="s">
        <v>67</v>
      </c>
      <c r="C82" s="80">
        <v>4781931</v>
      </c>
      <c r="D82" s="36">
        <v>12870796</v>
      </c>
      <c r="E82" s="73">
        <f t="shared" si="9"/>
        <v>-8088865</v>
      </c>
      <c r="F82" s="42">
        <f t="shared" si="11"/>
        <v>-0.62846656881206109</v>
      </c>
      <c r="H82" s="26"/>
      <c r="I82" s="39"/>
      <c r="J82" s="26"/>
      <c r="K82" s="61"/>
    </row>
    <row r="83" spans="1:12" ht="14.25" customHeight="1" x14ac:dyDescent="0.25">
      <c r="A83" s="6"/>
      <c r="B83" s="15" t="s">
        <v>29</v>
      </c>
      <c r="C83" s="80">
        <v>28659158</v>
      </c>
      <c r="D83" s="36">
        <v>45439308</v>
      </c>
      <c r="E83" s="73">
        <f t="shared" si="9"/>
        <v>-16780150</v>
      </c>
      <c r="F83" s="42">
        <f t="shared" si="11"/>
        <v>-0.36928709389676445</v>
      </c>
      <c r="H83" s="26"/>
      <c r="I83" s="39"/>
    </row>
    <row r="84" spans="1:12" ht="14.25" customHeight="1" x14ac:dyDescent="0.25">
      <c r="A84" s="6"/>
      <c r="B84" s="15" t="s">
        <v>68</v>
      </c>
      <c r="C84" s="80">
        <v>0</v>
      </c>
      <c r="D84" s="36">
        <v>487200</v>
      </c>
      <c r="E84" s="73">
        <f t="shared" si="9"/>
        <v>-487200</v>
      </c>
      <c r="F84" s="42">
        <f t="shared" si="11"/>
        <v>-1</v>
      </c>
      <c r="H84" s="26"/>
      <c r="I84" s="39"/>
    </row>
    <row r="85" spans="1:12" ht="14.25" customHeight="1" x14ac:dyDescent="0.25">
      <c r="A85" s="6"/>
      <c r="B85" s="15" t="s">
        <v>69</v>
      </c>
      <c r="C85" s="80">
        <v>3868552</v>
      </c>
      <c r="D85" s="36">
        <v>0</v>
      </c>
      <c r="E85" s="73">
        <f t="shared" si="9"/>
        <v>3868552</v>
      </c>
      <c r="F85" s="42">
        <f t="shared" si="11"/>
        <v>1</v>
      </c>
      <c r="H85" s="26"/>
      <c r="I85" s="39"/>
    </row>
    <row r="86" spans="1:12" s="78" customFormat="1" ht="15" x14ac:dyDescent="0.25">
      <c r="A86" s="6"/>
      <c r="B86" s="36" t="s">
        <v>70</v>
      </c>
      <c r="C86" s="80">
        <v>45617146</v>
      </c>
      <c r="D86" s="36">
        <v>10926666</v>
      </c>
      <c r="E86" s="73">
        <f t="shared" si="9"/>
        <v>34690480</v>
      </c>
      <c r="F86" s="42">
        <f t="shared" si="11"/>
        <v>3.1748458312901668</v>
      </c>
      <c r="G86" s="1"/>
      <c r="H86" s="26"/>
      <c r="I86" s="39"/>
      <c r="J86" s="1"/>
      <c r="K86" s="1"/>
      <c r="L86" s="1"/>
    </row>
    <row r="87" spans="1:12" ht="14.25" customHeight="1" x14ac:dyDescent="0.25">
      <c r="A87" s="6"/>
      <c r="B87" s="36" t="s">
        <v>71</v>
      </c>
      <c r="C87" s="80">
        <v>606181779.80999994</v>
      </c>
      <c r="D87" s="36">
        <v>496531574.81</v>
      </c>
      <c r="E87" s="73">
        <f t="shared" si="9"/>
        <v>109650204.99999994</v>
      </c>
      <c r="F87" s="42">
        <f t="shared" si="11"/>
        <v>0.22083229055867812</v>
      </c>
      <c r="H87" s="26"/>
      <c r="I87" s="39"/>
    </row>
    <row r="88" spans="1:12" ht="14.25" customHeight="1" x14ac:dyDescent="0.25">
      <c r="A88" s="6"/>
      <c r="B88" s="36" t="s">
        <v>72</v>
      </c>
      <c r="C88" s="80">
        <v>10935619</v>
      </c>
      <c r="D88" s="36">
        <v>1251300</v>
      </c>
      <c r="E88" s="73">
        <f t="shared" si="9"/>
        <v>9684319</v>
      </c>
      <c r="F88" s="42">
        <f t="shared" si="11"/>
        <v>7.739406217533765</v>
      </c>
      <c r="H88" s="26"/>
      <c r="I88" s="39"/>
      <c r="J88" s="78"/>
      <c r="K88" s="78"/>
    </row>
    <row r="89" spans="1:12" ht="14.25" customHeight="1" x14ac:dyDescent="0.25">
      <c r="A89" s="6"/>
      <c r="B89" s="36" t="s">
        <v>73</v>
      </c>
      <c r="C89" s="80">
        <v>1660655</v>
      </c>
      <c r="D89" s="36">
        <v>1660655</v>
      </c>
      <c r="E89" s="73">
        <f t="shared" si="9"/>
        <v>0</v>
      </c>
      <c r="F89" s="42">
        <f t="shared" si="11"/>
        <v>0</v>
      </c>
      <c r="H89" s="26"/>
      <c r="I89" s="39"/>
    </row>
    <row r="90" spans="1:12" ht="14.25" customHeight="1" x14ac:dyDescent="0.25">
      <c r="A90" s="6"/>
      <c r="B90" s="36" t="s">
        <v>74</v>
      </c>
      <c r="C90" s="80">
        <v>6347750</v>
      </c>
      <c r="D90" s="36">
        <v>18634495</v>
      </c>
      <c r="E90" s="73">
        <f t="shared" si="9"/>
        <v>-12286745</v>
      </c>
      <c r="F90" s="42">
        <f t="shared" si="11"/>
        <v>-0.65935486848449609</v>
      </c>
      <c r="G90"/>
      <c r="H90" s="26"/>
      <c r="I90" s="39"/>
    </row>
    <row r="91" spans="1:12" ht="14.25" customHeight="1" x14ac:dyDescent="0.25">
      <c r="A91" s="6"/>
      <c r="B91" s="36" t="s">
        <v>75</v>
      </c>
      <c r="C91" s="80">
        <v>20954243.620000001</v>
      </c>
      <c r="D91" s="36">
        <v>32557196.100000001</v>
      </c>
      <c r="E91" s="73">
        <f t="shared" si="9"/>
        <v>-11602952.48</v>
      </c>
      <c r="F91" s="42">
        <f t="shared" si="11"/>
        <v>-0.35638672459266235</v>
      </c>
      <c r="G91"/>
      <c r="H91" s="26"/>
      <c r="I91" s="39"/>
    </row>
    <row r="92" spans="1:12" ht="14.25" customHeight="1" x14ac:dyDescent="0.25">
      <c r="A92" s="6"/>
      <c r="B92" s="36" t="s">
        <v>76</v>
      </c>
      <c r="C92" s="80">
        <v>239093348</v>
      </c>
      <c r="D92" s="36">
        <v>191047060</v>
      </c>
      <c r="E92" s="73">
        <f t="shared" si="9"/>
        <v>48046288</v>
      </c>
      <c r="F92" s="42">
        <f t="shared" si="11"/>
        <v>0.25148928227422079</v>
      </c>
      <c r="G92"/>
      <c r="H92" s="26"/>
      <c r="I92" s="39"/>
    </row>
    <row r="93" spans="1:12" ht="14.25" customHeight="1" x14ac:dyDescent="0.25">
      <c r="A93" s="6"/>
      <c r="B93" s="36" t="s">
        <v>77</v>
      </c>
      <c r="C93" s="80">
        <v>1341467</v>
      </c>
      <c r="D93" s="36">
        <v>5784645</v>
      </c>
      <c r="E93" s="73">
        <f t="shared" si="9"/>
        <v>-4443178</v>
      </c>
      <c r="F93" s="42">
        <f t="shared" si="11"/>
        <v>-0.76809864736729738</v>
      </c>
      <c r="G93"/>
      <c r="H93" s="26"/>
      <c r="I93" s="39"/>
    </row>
    <row r="94" spans="1:12" ht="14.25" customHeight="1" x14ac:dyDescent="0.25">
      <c r="A94" s="6"/>
      <c r="B94" s="36" t="s">
        <v>78</v>
      </c>
      <c r="C94" s="80">
        <v>117336504.59999999</v>
      </c>
      <c r="D94" s="36">
        <v>115545681.59999999</v>
      </c>
      <c r="E94" s="73">
        <f t="shared" si="9"/>
        <v>1790823</v>
      </c>
      <c r="F94" s="42">
        <f t="shared" si="11"/>
        <v>1.549883107011764E-2</v>
      </c>
      <c r="G94"/>
      <c r="H94" s="26"/>
      <c r="I94" s="39"/>
    </row>
    <row r="95" spans="1:12" ht="14.25" customHeight="1" x14ac:dyDescent="0.25">
      <c r="A95" s="6"/>
      <c r="B95" s="62" t="s">
        <v>79</v>
      </c>
      <c r="C95" s="81">
        <v>30527230</v>
      </c>
      <c r="D95" s="62">
        <v>36657350</v>
      </c>
      <c r="E95" s="76">
        <f t="shared" si="9"/>
        <v>-6130120</v>
      </c>
      <c r="F95" s="49">
        <f t="shared" si="11"/>
        <v>-0.16722758191740539</v>
      </c>
      <c r="G95"/>
      <c r="H95" s="26"/>
      <c r="I95" s="39"/>
    </row>
    <row r="96" spans="1:12" s="78" customFormat="1" ht="15" x14ac:dyDescent="0.25">
      <c r="A96" s="6"/>
      <c r="B96" s="53" t="s">
        <v>63</v>
      </c>
      <c r="C96" s="33"/>
      <c r="D96" s="33"/>
      <c r="E96" s="33"/>
      <c r="F96" s="54"/>
      <c r="G96" s="1"/>
      <c r="H96" s="55"/>
      <c r="I96" s="26"/>
      <c r="J96" s="26"/>
      <c r="K96" s="61"/>
      <c r="L96" s="1"/>
    </row>
    <row r="97" spans="1:10" ht="14.25" customHeight="1" x14ac:dyDescent="0.25">
      <c r="A97" s="6"/>
      <c r="B97" s="36" t="s">
        <v>80</v>
      </c>
      <c r="C97" s="80">
        <v>1443191</v>
      </c>
      <c r="D97" s="36">
        <v>0</v>
      </c>
      <c r="E97" s="73">
        <f t="shared" ref="E97:E119" si="12">+C97-D97</f>
        <v>1443191</v>
      </c>
      <c r="F97" s="42">
        <f t="shared" ref="F97:F119" si="13">+IFERROR((E97/D97),100%)</f>
        <v>1</v>
      </c>
      <c r="G97"/>
      <c r="H97" s="26"/>
      <c r="I97" s="39"/>
    </row>
    <row r="98" spans="1:10" ht="14.25" customHeight="1" x14ac:dyDescent="0.25">
      <c r="A98" s="6"/>
      <c r="B98" s="36" t="s">
        <v>81</v>
      </c>
      <c r="C98" s="80">
        <v>31663532</v>
      </c>
      <c r="D98" s="36">
        <v>43510916</v>
      </c>
      <c r="E98" s="73">
        <f t="shared" si="12"/>
        <v>-11847384</v>
      </c>
      <c r="F98" s="42">
        <f t="shared" si="13"/>
        <v>-0.27228532720386767</v>
      </c>
      <c r="G98"/>
      <c r="H98" s="26"/>
      <c r="I98" s="39"/>
    </row>
    <row r="99" spans="1:10" ht="14.25" customHeight="1" x14ac:dyDescent="0.25">
      <c r="A99" s="6"/>
      <c r="B99" s="36" t="s">
        <v>82</v>
      </c>
      <c r="C99" s="80">
        <v>74969383.420000002</v>
      </c>
      <c r="D99" s="36">
        <v>104059848.42</v>
      </c>
      <c r="E99" s="73">
        <f t="shared" si="12"/>
        <v>-29090465</v>
      </c>
      <c r="F99" s="42">
        <f t="shared" si="13"/>
        <v>-0.27955513525819142</v>
      </c>
      <c r="G99"/>
      <c r="H99" s="26"/>
      <c r="I99" s="39"/>
    </row>
    <row r="100" spans="1:10" ht="14.25" customHeight="1" x14ac:dyDescent="0.25">
      <c r="A100" s="6"/>
      <c r="B100" s="36" t="s">
        <v>83</v>
      </c>
      <c r="C100" s="80">
        <v>7321903.8600000003</v>
      </c>
      <c r="D100" s="36">
        <v>22415780.859999999</v>
      </c>
      <c r="E100" s="73">
        <f t="shared" si="12"/>
        <v>-15093877</v>
      </c>
      <c r="F100" s="42">
        <f t="shared" si="13"/>
        <v>-0.67335941113407194</v>
      </c>
      <c r="G100"/>
      <c r="H100" s="26"/>
      <c r="I100" s="39"/>
    </row>
    <row r="101" spans="1:10" ht="14.25" customHeight="1" x14ac:dyDescent="0.25">
      <c r="A101" s="6"/>
      <c r="B101" s="36" t="s">
        <v>64</v>
      </c>
      <c r="C101" s="82">
        <v>-3372904</v>
      </c>
      <c r="D101" s="80">
        <v>-1915497</v>
      </c>
      <c r="E101" s="73">
        <f t="shared" si="12"/>
        <v>-1457407</v>
      </c>
      <c r="F101" s="42">
        <f t="shared" si="13"/>
        <v>0.76085057820502977</v>
      </c>
      <c r="G101"/>
      <c r="H101" s="26"/>
      <c r="I101" s="39"/>
    </row>
    <row r="102" spans="1:10" ht="14.25" customHeight="1" x14ac:dyDescent="0.25">
      <c r="A102" s="6"/>
      <c r="B102" s="36" t="s">
        <v>65</v>
      </c>
      <c r="C102" s="82">
        <v>-2748320</v>
      </c>
      <c r="D102" s="80">
        <v>0</v>
      </c>
      <c r="E102" s="73">
        <f t="shared" si="12"/>
        <v>-2748320</v>
      </c>
      <c r="F102" s="42">
        <f t="shared" si="13"/>
        <v>1</v>
      </c>
      <c r="G102"/>
      <c r="H102" s="26"/>
      <c r="I102" s="39"/>
    </row>
    <row r="103" spans="1:10" ht="14.25" customHeight="1" x14ac:dyDescent="0.25">
      <c r="A103" s="6"/>
      <c r="B103" s="36" t="s">
        <v>66</v>
      </c>
      <c r="C103" s="82">
        <v>-11352807</v>
      </c>
      <c r="D103" s="80">
        <v>-48592947</v>
      </c>
      <c r="E103" s="73">
        <f t="shared" si="12"/>
        <v>37240140</v>
      </c>
      <c r="F103" s="42">
        <f t="shared" si="13"/>
        <v>-0.76636924284505736</v>
      </c>
      <c r="G103"/>
      <c r="H103"/>
      <c r="I103" s="74"/>
      <c r="J103" s="83"/>
    </row>
    <row r="104" spans="1:10" ht="14.25" customHeight="1" x14ac:dyDescent="0.25">
      <c r="A104" s="6"/>
      <c r="B104" s="36" t="s">
        <v>67</v>
      </c>
      <c r="C104" s="82">
        <v>-816583</v>
      </c>
      <c r="D104" s="80">
        <v>-8905448</v>
      </c>
      <c r="E104" s="73">
        <f t="shared" si="12"/>
        <v>8088865</v>
      </c>
      <c r="F104" s="42">
        <f t="shared" si="13"/>
        <v>-0.90830523068575553</v>
      </c>
      <c r="G104"/>
      <c r="H104"/>
      <c r="I104" s="74"/>
    </row>
    <row r="105" spans="1:10" ht="14.25" customHeight="1" x14ac:dyDescent="0.25">
      <c r="A105" s="6"/>
      <c r="B105" s="36" t="s">
        <v>29</v>
      </c>
      <c r="C105" s="82">
        <v>-217541</v>
      </c>
      <c r="D105" s="80">
        <v>-350100</v>
      </c>
      <c r="E105" s="73">
        <f t="shared" si="12"/>
        <v>132559</v>
      </c>
      <c r="F105" s="42">
        <f t="shared" si="13"/>
        <v>-0.37863181948014851</v>
      </c>
      <c r="G105"/>
      <c r="H105"/>
      <c r="I105" s="74"/>
    </row>
    <row r="106" spans="1:10" ht="14.25" customHeight="1" x14ac:dyDescent="0.25">
      <c r="A106" s="6"/>
      <c r="B106" s="36" t="s">
        <v>69</v>
      </c>
      <c r="C106" s="82">
        <v>-2628002</v>
      </c>
      <c r="D106" s="80">
        <v>0</v>
      </c>
      <c r="E106" s="73">
        <f t="shared" si="12"/>
        <v>-2628002</v>
      </c>
      <c r="F106" s="42">
        <f t="shared" si="13"/>
        <v>1</v>
      </c>
      <c r="G106"/>
      <c r="H106"/>
      <c r="I106" s="74"/>
    </row>
    <row r="107" spans="1:10" ht="14.25" customHeight="1" x14ac:dyDescent="0.25">
      <c r="A107" s="6"/>
      <c r="B107" s="36" t="s">
        <v>70</v>
      </c>
      <c r="C107" s="82">
        <v>-4049806</v>
      </c>
      <c r="D107" s="80">
        <v>-439364</v>
      </c>
      <c r="E107" s="73">
        <f t="shared" si="12"/>
        <v>-3610442</v>
      </c>
      <c r="F107" s="42">
        <f t="shared" si="13"/>
        <v>8.217427918536794</v>
      </c>
      <c r="G107"/>
      <c r="H107"/>
      <c r="I107" s="74"/>
    </row>
    <row r="108" spans="1:10" ht="14.25" customHeight="1" x14ac:dyDescent="0.25">
      <c r="A108" s="6"/>
      <c r="B108" s="36" t="s">
        <v>71</v>
      </c>
      <c r="C108" s="82">
        <v>-10036287</v>
      </c>
      <c r="D108" s="80">
        <v>-28739629</v>
      </c>
      <c r="E108" s="73">
        <f t="shared" si="12"/>
        <v>18703342</v>
      </c>
      <c r="F108" s="42">
        <f t="shared" si="13"/>
        <v>-0.65078578432588674</v>
      </c>
      <c r="G108"/>
      <c r="H108"/>
      <c r="I108" s="74"/>
    </row>
    <row r="109" spans="1:10" ht="14.25" customHeight="1" x14ac:dyDescent="0.25">
      <c r="A109" s="6"/>
      <c r="B109" s="36" t="s">
        <v>72</v>
      </c>
      <c r="C109" s="82">
        <v>-238150</v>
      </c>
      <c r="D109" s="80">
        <v>0</v>
      </c>
      <c r="E109" s="73">
        <f t="shared" si="12"/>
        <v>-238150</v>
      </c>
      <c r="F109" s="42">
        <f t="shared" si="13"/>
        <v>1</v>
      </c>
      <c r="G109"/>
      <c r="H109"/>
      <c r="I109" s="74"/>
    </row>
    <row r="110" spans="1:10" ht="14.25" customHeight="1" x14ac:dyDescent="0.25">
      <c r="A110" s="6"/>
      <c r="B110" s="36" t="s">
        <v>74</v>
      </c>
      <c r="C110" s="82">
        <v>-568336</v>
      </c>
      <c r="D110" s="80">
        <v>-4941860</v>
      </c>
      <c r="E110" s="73">
        <f t="shared" si="12"/>
        <v>4373524</v>
      </c>
      <c r="F110" s="42">
        <f t="shared" si="13"/>
        <v>-0.88499552799957915</v>
      </c>
      <c r="G110"/>
      <c r="H110"/>
      <c r="I110" s="74"/>
    </row>
    <row r="111" spans="1:10" ht="14.25" customHeight="1" x14ac:dyDescent="0.25">
      <c r="A111" s="6"/>
      <c r="B111" s="36" t="s">
        <v>75</v>
      </c>
      <c r="C111" s="82">
        <v>-1819180.3</v>
      </c>
      <c r="D111" s="80">
        <v>-1022466.5</v>
      </c>
      <c r="E111" s="73">
        <f t="shared" si="12"/>
        <v>-796713.8</v>
      </c>
      <c r="F111" s="42">
        <f t="shared" si="13"/>
        <v>0.77920772954419537</v>
      </c>
      <c r="G111"/>
      <c r="H111"/>
      <c r="I111" s="74"/>
    </row>
    <row r="112" spans="1:10" ht="14.25" customHeight="1" x14ac:dyDescent="0.25">
      <c r="A112" s="6"/>
      <c r="B112" s="36" t="s">
        <v>76</v>
      </c>
      <c r="C112" s="82">
        <v>-165249</v>
      </c>
      <c r="D112" s="80">
        <v>-61148033</v>
      </c>
      <c r="E112" s="73">
        <f t="shared" si="12"/>
        <v>60982784</v>
      </c>
      <c r="F112" s="42">
        <f t="shared" si="13"/>
        <v>-0.99729755820600152</v>
      </c>
      <c r="G112"/>
      <c r="H112"/>
      <c r="I112" s="74"/>
    </row>
    <row r="113" spans="1:10" ht="14.25" customHeight="1" x14ac:dyDescent="0.25">
      <c r="A113" s="6"/>
      <c r="B113" s="36" t="s">
        <v>77</v>
      </c>
      <c r="C113" s="82">
        <v>-7050181</v>
      </c>
      <c r="D113" s="80">
        <v>-5387556</v>
      </c>
      <c r="E113" s="73">
        <f t="shared" si="12"/>
        <v>-1662625</v>
      </c>
      <c r="F113" s="42">
        <f t="shared" si="13"/>
        <v>0.30860468086085785</v>
      </c>
      <c r="G113"/>
      <c r="H113"/>
      <c r="I113" s="74"/>
    </row>
    <row r="114" spans="1:10" ht="14.25" customHeight="1" x14ac:dyDescent="0.25">
      <c r="A114" s="6"/>
      <c r="B114" s="36" t="s">
        <v>78</v>
      </c>
      <c r="C114" s="82">
        <v>-11285155</v>
      </c>
      <c r="D114" s="80">
        <v>-24554656</v>
      </c>
      <c r="E114" s="73">
        <f t="shared" si="12"/>
        <v>13269501</v>
      </c>
      <c r="F114" s="42">
        <f t="shared" si="13"/>
        <v>-0.54040671553289121</v>
      </c>
      <c r="G114"/>
      <c r="H114"/>
      <c r="I114" s="74"/>
    </row>
    <row r="115" spans="1:10" ht="14.25" customHeight="1" x14ac:dyDescent="0.25">
      <c r="A115" s="6"/>
      <c r="B115" s="36" t="s">
        <v>79</v>
      </c>
      <c r="C115" s="82">
        <v>-128774</v>
      </c>
      <c r="D115" s="80">
        <v>-1188043</v>
      </c>
      <c r="E115" s="73">
        <f t="shared" si="12"/>
        <v>1059269</v>
      </c>
      <c r="F115" s="42">
        <f t="shared" si="13"/>
        <v>-0.89160830037296634</v>
      </c>
      <c r="G115"/>
      <c r="H115"/>
      <c r="I115" s="74"/>
    </row>
    <row r="116" spans="1:10" ht="14.25" customHeight="1" x14ac:dyDescent="0.25">
      <c r="A116" s="6"/>
      <c r="B116" s="36" t="s">
        <v>80</v>
      </c>
      <c r="C116" s="82">
        <v>-722350</v>
      </c>
      <c r="D116" s="80">
        <v>0</v>
      </c>
      <c r="E116" s="73">
        <f t="shared" si="12"/>
        <v>-722350</v>
      </c>
      <c r="F116" s="42">
        <f t="shared" si="13"/>
        <v>1</v>
      </c>
      <c r="G116"/>
      <c r="H116"/>
      <c r="I116" s="74"/>
    </row>
    <row r="117" spans="1:10" ht="14.25" customHeight="1" x14ac:dyDescent="0.25">
      <c r="A117" s="6"/>
      <c r="B117" s="36" t="s">
        <v>81</v>
      </c>
      <c r="C117" s="82">
        <v>-489900</v>
      </c>
      <c r="D117" s="80">
        <v>-8863521</v>
      </c>
      <c r="E117" s="73">
        <f t="shared" si="12"/>
        <v>8373621</v>
      </c>
      <c r="F117" s="42">
        <f t="shared" si="13"/>
        <v>-0.94472851138954828</v>
      </c>
      <c r="G117" s="84"/>
      <c r="H117"/>
      <c r="I117" s="74"/>
    </row>
    <row r="118" spans="1:10" ht="15" x14ac:dyDescent="0.25">
      <c r="A118" s="6"/>
      <c r="B118" s="36" t="s">
        <v>82</v>
      </c>
      <c r="C118" s="82">
        <v>-10445896</v>
      </c>
      <c r="D118" s="80">
        <v>-16787651</v>
      </c>
      <c r="E118" s="15">
        <f t="shared" si="12"/>
        <v>6341755</v>
      </c>
      <c r="F118" s="42">
        <f t="shared" si="13"/>
        <v>-0.37776309502741034</v>
      </c>
      <c r="G118"/>
      <c r="H118"/>
      <c r="I118" s="74"/>
    </row>
    <row r="119" spans="1:10" ht="15" x14ac:dyDescent="0.25">
      <c r="A119" s="6"/>
      <c r="B119" s="62" t="s">
        <v>83</v>
      </c>
      <c r="C119" s="81">
        <v>-10389039</v>
      </c>
      <c r="D119" s="81">
        <v>-3920093</v>
      </c>
      <c r="E119" s="76">
        <f t="shared" si="12"/>
        <v>-6468946</v>
      </c>
      <c r="F119" s="49">
        <f t="shared" si="13"/>
        <v>1.6502021763259187</v>
      </c>
      <c r="H119"/>
      <c r="I119" s="74"/>
    </row>
    <row r="120" spans="1:10" ht="15" x14ac:dyDescent="0.25">
      <c r="A120" s="6"/>
      <c r="B120" s="28"/>
      <c r="C120" s="77"/>
      <c r="D120" s="28"/>
      <c r="H120"/>
      <c r="I120" s="74"/>
    </row>
    <row r="121" spans="1:10" ht="15" x14ac:dyDescent="0.25">
      <c r="B121" s="7" t="s">
        <v>84</v>
      </c>
      <c r="C121" s="32">
        <f>SUM(C122:C133)</f>
        <v>245741221.67999995</v>
      </c>
      <c r="D121" s="32">
        <f>SUM(D122:D133)</f>
        <v>172634582.84999999</v>
      </c>
      <c r="E121" s="71">
        <f t="shared" ref="E121:E132" si="14">+C121-D121</f>
        <v>73106638.829999954</v>
      </c>
      <c r="F121" s="10">
        <f>+E121/D121</f>
        <v>0.42347620982477996</v>
      </c>
      <c r="H121"/>
      <c r="I121" s="74"/>
    </row>
    <row r="122" spans="1:10" ht="15" x14ac:dyDescent="0.25">
      <c r="A122" s="6"/>
      <c r="B122" s="56" t="s">
        <v>85</v>
      </c>
      <c r="C122" s="12">
        <v>14397760</v>
      </c>
      <c r="D122" s="65">
        <v>10996783</v>
      </c>
      <c r="E122" s="85">
        <f t="shared" si="14"/>
        <v>3400977</v>
      </c>
      <c r="F122" s="38">
        <f t="shared" ref="F122:F133" si="15">+IFERROR((E122/D122),100%)</f>
        <v>0.30927017474110385</v>
      </c>
      <c r="G122" s="84"/>
      <c r="H122"/>
      <c r="I122" s="74"/>
      <c r="J122" s="86"/>
    </row>
    <row r="123" spans="1:10" ht="15" x14ac:dyDescent="0.25">
      <c r="A123" s="6"/>
      <c r="B123" s="36" t="s">
        <v>86</v>
      </c>
      <c r="C123" s="16">
        <v>247840.2</v>
      </c>
      <c r="D123" s="44">
        <v>550756</v>
      </c>
      <c r="E123" s="87">
        <f t="shared" si="14"/>
        <v>-302915.8</v>
      </c>
      <c r="F123" s="42">
        <f t="shared" si="15"/>
        <v>-0.54999999999999993</v>
      </c>
      <c r="G123" s="84"/>
      <c r="H123" s="26"/>
      <c r="I123" s="39"/>
    </row>
    <row r="124" spans="1:10" ht="15" x14ac:dyDescent="0.25">
      <c r="A124" s="6"/>
      <c r="B124" s="36" t="s">
        <v>87</v>
      </c>
      <c r="C124" s="16">
        <v>8039061</v>
      </c>
      <c r="D124" s="44">
        <v>8039061</v>
      </c>
      <c r="E124" s="87">
        <f t="shared" si="14"/>
        <v>0</v>
      </c>
      <c r="F124" s="42">
        <f t="shared" si="15"/>
        <v>0</v>
      </c>
      <c r="G124" s="84"/>
      <c r="H124" s="26"/>
      <c r="I124" s="60"/>
    </row>
    <row r="125" spans="1:10" ht="15" x14ac:dyDescent="0.25">
      <c r="A125" s="6"/>
      <c r="B125" s="36" t="s">
        <v>88</v>
      </c>
      <c r="C125" s="16">
        <v>183647284.62</v>
      </c>
      <c r="D125" s="44">
        <v>122038345.62</v>
      </c>
      <c r="E125" s="19">
        <f t="shared" si="14"/>
        <v>61608939</v>
      </c>
      <c r="F125" s="42">
        <f t="shared" si="15"/>
        <v>0.50483263016229663</v>
      </c>
      <c r="G125" s="84"/>
      <c r="H125" s="26"/>
      <c r="I125" s="60"/>
    </row>
    <row r="126" spans="1:10" ht="15" x14ac:dyDescent="0.25">
      <c r="A126" s="6"/>
      <c r="B126" s="36" t="s">
        <v>34</v>
      </c>
      <c r="C126" s="16">
        <v>157147787.85999998</v>
      </c>
      <c r="D126" s="19">
        <v>258171383.86000001</v>
      </c>
      <c r="E126" s="19">
        <f t="shared" si="14"/>
        <v>-101023596.00000003</v>
      </c>
      <c r="F126" s="42">
        <f t="shared" si="15"/>
        <v>-0.39130439047722904</v>
      </c>
      <c r="G126"/>
      <c r="H126" s="26"/>
      <c r="I126" s="60"/>
    </row>
    <row r="127" spans="1:10" ht="15" x14ac:dyDescent="0.25">
      <c r="A127" s="6"/>
      <c r="B127" s="36" t="s">
        <v>36</v>
      </c>
      <c r="C127" s="16">
        <v>1998660</v>
      </c>
      <c r="D127" s="44">
        <v>2450547</v>
      </c>
      <c r="E127" s="19">
        <f t="shared" si="14"/>
        <v>-451887</v>
      </c>
      <c r="F127" s="42">
        <f t="shared" si="15"/>
        <v>-0.18440250278815301</v>
      </c>
      <c r="G127" s="84"/>
      <c r="H127" s="26"/>
      <c r="I127" s="60"/>
    </row>
    <row r="128" spans="1:10" ht="15" x14ac:dyDescent="0.25">
      <c r="A128" s="6"/>
      <c r="B128" s="36" t="s">
        <v>89</v>
      </c>
      <c r="C128" s="16">
        <v>121966</v>
      </c>
      <c r="D128" s="44">
        <v>0</v>
      </c>
      <c r="E128" s="19">
        <f t="shared" si="14"/>
        <v>121966</v>
      </c>
      <c r="F128" s="42">
        <f t="shared" si="15"/>
        <v>1</v>
      </c>
      <c r="G128" s="84"/>
      <c r="H128" s="26"/>
    </row>
    <row r="129" spans="1:12" ht="15" x14ac:dyDescent="0.25">
      <c r="A129" s="6"/>
      <c r="B129" s="36" t="s">
        <v>85</v>
      </c>
      <c r="C129" s="16">
        <v>-61600</v>
      </c>
      <c r="D129" s="19">
        <v>-61600</v>
      </c>
      <c r="E129" s="19">
        <f t="shared" si="14"/>
        <v>0</v>
      </c>
      <c r="F129" s="42">
        <f t="shared" si="15"/>
        <v>0</v>
      </c>
      <c r="G129" s="84"/>
      <c r="H129" s="26"/>
    </row>
    <row r="130" spans="1:12" ht="15" x14ac:dyDescent="0.25">
      <c r="A130" s="6"/>
      <c r="B130" s="36" t="s">
        <v>86</v>
      </c>
      <c r="C130" s="16">
        <v>0</v>
      </c>
      <c r="D130" s="19">
        <v>-192764.6</v>
      </c>
      <c r="E130" s="19">
        <f t="shared" si="14"/>
        <v>192764.6</v>
      </c>
      <c r="F130" s="42">
        <f t="shared" si="15"/>
        <v>-1</v>
      </c>
      <c r="G130" s="84"/>
      <c r="H130" s="60"/>
      <c r="I130" s="60"/>
    </row>
    <row r="131" spans="1:12" s="60" customFormat="1" ht="16.5" customHeight="1" x14ac:dyDescent="0.25">
      <c r="A131" s="6"/>
      <c r="B131" s="36" t="s">
        <v>88</v>
      </c>
      <c r="C131" s="16">
        <v>-71734096</v>
      </c>
      <c r="D131" s="19">
        <v>-91475496</v>
      </c>
      <c r="E131" s="19">
        <f t="shared" si="14"/>
        <v>19741400</v>
      </c>
      <c r="F131" s="42">
        <f t="shared" si="15"/>
        <v>-0.21581080030437877</v>
      </c>
      <c r="G131" s="84"/>
    </row>
    <row r="132" spans="1:12" s="60" customFormat="1" ht="16.5" customHeight="1" x14ac:dyDescent="0.25">
      <c r="A132" s="6"/>
      <c r="B132" s="36" t="s">
        <v>34</v>
      </c>
      <c r="C132" s="16">
        <v>-47773522</v>
      </c>
      <c r="D132" s="19">
        <v>-137592513</v>
      </c>
      <c r="E132" s="19">
        <f t="shared" si="14"/>
        <v>89818991</v>
      </c>
      <c r="F132" s="42">
        <f t="shared" si="15"/>
        <v>-0.65278981422484816</v>
      </c>
      <c r="G132" s="84"/>
    </row>
    <row r="133" spans="1:12" s="60" customFormat="1" ht="15" x14ac:dyDescent="0.25">
      <c r="A133" s="6"/>
      <c r="B133" s="62" t="s">
        <v>36</v>
      </c>
      <c r="C133" s="22">
        <v>-289920</v>
      </c>
      <c r="D133" s="22">
        <v>-289920.03000000003</v>
      </c>
      <c r="E133" s="22">
        <v>0</v>
      </c>
      <c r="F133" s="49">
        <f t="shared" si="15"/>
        <v>0</v>
      </c>
      <c r="G133"/>
      <c r="H133" s="26"/>
    </row>
    <row r="134" spans="1:12" s="60" customFormat="1" ht="15" x14ac:dyDescent="0.25">
      <c r="A134" s="6"/>
      <c r="B134" s="28"/>
      <c r="C134" s="88"/>
      <c r="D134" s="28"/>
      <c r="E134" s="88"/>
      <c r="F134" s="70"/>
      <c r="G134"/>
      <c r="H134" s="26"/>
    </row>
    <row r="135" spans="1:12" s="60" customFormat="1" ht="60.75" customHeight="1" x14ac:dyDescent="0.25">
      <c r="A135" s="6"/>
      <c r="B135" s="28"/>
      <c r="C135" s="88"/>
      <c r="D135" s="28"/>
      <c r="E135" s="88"/>
      <c r="F135" s="70"/>
      <c r="G135"/>
      <c r="H135" s="26"/>
    </row>
    <row r="136" spans="1:12" s="60" customFormat="1" ht="15" x14ac:dyDescent="0.25">
      <c r="A136" s="1"/>
      <c r="B136" s="53" t="s">
        <v>90</v>
      </c>
      <c r="C136" s="33">
        <f>SUM(C137:C146)</f>
        <v>221913156</v>
      </c>
      <c r="D136" s="33">
        <f>SUM(D137:D146)</f>
        <v>174137710</v>
      </c>
      <c r="E136" s="71">
        <f t="shared" ref="E136:E146" si="16">+C136-D136</f>
        <v>47775446</v>
      </c>
      <c r="F136" s="54">
        <f>+E136/D136</f>
        <v>0.27435439457656818</v>
      </c>
      <c r="H136" s="26"/>
      <c r="I136" s="39"/>
    </row>
    <row r="137" spans="1:12" s="60" customFormat="1" ht="15" x14ac:dyDescent="0.25">
      <c r="A137" s="1"/>
      <c r="B137" s="56" t="s">
        <v>91</v>
      </c>
      <c r="C137" s="16">
        <v>2838290</v>
      </c>
      <c r="D137" s="65">
        <v>933989</v>
      </c>
      <c r="E137" s="85">
        <f t="shared" si="16"/>
        <v>1904301</v>
      </c>
      <c r="F137" s="38">
        <f t="shared" ref="F137:F146" si="17">+IFERROR((E137/D137),100%)</f>
        <v>2.0388901796487966</v>
      </c>
      <c r="G137"/>
      <c r="H137" s="26"/>
      <c r="I137" s="39"/>
    </row>
    <row r="138" spans="1:12" s="60" customFormat="1" ht="15" x14ac:dyDescent="0.25">
      <c r="A138" s="1"/>
      <c r="B138" s="36" t="s">
        <v>92</v>
      </c>
      <c r="C138" s="16">
        <v>152093950</v>
      </c>
      <c r="D138" s="44">
        <v>8734377</v>
      </c>
      <c r="E138" s="87">
        <f t="shared" si="16"/>
        <v>143359573</v>
      </c>
      <c r="F138" s="42">
        <f t="shared" si="17"/>
        <v>16.413256835604876</v>
      </c>
      <c r="G138"/>
      <c r="H138"/>
      <c r="I138" s="74"/>
    </row>
    <row r="139" spans="1:12" s="60" customFormat="1" ht="15" x14ac:dyDescent="0.25">
      <c r="A139" s="1"/>
      <c r="B139" s="36" t="s">
        <v>93</v>
      </c>
      <c r="C139" s="16">
        <v>714200</v>
      </c>
      <c r="D139" s="44">
        <v>714200</v>
      </c>
      <c r="E139" s="87">
        <f t="shared" si="16"/>
        <v>0</v>
      </c>
      <c r="F139" s="42">
        <f t="shared" si="17"/>
        <v>0</v>
      </c>
      <c r="H139"/>
      <c r="I139" s="74"/>
    </row>
    <row r="140" spans="1:12" s="60" customFormat="1" ht="15" x14ac:dyDescent="0.25">
      <c r="A140" s="1"/>
      <c r="B140" s="36" t="s">
        <v>94</v>
      </c>
      <c r="C140" s="16">
        <v>1203638</v>
      </c>
      <c r="D140" s="44">
        <v>1203638</v>
      </c>
      <c r="E140" s="87">
        <f t="shared" si="16"/>
        <v>0</v>
      </c>
      <c r="F140" s="42">
        <f t="shared" si="17"/>
        <v>0</v>
      </c>
      <c r="H140"/>
      <c r="I140" s="74"/>
    </row>
    <row r="141" spans="1:12" s="60" customFormat="1" ht="14.25" customHeight="1" x14ac:dyDescent="0.25">
      <c r="A141" s="1"/>
      <c r="B141" s="36" t="s">
        <v>95</v>
      </c>
      <c r="C141" s="16">
        <v>58679433</v>
      </c>
      <c r="D141" s="44">
        <v>58679433</v>
      </c>
      <c r="E141" s="87">
        <f t="shared" si="16"/>
        <v>0</v>
      </c>
      <c r="F141" s="42">
        <f t="shared" si="17"/>
        <v>0</v>
      </c>
      <c r="H141"/>
      <c r="I141" s="74"/>
    </row>
    <row r="142" spans="1:12" s="89" customFormat="1" ht="15" x14ac:dyDescent="0.25">
      <c r="A142" s="1"/>
      <c r="B142" s="36" t="s">
        <v>96</v>
      </c>
      <c r="C142" s="16">
        <v>565428</v>
      </c>
      <c r="D142" s="36">
        <v>0</v>
      </c>
      <c r="E142" s="87">
        <f t="shared" si="16"/>
        <v>565428</v>
      </c>
      <c r="F142" s="42">
        <f t="shared" si="17"/>
        <v>1</v>
      </c>
      <c r="G142" s="60"/>
      <c r="H142" s="26"/>
      <c r="I142" s="39"/>
      <c r="J142" s="60"/>
      <c r="K142" s="60"/>
      <c r="L142" s="60"/>
    </row>
    <row r="143" spans="1:12" s="89" customFormat="1" ht="15" x14ac:dyDescent="0.25">
      <c r="A143" s="1"/>
      <c r="B143" s="36" t="s">
        <v>97</v>
      </c>
      <c r="C143" s="16">
        <v>5818217</v>
      </c>
      <c r="D143" s="36">
        <v>225856911</v>
      </c>
      <c r="E143" s="87">
        <f t="shared" si="16"/>
        <v>-220038694</v>
      </c>
      <c r="F143" s="42">
        <f t="shared" si="17"/>
        <v>-0.97423936697690872</v>
      </c>
      <c r="G143" s="60"/>
      <c r="H143" s="26"/>
      <c r="I143" s="39"/>
      <c r="J143" s="60"/>
      <c r="K143" s="60"/>
      <c r="L143" s="60"/>
    </row>
    <row r="144" spans="1:12" s="89" customFormat="1" ht="15" x14ac:dyDescent="0.25">
      <c r="A144" s="1"/>
      <c r="B144" s="36" t="s">
        <v>91</v>
      </c>
      <c r="C144" s="16">
        <v>0</v>
      </c>
      <c r="D144" s="19">
        <v>-616489</v>
      </c>
      <c r="E144" s="87">
        <f t="shared" si="16"/>
        <v>616489</v>
      </c>
      <c r="F144" s="42">
        <f t="shared" si="17"/>
        <v>-1</v>
      </c>
      <c r="G144" s="60"/>
      <c r="H144" s="26"/>
      <c r="I144" s="39"/>
      <c r="J144" s="60"/>
      <c r="K144" s="60"/>
      <c r="L144" s="60"/>
    </row>
    <row r="145" spans="1:12" s="89" customFormat="1" ht="15" x14ac:dyDescent="0.25">
      <c r="A145" s="1"/>
      <c r="B145" s="36" t="s">
        <v>92</v>
      </c>
      <c r="C145" s="16">
        <v>0</v>
      </c>
      <c r="D145" s="19">
        <v>-1007305</v>
      </c>
      <c r="E145" s="87">
        <f t="shared" si="16"/>
        <v>1007305</v>
      </c>
      <c r="F145" s="42">
        <f t="shared" si="17"/>
        <v>-1</v>
      </c>
      <c r="G145"/>
      <c r="H145" s="26"/>
      <c r="I145" s="60"/>
      <c r="J145" s="60"/>
      <c r="K145" s="60"/>
    </row>
    <row r="146" spans="1:12" s="89" customFormat="1" ht="15" x14ac:dyDescent="0.25">
      <c r="A146" s="1"/>
      <c r="B146" s="62" t="s">
        <v>97</v>
      </c>
      <c r="C146" s="22">
        <v>0</v>
      </c>
      <c r="D146" s="90">
        <v>-120361044</v>
      </c>
      <c r="E146" s="91">
        <f t="shared" si="16"/>
        <v>120361044</v>
      </c>
      <c r="F146" s="49">
        <f t="shared" si="17"/>
        <v>-1</v>
      </c>
      <c r="G146" s="60"/>
      <c r="H146" s="26"/>
      <c r="J146" s="60"/>
      <c r="K146" s="60"/>
    </row>
    <row r="147" spans="1:12" s="89" customFormat="1" ht="15" x14ac:dyDescent="0.25">
      <c r="A147" s="1"/>
      <c r="B147" s="28"/>
      <c r="C147" s="88"/>
      <c r="D147" s="88"/>
      <c r="E147" s="88"/>
      <c r="F147" s="70"/>
      <c r="G147" s="60"/>
      <c r="H147" s="26"/>
    </row>
    <row r="148" spans="1:12" s="89" customFormat="1" ht="15" x14ac:dyDescent="0.25">
      <c r="A148" s="1"/>
      <c r="B148" s="7" t="s">
        <v>98</v>
      </c>
      <c r="C148" s="32">
        <f>SUM(C149:C153)</f>
        <v>49359931</v>
      </c>
      <c r="D148" s="32">
        <f>SUM(D149:D153)</f>
        <v>96888740</v>
      </c>
      <c r="E148" s="71">
        <f t="shared" ref="E148:E153" si="18">+C148-D148</f>
        <v>-47528809</v>
      </c>
      <c r="F148" s="10">
        <f>+E148/D148</f>
        <v>-0.49055038800174305</v>
      </c>
      <c r="G148"/>
      <c r="H148" s="60"/>
      <c r="I148" s="60"/>
    </row>
    <row r="149" spans="1:12" s="60" customFormat="1" ht="15" x14ac:dyDescent="0.25">
      <c r="A149" s="1"/>
      <c r="B149" s="56" t="s">
        <v>99</v>
      </c>
      <c r="C149" s="56">
        <v>12075941</v>
      </c>
      <c r="D149" s="65">
        <v>37534854</v>
      </c>
      <c r="E149" s="85">
        <f>+C149-D149</f>
        <v>-25458913</v>
      </c>
      <c r="F149" s="38">
        <f>+IFERROR((E149/D149),100%)</f>
        <v>-0.678273931743547</v>
      </c>
      <c r="G149"/>
      <c r="J149" s="89"/>
      <c r="K149" s="89"/>
      <c r="L149" s="89"/>
    </row>
    <row r="150" spans="1:12" s="60" customFormat="1" ht="15" x14ac:dyDescent="0.25">
      <c r="A150" s="1"/>
      <c r="B150" s="36" t="s">
        <v>100</v>
      </c>
      <c r="C150" s="36">
        <v>15263395</v>
      </c>
      <c r="D150" s="44">
        <v>15309599</v>
      </c>
      <c r="E150" s="87">
        <f>+C150-D150</f>
        <v>-46204</v>
      </c>
      <c r="F150" s="42">
        <f>+IFERROR((E150/D150),100%)</f>
        <v>-3.0179758463954542E-3</v>
      </c>
      <c r="G150" s="43"/>
      <c r="H150" s="26"/>
      <c r="I150" s="39"/>
      <c r="J150" s="89"/>
      <c r="K150" s="89"/>
    </row>
    <row r="151" spans="1:12" ht="15" x14ac:dyDescent="0.25">
      <c r="B151" s="36" t="s">
        <v>101</v>
      </c>
      <c r="C151" s="36">
        <v>22020595</v>
      </c>
      <c r="D151" s="44">
        <v>62042193</v>
      </c>
      <c r="E151" s="87">
        <f>+C151-D151</f>
        <v>-40021598</v>
      </c>
      <c r="F151" s="42">
        <f>+IFERROR((E151/D151),100%)</f>
        <v>-0.64507065377266726</v>
      </c>
      <c r="G151" s="43"/>
      <c r="H151" s="26"/>
      <c r="I151" s="39"/>
      <c r="J151" s="89"/>
      <c r="K151" s="89"/>
      <c r="L151" s="60"/>
    </row>
    <row r="152" spans="1:12" s="6" customFormat="1" ht="14.25" customHeight="1" x14ac:dyDescent="0.25">
      <c r="A152" s="1"/>
      <c r="B152" s="36" t="s">
        <v>100</v>
      </c>
      <c r="C152" s="19">
        <v>0</v>
      </c>
      <c r="D152" s="19">
        <v>-5108211</v>
      </c>
      <c r="E152" s="87">
        <f t="shared" si="18"/>
        <v>5108211</v>
      </c>
      <c r="F152" s="42">
        <f t="shared" ref="F152:F153" si="19">+IFERROR((E152/D152),100%)</f>
        <v>-1</v>
      </c>
      <c r="G152" s="89"/>
      <c r="H152" s="26"/>
      <c r="I152" s="39"/>
      <c r="J152" s="60"/>
      <c r="K152" s="60"/>
      <c r="L152" s="1"/>
    </row>
    <row r="153" spans="1:12" s="6" customFormat="1" ht="14.25" customHeight="1" x14ac:dyDescent="0.25">
      <c r="A153" s="1"/>
      <c r="B153" s="62" t="s">
        <v>99</v>
      </c>
      <c r="C153" s="22">
        <v>0</v>
      </c>
      <c r="D153" s="22">
        <v>-12889695</v>
      </c>
      <c r="E153" s="91">
        <f t="shared" si="18"/>
        <v>12889695</v>
      </c>
      <c r="F153" s="49">
        <f t="shared" si="19"/>
        <v>-1</v>
      </c>
      <c r="G153" s="60"/>
      <c r="H153" s="26"/>
      <c r="I153" s="1"/>
      <c r="J153" s="60"/>
      <c r="K153" s="60"/>
    </row>
    <row r="154" spans="1:12" s="6" customFormat="1" ht="14.25" customHeight="1" x14ac:dyDescent="0.2">
      <c r="A154" s="31"/>
      <c r="B154" s="31"/>
      <c r="C154" s="92"/>
      <c r="D154" s="31"/>
      <c r="E154" s="93"/>
      <c r="F154" s="30"/>
      <c r="G154" s="60"/>
      <c r="J154" s="1"/>
      <c r="K154" s="1"/>
    </row>
    <row r="155" spans="1:12" s="6" customFormat="1" ht="14.25" customHeight="1" x14ac:dyDescent="0.25">
      <c r="A155" s="1"/>
      <c r="B155" s="7" t="s">
        <v>102</v>
      </c>
      <c r="C155" s="33">
        <f>SUM(C156:C193)</f>
        <v>3424945864.2999997</v>
      </c>
      <c r="D155" s="32">
        <f>SUM(D156:D193)</f>
        <v>284913742.56999993</v>
      </c>
      <c r="E155" s="71">
        <f t="shared" ref="E155:E193" si="20">+C155-D155</f>
        <v>3140032121.7299995</v>
      </c>
      <c r="F155" s="10">
        <f>+E155/D155</f>
        <v>11.020992155050333</v>
      </c>
      <c r="H155" s="26"/>
      <c r="I155" s="39"/>
    </row>
    <row r="156" spans="1:12" s="6" customFormat="1" ht="14.25" customHeight="1" x14ac:dyDescent="0.25">
      <c r="A156" s="1"/>
      <c r="B156" s="11" t="s">
        <v>103</v>
      </c>
      <c r="C156" s="12">
        <v>930859253.78999996</v>
      </c>
      <c r="D156" s="65">
        <v>467110036.45999998</v>
      </c>
      <c r="E156" s="85">
        <f t="shared" si="20"/>
        <v>463749217.32999998</v>
      </c>
      <c r="F156" s="38">
        <f t="shared" ref="F156:F178" si="21">+IFERROR((E156/D156),100%)</f>
        <v>0.99280508045712312</v>
      </c>
      <c r="H156" s="26"/>
      <c r="I156" s="39"/>
    </row>
    <row r="157" spans="1:12" s="6" customFormat="1" ht="14.25" customHeight="1" x14ac:dyDescent="0.25">
      <c r="A157" s="1"/>
      <c r="B157" s="15" t="s">
        <v>104</v>
      </c>
      <c r="C157" s="16">
        <v>130937265</v>
      </c>
      <c r="D157" s="44">
        <v>225369083</v>
      </c>
      <c r="E157" s="87">
        <f t="shared" si="20"/>
        <v>-94431818</v>
      </c>
      <c r="F157" s="42">
        <f t="shared" si="21"/>
        <v>-0.41900963851372641</v>
      </c>
      <c r="H157" s="26"/>
      <c r="I157" s="39"/>
    </row>
    <row r="158" spans="1:12" s="6" customFormat="1" ht="14.25" customHeight="1" x14ac:dyDescent="0.25">
      <c r="A158" s="1"/>
      <c r="B158" s="15" t="s">
        <v>105</v>
      </c>
      <c r="C158" s="16">
        <v>13462535.6</v>
      </c>
      <c r="D158" s="44">
        <v>13462535.6</v>
      </c>
      <c r="E158" s="87">
        <f t="shared" si="20"/>
        <v>0</v>
      </c>
      <c r="F158" s="42">
        <f t="shared" si="21"/>
        <v>0</v>
      </c>
      <c r="H158" s="26"/>
      <c r="I158" s="39"/>
    </row>
    <row r="159" spans="1:12" s="6" customFormat="1" ht="14.25" customHeight="1" x14ac:dyDescent="0.25">
      <c r="A159" s="1"/>
      <c r="B159" s="15" t="s">
        <v>106</v>
      </c>
      <c r="C159" s="16">
        <v>0</v>
      </c>
      <c r="D159" s="44">
        <v>157100</v>
      </c>
      <c r="E159" s="87">
        <f t="shared" si="20"/>
        <v>-157100</v>
      </c>
      <c r="F159" s="42">
        <f t="shared" si="21"/>
        <v>-1</v>
      </c>
      <c r="H159" s="26"/>
      <c r="I159" s="39"/>
    </row>
    <row r="160" spans="1:12" s="6" customFormat="1" ht="14.25" customHeight="1" x14ac:dyDescent="0.25">
      <c r="A160" s="1"/>
      <c r="B160" s="15" t="s">
        <v>107</v>
      </c>
      <c r="C160" s="16">
        <v>98945411</v>
      </c>
      <c r="D160" s="44">
        <v>65195635</v>
      </c>
      <c r="E160" s="87">
        <f t="shared" si="20"/>
        <v>33749776</v>
      </c>
      <c r="F160" s="42">
        <f t="shared" si="21"/>
        <v>0.51766925807226205</v>
      </c>
      <c r="H160" s="26"/>
      <c r="I160" s="39"/>
    </row>
    <row r="161" spans="1:9" s="6" customFormat="1" ht="14.25" customHeight="1" x14ac:dyDescent="0.25">
      <c r="A161" s="1"/>
      <c r="B161" s="15" t="s">
        <v>108</v>
      </c>
      <c r="C161" s="16">
        <v>144080404</v>
      </c>
      <c r="D161" s="44">
        <v>112244821</v>
      </c>
      <c r="E161" s="87">
        <f t="shared" si="20"/>
        <v>31835583</v>
      </c>
      <c r="F161" s="42">
        <f t="shared" si="21"/>
        <v>0.28362629755541235</v>
      </c>
      <c r="H161" s="26"/>
      <c r="I161" s="39"/>
    </row>
    <row r="162" spans="1:9" s="6" customFormat="1" ht="14.25" customHeight="1" x14ac:dyDescent="0.25">
      <c r="A162" s="1"/>
      <c r="B162" s="15" t="s">
        <v>109</v>
      </c>
      <c r="C162" s="16">
        <v>16749628.199999999</v>
      </c>
      <c r="D162" s="44">
        <v>10534402</v>
      </c>
      <c r="E162" s="87">
        <f t="shared" si="20"/>
        <v>6215226.1999999993</v>
      </c>
      <c r="F162" s="42">
        <f t="shared" si="21"/>
        <v>0.58999326207600578</v>
      </c>
      <c r="H162" s="26"/>
      <c r="I162" s="39"/>
    </row>
    <row r="163" spans="1:9" s="6" customFormat="1" ht="14.25" customHeight="1" x14ac:dyDescent="0.25">
      <c r="A163" s="1"/>
      <c r="B163" s="15" t="s">
        <v>110</v>
      </c>
      <c r="C163" s="16">
        <v>546614</v>
      </c>
      <c r="D163" s="44">
        <v>0</v>
      </c>
      <c r="E163" s="87">
        <f t="shared" si="20"/>
        <v>546614</v>
      </c>
      <c r="F163" s="42">
        <f t="shared" si="21"/>
        <v>1</v>
      </c>
      <c r="H163" s="26"/>
      <c r="I163" s="39"/>
    </row>
    <row r="164" spans="1:9" s="6" customFormat="1" ht="14.25" customHeight="1" x14ac:dyDescent="0.25">
      <c r="A164" s="1"/>
      <c r="B164" s="15" t="s">
        <v>111</v>
      </c>
      <c r="C164" s="16">
        <v>1699460194.5699999</v>
      </c>
      <c r="D164" s="44">
        <v>17353291</v>
      </c>
      <c r="E164" s="87">
        <f t="shared" si="20"/>
        <v>1682106903.5699999</v>
      </c>
      <c r="F164" s="42">
        <f t="shared" si="21"/>
        <v>96.933020000067998</v>
      </c>
      <c r="H164" s="26"/>
      <c r="I164" s="39"/>
    </row>
    <row r="165" spans="1:9" s="6" customFormat="1" ht="14.25" customHeight="1" x14ac:dyDescent="0.25">
      <c r="A165" s="1"/>
      <c r="B165" s="15" t="s">
        <v>112</v>
      </c>
      <c r="C165" s="16">
        <v>44724948</v>
      </c>
      <c r="D165" s="44">
        <v>14506771</v>
      </c>
      <c r="E165" s="87">
        <f t="shared" si="20"/>
        <v>30218177</v>
      </c>
      <c r="F165" s="42">
        <f t="shared" si="21"/>
        <v>2.0830394992793364</v>
      </c>
      <c r="H165" s="26"/>
      <c r="I165" s="39"/>
    </row>
    <row r="166" spans="1:9" s="6" customFormat="1" ht="14.25" customHeight="1" x14ac:dyDescent="0.25">
      <c r="A166" s="1"/>
      <c r="B166" s="15" t="s">
        <v>113</v>
      </c>
      <c r="C166" s="16">
        <v>14333941</v>
      </c>
      <c r="D166" s="44">
        <v>71987486</v>
      </c>
      <c r="E166" s="87">
        <f t="shared" si="20"/>
        <v>-57653545</v>
      </c>
      <c r="F166" s="42">
        <f t="shared" si="21"/>
        <v>-0.80088287844917938</v>
      </c>
      <c r="H166" s="26"/>
      <c r="I166" s="39"/>
    </row>
    <row r="167" spans="1:9" s="6" customFormat="1" ht="14.25" customHeight="1" x14ac:dyDescent="0.25">
      <c r="A167" s="1"/>
      <c r="B167" s="15" t="s">
        <v>114</v>
      </c>
      <c r="C167" s="16">
        <v>0</v>
      </c>
      <c r="D167" s="44">
        <v>28976768</v>
      </c>
      <c r="E167" s="87">
        <f t="shared" si="20"/>
        <v>-28976768</v>
      </c>
      <c r="F167" s="42">
        <f t="shared" si="21"/>
        <v>-1</v>
      </c>
      <c r="H167" s="26"/>
      <c r="I167" s="39"/>
    </row>
    <row r="168" spans="1:9" s="6" customFormat="1" ht="14.25" customHeight="1" x14ac:dyDescent="0.25">
      <c r="A168" s="1"/>
      <c r="B168" s="15" t="s">
        <v>115</v>
      </c>
      <c r="C168" s="16">
        <v>563300</v>
      </c>
      <c r="D168" s="44">
        <v>563300</v>
      </c>
      <c r="E168" s="87">
        <f t="shared" si="20"/>
        <v>0</v>
      </c>
      <c r="F168" s="42">
        <f t="shared" si="21"/>
        <v>0</v>
      </c>
      <c r="H168" s="26"/>
      <c r="I168" s="39"/>
    </row>
    <row r="169" spans="1:9" s="6" customFormat="1" ht="14.25" customHeight="1" x14ac:dyDescent="0.25">
      <c r="A169" s="1"/>
      <c r="B169" s="15" t="s">
        <v>116</v>
      </c>
      <c r="C169" s="16">
        <v>279905828</v>
      </c>
      <c r="D169" s="44">
        <v>406075362</v>
      </c>
      <c r="E169" s="87">
        <f t="shared" si="20"/>
        <v>-126169534</v>
      </c>
      <c r="F169" s="42">
        <f t="shared" si="21"/>
        <v>-0.3107047257892982</v>
      </c>
      <c r="H169" s="26"/>
      <c r="I169" s="39"/>
    </row>
    <row r="170" spans="1:9" s="6" customFormat="1" ht="14.25" customHeight="1" x14ac:dyDescent="0.25">
      <c r="A170" s="1"/>
      <c r="B170" s="15" t="s">
        <v>117</v>
      </c>
      <c r="C170" s="16">
        <v>0</v>
      </c>
      <c r="D170" s="44">
        <v>2279092</v>
      </c>
      <c r="E170" s="87">
        <f t="shared" si="20"/>
        <v>-2279092</v>
      </c>
      <c r="F170" s="42">
        <f t="shared" si="21"/>
        <v>-1</v>
      </c>
      <c r="H170" s="26"/>
      <c r="I170" s="39"/>
    </row>
    <row r="171" spans="1:9" s="6" customFormat="1" ht="14.25" customHeight="1" x14ac:dyDescent="0.25">
      <c r="A171" s="1"/>
      <c r="B171" s="15" t="s">
        <v>118</v>
      </c>
      <c r="C171" s="16">
        <v>1550601</v>
      </c>
      <c r="D171" s="44">
        <v>0</v>
      </c>
      <c r="E171" s="87">
        <f t="shared" si="20"/>
        <v>1550601</v>
      </c>
      <c r="F171" s="42">
        <f t="shared" si="21"/>
        <v>1</v>
      </c>
      <c r="H171" s="55"/>
      <c r="I171" s="74"/>
    </row>
    <row r="172" spans="1:9" s="6" customFormat="1" ht="14.25" customHeight="1" x14ac:dyDescent="0.25">
      <c r="A172" s="1"/>
      <c r="B172" s="15" t="s">
        <v>119</v>
      </c>
      <c r="C172" s="16">
        <v>109627779</v>
      </c>
      <c r="D172" s="44">
        <v>26121983</v>
      </c>
      <c r="E172" s="87">
        <f t="shared" si="20"/>
        <v>83505796</v>
      </c>
      <c r="F172" s="42">
        <f t="shared" si="21"/>
        <v>3.1967632778874404</v>
      </c>
      <c r="H172" s="55"/>
      <c r="I172" s="74"/>
    </row>
    <row r="173" spans="1:9" s="6" customFormat="1" ht="14.25" customHeight="1" x14ac:dyDescent="0.25">
      <c r="A173" s="1"/>
      <c r="B173" s="15" t="s">
        <v>120</v>
      </c>
      <c r="C173" s="16">
        <v>57067114</v>
      </c>
      <c r="D173" s="44">
        <v>0</v>
      </c>
      <c r="E173" s="87">
        <f t="shared" si="20"/>
        <v>57067114</v>
      </c>
      <c r="F173" s="42">
        <f t="shared" si="21"/>
        <v>1</v>
      </c>
      <c r="H173" s="55"/>
      <c r="I173" s="74"/>
    </row>
    <row r="174" spans="1:9" s="6" customFormat="1" ht="14.25" customHeight="1" x14ac:dyDescent="0.25">
      <c r="A174" s="1"/>
      <c r="B174" s="15" t="s">
        <v>121</v>
      </c>
      <c r="C174" s="16">
        <v>2363400</v>
      </c>
      <c r="D174" s="44">
        <v>2363400</v>
      </c>
      <c r="E174" s="87">
        <f t="shared" si="20"/>
        <v>0</v>
      </c>
      <c r="F174" s="42">
        <f t="shared" si="21"/>
        <v>0</v>
      </c>
      <c r="G174" s="94"/>
      <c r="H174" s="55"/>
      <c r="I174" s="74"/>
    </row>
    <row r="175" spans="1:9" s="6" customFormat="1" ht="14.25" customHeight="1" x14ac:dyDescent="0.25">
      <c r="A175" s="1"/>
      <c r="B175" s="15" t="s">
        <v>122</v>
      </c>
      <c r="C175" s="16">
        <v>37902833.739999995</v>
      </c>
      <c r="D175" s="44">
        <v>31238674.740000002</v>
      </c>
      <c r="E175" s="87">
        <f t="shared" si="20"/>
        <v>6664158.9999999925</v>
      </c>
      <c r="F175" s="42">
        <f t="shared" si="21"/>
        <v>0.21333040071212675</v>
      </c>
      <c r="G175" s="94"/>
      <c r="H175" s="55"/>
      <c r="I175" s="74"/>
    </row>
    <row r="176" spans="1:9" s="6" customFormat="1" ht="14.25" customHeight="1" x14ac:dyDescent="0.25">
      <c r="A176" s="1"/>
      <c r="B176" s="15" t="s">
        <v>123</v>
      </c>
      <c r="C176" s="16">
        <v>0</v>
      </c>
      <c r="D176" s="44">
        <v>379215</v>
      </c>
      <c r="E176" s="87">
        <f t="shared" si="20"/>
        <v>-379215</v>
      </c>
      <c r="F176" s="42">
        <f t="shared" si="21"/>
        <v>-1</v>
      </c>
      <c r="G176" s="94"/>
      <c r="H176" s="95"/>
    </row>
    <row r="177" spans="1:12" s="6" customFormat="1" ht="14.25" customHeight="1" x14ac:dyDescent="0.25">
      <c r="A177" s="1"/>
      <c r="B177" s="15" t="s">
        <v>124</v>
      </c>
      <c r="C177" s="16">
        <v>4779965</v>
      </c>
      <c r="D177" s="44">
        <v>0</v>
      </c>
      <c r="E177" s="87">
        <f t="shared" si="20"/>
        <v>4779965</v>
      </c>
      <c r="F177" s="42">
        <f t="shared" si="21"/>
        <v>1</v>
      </c>
      <c r="G177" s="94"/>
      <c r="H177" s="95"/>
    </row>
    <row r="178" spans="1:12" s="6" customFormat="1" ht="14.25" customHeight="1" x14ac:dyDescent="0.25">
      <c r="A178" s="1"/>
      <c r="B178" s="21" t="s">
        <v>125</v>
      </c>
      <c r="C178" s="75">
        <v>188252730</v>
      </c>
      <c r="D178" s="67">
        <v>0</v>
      </c>
      <c r="E178" s="91">
        <f t="shared" si="20"/>
        <v>188252730</v>
      </c>
      <c r="F178" s="49">
        <f t="shared" si="21"/>
        <v>1</v>
      </c>
      <c r="G178" s="94"/>
      <c r="H178" s="95"/>
    </row>
    <row r="179" spans="1:12" s="6" customFormat="1" ht="14.25" customHeight="1" x14ac:dyDescent="0.25">
      <c r="A179" s="1"/>
      <c r="B179" s="53" t="s">
        <v>102</v>
      </c>
      <c r="C179" s="33"/>
      <c r="D179" s="33"/>
      <c r="E179" s="71"/>
      <c r="F179" s="54"/>
      <c r="H179" s="26"/>
      <c r="I179" s="39"/>
    </row>
    <row r="180" spans="1:12" s="6" customFormat="1" ht="14.25" customHeight="1" x14ac:dyDescent="0.25">
      <c r="A180" s="1"/>
      <c r="B180" s="15" t="s">
        <v>126</v>
      </c>
      <c r="C180" s="16">
        <v>17417803</v>
      </c>
      <c r="D180" s="44">
        <v>0</v>
      </c>
      <c r="E180" s="87">
        <f t="shared" si="20"/>
        <v>17417803</v>
      </c>
      <c r="F180" s="42">
        <f t="shared" ref="F180:F193" si="22">+IFERROR((E180/D180),100%)</f>
        <v>1</v>
      </c>
      <c r="G180" s="94"/>
    </row>
    <row r="181" spans="1:12" s="6" customFormat="1" ht="14.25" customHeight="1" x14ac:dyDescent="0.25">
      <c r="A181" s="1"/>
      <c r="B181" s="15" t="s">
        <v>127</v>
      </c>
      <c r="C181" s="16">
        <v>371076</v>
      </c>
      <c r="D181" s="44">
        <v>3811489</v>
      </c>
      <c r="E181" s="87">
        <f t="shared" si="20"/>
        <v>-3440413</v>
      </c>
      <c r="F181" s="42">
        <f t="shared" si="22"/>
        <v>-0.90264277294254291</v>
      </c>
      <c r="G181" s="94"/>
      <c r="H181"/>
      <c r="I181" s="74"/>
    </row>
    <row r="182" spans="1:12" s="6" customFormat="1" ht="14.25" customHeight="1" x14ac:dyDescent="0.25">
      <c r="A182" s="1"/>
      <c r="B182" s="15" t="s">
        <v>103</v>
      </c>
      <c r="C182" s="16">
        <v>-266024498.03999999</v>
      </c>
      <c r="D182" s="16">
        <v>-875641770.91999996</v>
      </c>
      <c r="E182" s="87">
        <f t="shared" si="20"/>
        <v>609617272.88</v>
      </c>
      <c r="F182" s="42">
        <f t="shared" si="22"/>
        <v>-0.69619482889618289</v>
      </c>
      <c r="G182" s="94"/>
      <c r="H182"/>
      <c r="I182" s="74"/>
    </row>
    <row r="183" spans="1:12" s="6" customFormat="1" ht="14.25" customHeight="1" x14ac:dyDescent="0.25">
      <c r="A183" s="1"/>
      <c r="B183" s="15" t="s">
        <v>104</v>
      </c>
      <c r="C183" s="16">
        <v>-19066328.32</v>
      </c>
      <c r="D183" s="16">
        <v>-72238850.319999993</v>
      </c>
      <c r="E183" s="87">
        <f t="shared" si="20"/>
        <v>53172521.999999993</v>
      </c>
      <c r="F183" s="42">
        <f t="shared" si="22"/>
        <v>-0.73606545182348626</v>
      </c>
      <c r="G183" s="94"/>
      <c r="H183"/>
      <c r="I183" s="74"/>
    </row>
    <row r="184" spans="1:12" s="6" customFormat="1" ht="14.25" customHeight="1" x14ac:dyDescent="0.25">
      <c r="A184" s="1"/>
      <c r="B184" s="15" t="s">
        <v>108</v>
      </c>
      <c r="C184" s="16">
        <v>-1550472</v>
      </c>
      <c r="D184" s="16">
        <v>-39767260</v>
      </c>
      <c r="E184" s="87">
        <f t="shared" si="20"/>
        <v>38216788</v>
      </c>
      <c r="F184" s="42">
        <f t="shared" si="22"/>
        <v>-0.96101134450801995</v>
      </c>
      <c r="G184" s="94"/>
      <c r="H184"/>
      <c r="I184" s="74"/>
    </row>
    <row r="185" spans="1:12" s="6" customFormat="1" ht="14.25" customHeight="1" x14ac:dyDescent="0.25">
      <c r="A185" s="1"/>
      <c r="B185" s="15" t="s">
        <v>128</v>
      </c>
      <c r="C185" s="16">
        <v>0</v>
      </c>
      <c r="D185" s="16">
        <v>-1544206.07</v>
      </c>
      <c r="E185" s="87">
        <f t="shared" si="20"/>
        <v>1544206.07</v>
      </c>
      <c r="F185" s="42">
        <f t="shared" si="22"/>
        <v>-1</v>
      </c>
      <c r="G185" s="94"/>
      <c r="H185"/>
      <c r="I185" s="74"/>
    </row>
    <row r="186" spans="1:12" s="6" customFormat="1" ht="14.25" customHeight="1" x14ac:dyDescent="0.25">
      <c r="A186" s="1"/>
      <c r="B186" s="15" t="s">
        <v>111</v>
      </c>
      <c r="C186" s="16">
        <v>-72504535.099999994</v>
      </c>
      <c r="D186" s="16">
        <v>-3523306.92</v>
      </c>
      <c r="E186" s="87">
        <f t="shared" si="20"/>
        <v>-68981228.179999992</v>
      </c>
      <c r="F186" s="42">
        <f t="shared" si="22"/>
        <v>19.578546446927195</v>
      </c>
      <c r="G186" s="94"/>
      <c r="H186"/>
      <c r="I186" s="74"/>
    </row>
    <row r="187" spans="1:12" s="6" customFormat="1" ht="14.25" customHeight="1" x14ac:dyDescent="0.25">
      <c r="A187" s="1"/>
      <c r="B187" s="15" t="s">
        <v>114</v>
      </c>
      <c r="C187" s="16">
        <v>0</v>
      </c>
      <c r="D187" s="16">
        <v>-28696852</v>
      </c>
      <c r="E187" s="87">
        <f t="shared" si="20"/>
        <v>28696852</v>
      </c>
      <c r="F187" s="42">
        <f t="shared" si="22"/>
        <v>-1</v>
      </c>
      <c r="G187" s="94"/>
      <c r="H187"/>
      <c r="I187" s="74"/>
    </row>
    <row r="188" spans="1:12" s="6" customFormat="1" ht="14.25" customHeight="1" x14ac:dyDescent="0.25">
      <c r="A188" s="1"/>
      <c r="B188" s="15" t="s">
        <v>116</v>
      </c>
      <c r="C188" s="16">
        <v>-367851.14</v>
      </c>
      <c r="D188" s="16">
        <v>-182597241</v>
      </c>
      <c r="E188" s="87">
        <f t="shared" si="20"/>
        <v>182229389.86000001</v>
      </c>
      <c r="F188" s="42">
        <f t="shared" si="22"/>
        <v>-0.99798545072211697</v>
      </c>
      <c r="G188" s="94"/>
      <c r="H188"/>
      <c r="I188" s="74"/>
    </row>
    <row r="189" spans="1:12" ht="12.75" customHeight="1" x14ac:dyDescent="0.25">
      <c r="B189" s="15" t="s">
        <v>113</v>
      </c>
      <c r="C189" s="16">
        <v>-298727</v>
      </c>
      <c r="D189" s="16">
        <v>0</v>
      </c>
      <c r="E189" s="87">
        <f t="shared" si="20"/>
        <v>-298727</v>
      </c>
      <c r="F189" s="42">
        <f t="shared" si="22"/>
        <v>1</v>
      </c>
      <c r="G189" s="94"/>
      <c r="H189"/>
      <c r="I189" s="74"/>
      <c r="J189" s="6"/>
      <c r="K189" s="6"/>
      <c r="L189" s="6"/>
    </row>
    <row r="190" spans="1:12" s="60" customFormat="1" ht="15" x14ac:dyDescent="0.25">
      <c r="A190" s="1"/>
      <c r="B190" s="15" t="s">
        <v>119</v>
      </c>
      <c r="C190" s="16">
        <v>-6593809</v>
      </c>
      <c r="D190" s="16">
        <v>-6593809</v>
      </c>
      <c r="E190" s="87">
        <f t="shared" si="20"/>
        <v>0</v>
      </c>
      <c r="F190" s="42">
        <f t="shared" si="22"/>
        <v>0</v>
      </c>
      <c r="G190" s="94"/>
      <c r="H190"/>
      <c r="I190" s="74"/>
      <c r="J190" s="6"/>
      <c r="K190" s="6"/>
      <c r="L190" s="1"/>
    </row>
    <row r="191" spans="1:12" s="96" customFormat="1" ht="15" x14ac:dyDescent="0.25">
      <c r="A191" s="1"/>
      <c r="B191" s="15" t="s">
        <v>129</v>
      </c>
      <c r="C191" s="16">
        <v>-21378</v>
      </c>
      <c r="D191" s="16">
        <v>0</v>
      </c>
      <c r="E191" s="87">
        <f t="shared" si="20"/>
        <v>-21378</v>
      </c>
      <c r="F191" s="42">
        <f t="shared" si="22"/>
        <v>1</v>
      </c>
      <c r="G191" s="43"/>
      <c r="H191" s="26"/>
      <c r="I191" s="6"/>
      <c r="J191" s="6"/>
      <c r="K191" s="6"/>
      <c r="L191" s="60"/>
    </row>
    <row r="192" spans="1:12" ht="14.25" customHeight="1" x14ac:dyDescent="0.25">
      <c r="B192" s="15" t="s">
        <v>130</v>
      </c>
      <c r="C192" s="16">
        <v>0</v>
      </c>
      <c r="D192" s="16">
        <v>-684244</v>
      </c>
      <c r="E192" s="87">
        <f t="shared" si="20"/>
        <v>684244</v>
      </c>
      <c r="F192" s="42">
        <f t="shared" si="22"/>
        <v>-1</v>
      </c>
      <c r="G192" s="43"/>
      <c r="I192" s="31"/>
      <c r="J192" s="96"/>
      <c r="K192" s="96"/>
    </row>
    <row r="193" spans="1:11" ht="14.25" customHeight="1" x14ac:dyDescent="0.25">
      <c r="B193" s="21" t="s">
        <v>122</v>
      </c>
      <c r="C193" s="75">
        <v>-2529162</v>
      </c>
      <c r="D193" s="75">
        <v>-3529162</v>
      </c>
      <c r="E193" s="91">
        <f t="shared" si="20"/>
        <v>1000000</v>
      </c>
      <c r="F193" s="49">
        <f t="shared" si="22"/>
        <v>-0.28335338530790027</v>
      </c>
      <c r="G193" s="60"/>
      <c r="J193" s="31"/>
      <c r="K193" s="31"/>
    </row>
    <row r="194" spans="1:11" ht="12.75" x14ac:dyDescent="0.2">
      <c r="A194" s="97"/>
      <c r="B194" s="98"/>
      <c r="C194" s="98"/>
      <c r="D194" s="98"/>
      <c r="E194" s="99"/>
      <c r="G194" s="100"/>
    </row>
    <row r="195" spans="1:11" ht="14.25" customHeight="1" x14ac:dyDescent="0.25">
      <c r="B195" s="53" t="s">
        <v>131</v>
      </c>
      <c r="C195" s="33">
        <f>+C7+C13+C34+C62+C78+C121+C136+C148+C155</f>
        <v>37916643643</v>
      </c>
      <c r="D195" s="33">
        <f>+D7+D13+D34+D62+D78+D121+D136+D148+D155</f>
        <v>43503625790.669998</v>
      </c>
      <c r="E195" s="71">
        <f>+C195-D195</f>
        <v>-5586982147.6699982</v>
      </c>
      <c r="F195" s="54">
        <f>+IFERROR((E195/D195),100%)</f>
        <v>-0.1284256667376035</v>
      </c>
      <c r="G195" s="96"/>
    </row>
    <row r="196" spans="1:11" ht="12.75" x14ac:dyDescent="0.2">
      <c r="A196" s="101"/>
      <c r="B196" s="102"/>
      <c r="C196" s="103"/>
      <c r="D196" s="103"/>
      <c r="E196" s="103"/>
      <c r="F196" s="104"/>
      <c r="G196" s="31"/>
    </row>
    <row r="197" spans="1:11" ht="14.25" customHeight="1" x14ac:dyDescent="0.25">
      <c r="A197" s="31"/>
      <c r="B197" s="53" t="s">
        <v>132</v>
      </c>
      <c r="C197" s="71">
        <f>SUM(C198:C199)</f>
        <v>-15733499510</v>
      </c>
      <c r="D197" s="71">
        <f>SUM(D198:D199)</f>
        <v>-24612565389.669998</v>
      </c>
      <c r="E197" s="71">
        <f t="shared" ref="E197:E199" si="23">+C197-D197</f>
        <v>8879065879.6699982</v>
      </c>
      <c r="F197" s="54">
        <f>+IFERROR((E197/D197),100%)</f>
        <v>-0.3607533688217881</v>
      </c>
    </row>
    <row r="198" spans="1:11" ht="14.25" customHeight="1" x14ac:dyDescent="0.25">
      <c r="B198" s="56" t="s">
        <v>11</v>
      </c>
      <c r="C198" s="12">
        <v>-4901453530</v>
      </c>
      <c r="D198" s="12">
        <v>-9360146426</v>
      </c>
      <c r="E198" s="105">
        <f t="shared" si="23"/>
        <v>4458692896</v>
      </c>
      <c r="F198" s="38">
        <f t="shared" ref="F198:F199" si="24">+IFERROR((E198/D198),100%)</f>
        <v>-0.47634862672820327</v>
      </c>
    </row>
    <row r="199" spans="1:11" ht="14.25" customHeight="1" x14ac:dyDescent="0.25">
      <c r="B199" s="62" t="s">
        <v>12</v>
      </c>
      <c r="C199" s="75">
        <v>-10832045980</v>
      </c>
      <c r="D199" s="75">
        <v>-15252418963.67</v>
      </c>
      <c r="E199" s="22">
        <f t="shared" si="23"/>
        <v>4420372983.6700001</v>
      </c>
      <c r="F199" s="49">
        <f t="shared" si="24"/>
        <v>-0.28981455297018544</v>
      </c>
    </row>
    <row r="200" spans="1:11" ht="14.25" customHeight="1" x14ac:dyDescent="0.2">
      <c r="B200" s="78"/>
      <c r="C200" s="28"/>
      <c r="D200" s="51"/>
      <c r="E200" s="93"/>
    </row>
    <row r="201" spans="1:11" ht="14.25" customHeight="1" x14ac:dyDescent="0.25">
      <c r="B201" s="53" t="s">
        <v>133</v>
      </c>
      <c r="C201" s="33">
        <f>+C195+C197</f>
        <v>22183144133</v>
      </c>
      <c r="D201" s="33">
        <f>+D195+D197</f>
        <v>18891060401</v>
      </c>
      <c r="E201" s="71">
        <f>+C201-D201</f>
        <v>3292083732</v>
      </c>
      <c r="F201" s="54">
        <f>+E201/D201</f>
        <v>0.17426675168672551</v>
      </c>
    </row>
    <row r="202" spans="1:11" ht="14.25" customHeight="1" x14ac:dyDescent="0.2">
      <c r="A202" s="101"/>
      <c r="B202" s="102"/>
      <c r="C202" s="106"/>
      <c r="D202" s="106"/>
      <c r="E202" s="107"/>
    </row>
    <row r="203" spans="1:11" ht="14.25" customHeight="1" x14ac:dyDescent="0.2">
      <c r="A203" s="101"/>
      <c r="B203" s="102"/>
      <c r="C203" s="108"/>
      <c r="D203" s="108"/>
      <c r="E203" s="107"/>
    </row>
    <row r="204" spans="1:11" ht="14.25" customHeight="1" x14ac:dyDescent="0.2">
      <c r="A204" s="101"/>
      <c r="B204" s="102"/>
      <c r="C204" s="109"/>
      <c r="D204" s="106"/>
      <c r="E204" s="107"/>
    </row>
    <row r="205" spans="1:11" ht="14.25" customHeight="1" x14ac:dyDescent="0.2">
      <c r="A205" s="101"/>
      <c r="B205" s="102"/>
      <c r="C205" s="109"/>
      <c r="D205" s="109"/>
      <c r="E205" s="107"/>
    </row>
    <row r="206" spans="1:11" ht="14.25" customHeight="1" x14ac:dyDescent="0.2">
      <c r="A206" s="101"/>
      <c r="B206" s="102"/>
      <c r="C206" s="109"/>
      <c r="D206" s="109"/>
      <c r="E206" s="107"/>
    </row>
    <row r="207" spans="1:11" ht="14.25" customHeight="1" x14ac:dyDescent="0.2">
      <c r="A207" s="101"/>
      <c r="B207" s="102"/>
      <c r="C207" s="109"/>
      <c r="D207" s="109"/>
      <c r="E207" s="107"/>
    </row>
    <row r="208" spans="1:11" ht="14.25" customHeight="1" x14ac:dyDescent="0.2">
      <c r="A208" s="101"/>
      <c r="B208" s="102"/>
      <c r="C208" s="109"/>
      <c r="D208" s="109"/>
      <c r="E208" s="107"/>
    </row>
    <row r="209" spans="1:10" ht="14.25" customHeight="1" x14ac:dyDescent="0.2">
      <c r="A209" s="101"/>
      <c r="B209" s="102"/>
      <c r="C209" s="109"/>
      <c r="D209" s="109"/>
      <c r="E209" s="107"/>
    </row>
    <row r="210" spans="1:10" ht="14.25" customHeight="1" x14ac:dyDescent="0.2">
      <c r="A210" s="101"/>
      <c r="B210" s="102"/>
      <c r="C210" s="109"/>
      <c r="D210" s="109"/>
      <c r="E210" s="107"/>
    </row>
    <row r="211" spans="1:10" ht="14.25" customHeight="1" x14ac:dyDescent="0.2">
      <c r="A211" s="101"/>
      <c r="B211" s="102"/>
      <c r="C211" s="109"/>
      <c r="D211" s="109"/>
      <c r="E211" s="107"/>
    </row>
    <row r="212" spans="1:10" ht="14.25" customHeight="1" x14ac:dyDescent="0.2">
      <c r="A212" s="101"/>
      <c r="B212" s="102"/>
      <c r="C212" s="109"/>
      <c r="D212" s="109"/>
      <c r="E212" s="107"/>
    </row>
    <row r="213" spans="1:10" ht="14.25" customHeight="1" x14ac:dyDescent="0.2">
      <c r="A213" s="101"/>
      <c r="B213" s="102"/>
      <c r="C213" s="109"/>
      <c r="D213" s="109"/>
      <c r="E213" s="107"/>
    </row>
    <row r="214" spans="1:10" ht="14.25" customHeight="1" x14ac:dyDescent="0.2">
      <c r="A214" s="101"/>
      <c r="B214" s="102"/>
      <c r="C214" s="109"/>
      <c r="D214" s="109"/>
      <c r="E214" s="107"/>
    </row>
    <row r="215" spans="1:10" ht="14.25" customHeight="1" x14ac:dyDescent="0.2">
      <c r="A215" s="101"/>
      <c r="B215" s="102"/>
      <c r="C215" s="109"/>
      <c r="D215" s="109"/>
      <c r="E215" s="107"/>
    </row>
    <row r="216" spans="1:10" ht="14.25" customHeight="1" x14ac:dyDescent="0.2">
      <c r="A216" s="101"/>
      <c r="B216" s="102"/>
      <c r="C216" s="109"/>
      <c r="D216" s="109"/>
      <c r="E216" s="107"/>
    </row>
    <row r="217" spans="1:10" ht="14.25" customHeight="1" x14ac:dyDescent="0.2">
      <c r="A217" s="101"/>
      <c r="B217" s="102"/>
      <c r="C217" s="109"/>
      <c r="D217" s="109"/>
      <c r="E217" s="107"/>
    </row>
    <row r="218" spans="1:10" ht="14.25" customHeight="1" x14ac:dyDescent="0.2">
      <c r="A218" s="101"/>
      <c r="B218" s="102"/>
      <c r="C218" s="109"/>
      <c r="D218" s="109"/>
      <c r="E218" s="107"/>
    </row>
    <row r="219" spans="1:10" ht="14.25" customHeight="1" x14ac:dyDescent="0.2">
      <c r="A219" s="101"/>
      <c r="B219" s="102"/>
      <c r="C219" s="109"/>
      <c r="D219" s="109"/>
      <c r="E219" s="107"/>
    </row>
    <row r="220" spans="1:10" ht="14.25" customHeight="1" x14ac:dyDescent="0.2">
      <c r="A220" s="101"/>
      <c r="B220" s="102"/>
      <c r="C220" s="103"/>
      <c r="D220" s="103"/>
      <c r="E220" s="107"/>
    </row>
    <row r="221" spans="1:10" ht="14.25" customHeight="1" x14ac:dyDescent="0.2">
      <c r="A221" s="101"/>
      <c r="B221" s="102"/>
      <c r="C221" s="103"/>
      <c r="D221" s="103"/>
      <c r="E221" s="107"/>
    </row>
    <row r="222" spans="1:10" ht="14.25" customHeight="1" x14ac:dyDescent="0.25">
      <c r="A222" s="101"/>
      <c r="B222" s="102"/>
      <c r="C222" s="103"/>
      <c r="D222" s="103"/>
      <c r="E222" s="107"/>
      <c r="H222"/>
      <c r="I222"/>
    </row>
    <row r="223" spans="1:10" ht="14.25" customHeight="1" x14ac:dyDescent="0.25">
      <c r="B223" s="53" t="s">
        <v>134</v>
      </c>
      <c r="C223" s="33">
        <f>SUM(C224:C249)</f>
        <v>3388378852.27</v>
      </c>
      <c r="D223" s="33">
        <f>SUM(D224:D249)</f>
        <v>3580214149.6000004</v>
      </c>
      <c r="E223" s="33">
        <f>+C223-D223</f>
        <v>-191835297.3300004</v>
      </c>
      <c r="F223" s="10">
        <f>+IFERROR((E223/D223),100%)</f>
        <v>-5.3582073393970919E-2</v>
      </c>
      <c r="G223" s="1" t="s">
        <v>6</v>
      </c>
      <c r="H223" s="1" t="s">
        <v>7</v>
      </c>
      <c r="I223"/>
      <c r="J223" s="27"/>
    </row>
    <row r="224" spans="1:10" ht="14.25" customHeight="1" x14ac:dyDescent="0.25">
      <c r="B224" s="11" t="s">
        <v>135</v>
      </c>
      <c r="C224" s="12">
        <v>113816987</v>
      </c>
      <c r="D224" s="12">
        <v>33918309</v>
      </c>
      <c r="E224" s="13">
        <f>+C224-D224</f>
        <v>79898678</v>
      </c>
      <c r="F224" s="14">
        <f>+IFERROR((E224/D224),100%)</f>
        <v>2.3556209125873582</v>
      </c>
      <c r="G224" s="1" t="s">
        <v>136</v>
      </c>
      <c r="H224" s="1" t="s">
        <v>136</v>
      </c>
      <c r="I224"/>
      <c r="J224" s="27"/>
    </row>
    <row r="225" spans="2:10" ht="14.25" customHeight="1" x14ac:dyDescent="0.25">
      <c r="B225" s="15" t="s">
        <v>137</v>
      </c>
      <c r="C225" s="16">
        <v>256223205.66999999</v>
      </c>
      <c r="D225" s="16">
        <v>0</v>
      </c>
      <c r="E225" s="17">
        <f t="shared" ref="E225:E249" si="25">+C225-D225</f>
        <v>256223205.66999999</v>
      </c>
      <c r="F225" s="18">
        <f t="shared" ref="F225:F304" si="26">+IFERROR((E225/D225),100%)</f>
        <v>1</v>
      </c>
      <c r="G225" s="1" t="s">
        <v>138</v>
      </c>
      <c r="H225" s="1" t="s">
        <v>138</v>
      </c>
      <c r="I225" s="27"/>
      <c r="J225" s="27"/>
    </row>
    <row r="226" spans="2:10" ht="14.25" customHeight="1" x14ac:dyDescent="0.25">
      <c r="B226" s="15" t="s">
        <v>139</v>
      </c>
      <c r="C226" s="16">
        <v>671157577.85000002</v>
      </c>
      <c r="D226" s="16">
        <v>671157577.85000002</v>
      </c>
      <c r="E226" s="17">
        <f t="shared" si="25"/>
        <v>0</v>
      </c>
      <c r="F226" s="18">
        <f t="shared" si="26"/>
        <v>0</v>
      </c>
      <c r="H226" s="94"/>
      <c r="I226" s="27"/>
      <c r="J226" s="27"/>
    </row>
    <row r="227" spans="2:10" ht="14.25" customHeight="1" x14ac:dyDescent="0.25">
      <c r="B227" s="15" t="s">
        <v>140</v>
      </c>
      <c r="C227" s="16">
        <v>61398839</v>
      </c>
      <c r="D227" s="16">
        <v>78011941</v>
      </c>
      <c r="E227" s="17">
        <f t="shared" si="25"/>
        <v>-16613102</v>
      </c>
      <c r="F227" s="18">
        <f t="shared" si="26"/>
        <v>-0.21295588581753144</v>
      </c>
      <c r="H227" s="94"/>
      <c r="I227" s="27"/>
      <c r="J227" s="27"/>
    </row>
    <row r="228" spans="2:10" ht="14.25" customHeight="1" x14ac:dyDescent="0.25">
      <c r="B228" s="15" t="s">
        <v>141</v>
      </c>
      <c r="C228" s="16">
        <v>362853157</v>
      </c>
      <c r="D228" s="16">
        <v>362853157</v>
      </c>
      <c r="E228" s="17">
        <f t="shared" si="25"/>
        <v>0</v>
      </c>
      <c r="F228" s="18">
        <f t="shared" si="26"/>
        <v>0</v>
      </c>
      <c r="H228" s="94"/>
      <c r="I228" s="27"/>
      <c r="J228" s="27"/>
    </row>
    <row r="229" spans="2:10" ht="14.25" customHeight="1" x14ac:dyDescent="0.25">
      <c r="B229" s="15" t="s">
        <v>142</v>
      </c>
      <c r="C229" s="16">
        <v>60573458</v>
      </c>
      <c r="D229" s="16">
        <v>63734667</v>
      </c>
      <c r="E229" s="17">
        <f t="shared" si="25"/>
        <v>-3161209</v>
      </c>
      <c r="F229" s="18">
        <f t="shared" si="26"/>
        <v>-4.9599521717121391E-2</v>
      </c>
      <c r="H229" s="94"/>
      <c r="I229" s="27"/>
      <c r="J229" s="27"/>
    </row>
    <row r="230" spans="2:10" ht="14.25" customHeight="1" x14ac:dyDescent="0.25">
      <c r="B230" s="15" t="s">
        <v>143</v>
      </c>
      <c r="C230" s="16">
        <v>0</v>
      </c>
      <c r="D230" s="16">
        <v>17474231</v>
      </c>
      <c r="E230" s="17">
        <f t="shared" si="25"/>
        <v>-17474231</v>
      </c>
      <c r="F230" s="18">
        <f t="shared" si="26"/>
        <v>-1</v>
      </c>
      <c r="H230" s="94"/>
      <c r="I230" s="27"/>
      <c r="J230" s="27"/>
    </row>
    <row r="231" spans="2:10" ht="14.25" customHeight="1" x14ac:dyDescent="0.25">
      <c r="B231" s="15" t="s">
        <v>144</v>
      </c>
      <c r="C231" s="16">
        <v>442738421</v>
      </c>
      <c r="D231" s="16">
        <v>196600745</v>
      </c>
      <c r="E231" s="17">
        <f t="shared" si="25"/>
        <v>246137676</v>
      </c>
      <c r="F231" s="18">
        <f t="shared" si="26"/>
        <v>1.2519671581102096</v>
      </c>
      <c r="H231" s="94"/>
      <c r="I231" s="27"/>
      <c r="J231" s="27"/>
    </row>
    <row r="232" spans="2:10" ht="14.25" customHeight="1" x14ac:dyDescent="0.25">
      <c r="B232" s="15" t="s">
        <v>145</v>
      </c>
      <c r="C232" s="16">
        <v>100148863</v>
      </c>
      <c r="D232" s="16">
        <v>152568211</v>
      </c>
      <c r="E232" s="17">
        <f t="shared" si="25"/>
        <v>-52419348</v>
      </c>
      <c r="F232" s="18">
        <f t="shared" si="26"/>
        <v>-0.34357975135462526</v>
      </c>
      <c r="H232" s="94"/>
      <c r="I232" s="27"/>
      <c r="J232" s="27"/>
    </row>
    <row r="233" spans="2:10" ht="14.25" customHeight="1" x14ac:dyDescent="0.25">
      <c r="B233" s="15" t="s">
        <v>146</v>
      </c>
      <c r="C233" s="16">
        <v>48257430</v>
      </c>
      <c r="D233" s="16">
        <v>59183603</v>
      </c>
      <c r="E233" s="17">
        <f t="shared" si="25"/>
        <v>-10926173</v>
      </c>
      <c r="F233" s="18">
        <f t="shared" si="26"/>
        <v>-0.18461486706039171</v>
      </c>
      <c r="H233" s="94"/>
      <c r="I233" s="27"/>
      <c r="J233" s="27"/>
    </row>
    <row r="234" spans="2:10" ht="14.25" customHeight="1" x14ac:dyDescent="0.25">
      <c r="B234" s="15" t="s">
        <v>147</v>
      </c>
      <c r="C234" s="16">
        <v>174167686.34999999</v>
      </c>
      <c r="D234" s="16">
        <v>783705895.36000001</v>
      </c>
      <c r="E234" s="17">
        <f t="shared" si="25"/>
        <v>-609538209.00999999</v>
      </c>
      <c r="F234" s="18">
        <f t="shared" si="26"/>
        <v>-0.77776397066657887</v>
      </c>
      <c r="H234" s="94"/>
      <c r="I234" s="27"/>
      <c r="J234" s="27"/>
    </row>
    <row r="235" spans="2:10" ht="14.25" customHeight="1" x14ac:dyDescent="0.25">
      <c r="B235" s="15" t="s">
        <v>148</v>
      </c>
      <c r="C235" s="16">
        <v>32824212</v>
      </c>
      <c r="D235" s="16">
        <v>0</v>
      </c>
      <c r="E235" s="17">
        <f t="shared" si="25"/>
        <v>32824212</v>
      </c>
      <c r="F235" s="18">
        <f t="shared" si="26"/>
        <v>1</v>
      </c>
      <c r="H235" s="94"/>
      <c r="I235" s="27"/>
      <c r="J235" s="27"/>
    </row>
    <row r="236" spans="2:10" ht="14.25" customHeight="1" x14ac:dyDescent="0.25">
      <c r="B236" s="15" t="s">
        <v>149</v>
      </c>
      <c r="C236" s="16">
        <v>31104293</v>
      </c>
      <c r="D236" s="16">
        <v>0</v>
      </c>
      <c r="E236" s="17">
        <f t="shared" si="25"/>
        <v>31104293</v>
      </c>
      <c r="F236" s="18">
        <f t="shared" si="26"/>
        <v>1</v>
      </c>
      <c r="H236" s="94"/>
      <c r="I236" s="27"/>
      <c r="J236" s="27"/>
    </row>
    <row r="237" spans="2:10" ht="14.25" customHeight="1" x14ac:dyDescent="0.25">
      <c r="B237" s="15" t="s">
        <v>150</v>
      </c>
      <c r="C237" s="16">
        <v>28508503</v>
      </c>
      <c r="D237" s="16">
        <v>35409831</v>
      </c>
      <c r="E237" s="17">
        <f t="shared" si="25"/>
        <v>-6901328</v>
      </c>
      <c r="F237" s="18">
        <f t="shared" si="26"/>
        <v>-0.19489864269614843</v>
      </c>
      <c r="H237" s="94"/>
      <c r="I237" s="27"/>
      <c r="J237" s="27"/>
    </row>
    <row r="238" spans="2:10" ht="15" x14ac:dyDescent="0.25">
      <c r="B238" s="15" t="s">
        <v>151</v>
      </c>
      <c r="C238" s="16">
        <v>33083615</v>
      </c>
      <c r="D238" s="16">
        <v>33083615</v>
      </c>
      <c r="E238" s="17">
        <f t="shared" si="25"/>
        <v>0</v>
      </c>
      <c r="F238" s="18">
        <f t="shared" si="26"/>
        <v>0</v>
      </c>
      <c r="H238" s="94"/>
      <c r="I238" s="27"/>
      <c r="J238" s="27"/>
    </row>
    <row r="239" spans="2:10" ht="14.25" customHeight="1" x14ac:dyDescent="0.25">
      <c r="B239" s="15" t="s">
        <v>152</v>
      </c>
      <c r="C239" s="16">
        <v>495606039.39999998</v>
      </c>
      <c r="D239" s="16">
        <v>542703401.39999998</v>
      </c>
      <c r="E239" s="17">
        <f t="shared" si="25"/>
        <v>-47097362</v>
      </c>
      <c r="F239" s="18">
        <f t="shared" si="26"/>
        <v>-8.678287602123734E-2</v>
      </c>
      <c r="H239" s="94"/>
      <c r="I239" s="27"/>
      <c r="J239" s="27"/>
    </row>
    <row r="240" spans="2:10" ht="14.25" customHeight="1" x14ac:dyDescent="0.25">
      <c r="B240" s="15" t="s">
        <v>153</v>
      </c>
      <c r="C240" s="16">
        <v>50623350</v>
      </c>
      <c r="D240" s="16">
        <v>53219283</v>
      </c>
      <c r="E240" s="17">
        <f t="shared" si="25"/>
        <v>-2595933</v>
      </c>
      <c r="F240" s="18">
        <f t="shared" si="26"/>
        <v>-4.8778052872301941E-2</v>
      </c>
      <c r="H240" s="94"/>
      <c r="I240" s="27"/>
      <c r="J240" s="27"/>
    </row>
    <row r="241" spans="1:12" ht="14.25" customHeight="1" x14ac:dyDescent="0.25">
      <c r="B241" s="15" t="s">
        <v>154</v>
      </c>
      <c r="C241" s="16">
        <v>0</v>
      </c>
      <c r="D241" s="16">
        <v>43561857.859999999</v>
      </c>
      <c r="E241" s="17">
        <f t="shared" si="25"/>
        <v>-43561857.859999999</v>
      </c>
      <c r="F241" s="18">
        <f t="shared" si="26"/>
        <v>-1</v>
      </c>
      <c r="H241" s="94"/>
      <c r="I241" s="27"/>
      <c r="J241" s="27"/>
    </row>
    <row r="242" spans="1:12" s="78" customFormat="1" ht="14.25" customHeight="1" x14ac:dyDescent="0.25">
      <c r="A242" s="1"/>
      <c r="B242" s="15" t="s">
        <v>155</v>
      </c>
      <c r="C242" s="16">
        <v>0</v>
      </c>
      <c r="D242" s="16">
        <v>113142042.13</v>
      </c>
      <c r="E242" s="17">
        <f t="shared" si="25"/>
        <v>-113142042.13</v>
      </c>
      <c r="F242" s="18">
        <f t="shared" si="26"/>
        <v>-1</v>
      </c>
      <c r="G242" s="1"/>
      <c r="H242" s="94"/>
      <c r="I242" s="27"/>
      <c r="J242" s="27"/>
      <c r="K242" s="1"/>
      <c r="L242" s="1"/>
    </row>
    <row r="243" spans="1:12" ht="14.25" customHeight="1" x14ac:dyDescent="0.25">
      <c r="B243" s="15" t="s">
        <v>156</v>
      </c>
      <c r="C243" s="16">
        <v>57106979</v>
      </c>
      <c r="D243" s="16">
        <v>58106979</v>
      </c>
      <c r="E243" s="17">
        <f t="shared" si="25"/>
        <v>-1000000</v>
      </c>
      <c r="F243" s="18">
        <f t="shared" si="26"/>
        <v>-1.7209636728834243E-2</v>
      </c>
      <c r="H243" s="94"/>
      <c r="I243" s="27"/>
      <c r="J243" s="27"/>
      <c r="L243" s="78"/>
    </row>
    <row r="244" spans="1:12" ht="14.25" customHeight="1" x14ac:dyDescent="0.25">
      <c r="B244" s="15" t="s">
        <v>157</v>
      </c>
      <c r="C244" s="16">
        <v>35042328</v>
      </c>
      <c r="D244" s="16">
        <v>0</v>
      </c>
      <c r="E244" s="17">
        <f t="shared" si="25"/>
        <v>35042328</v>
      </c>
      <c r="F244" s="18">
        <f t="shared" si="26"/>
        <v>1</v>
      </c>
      <c r="H244" s="94"/>
      <c r="I244" s="27"/>
      <c r="J244" s="27"/>
      <c r="L244" s="78"/>
    </row>
    <row r="245" spans="1:12" ht="14.25" customHeight="1" x14ac:dyDescent="0.25">
      <c r="B245" s="15" t="s">
        <v>158</v>
      </c>
      <c r="C245" s="16">
        <v>23126232</v>
      </c>
      <c r="D245" s="16">
        <v>0</v>
      </c>
      <c r="E245" s="17">
        <f t="shared" si="25"/>
        <v>23126232</v>
      </c>
      <c r="F245" s="18">
        <f t="shared" si="26"/>
        <v>1</v>
      </c>
      <c r="H245" s="94"/>
      <c r="I245" s="27"/>
      <c r="J245" s="27"/>
      <c r="L245" s="78"/>
    </row>
    <row r="246" spans="1:12" ht="14.25" customHeight="1" x14ac:dyDescent="0.25">
      <c r="B246" s="15" t="s">
        <v>159</v>
      </c>
      <c r="C246" s="16">
        <v>33194177</v>
      </c>
      <c r="D246" s="16">
        <v>0</v>
      </c>
      <c r="E246" s="17">
        <f t="shared" si="25"/>
        <v>33194177</v>
      </c>
      <c r="F246" s="18">
        <f t="shared" si="26"/>
        <v>1</v>
      </c>
      <c r="H246" s="94"/>
      <c r="I246" s="27"/>
      <c r="J246" s="27"/>
      <c r="L246" s="78"/>
    </row>
    <row r="247" spans="1:12" ht="14.25" customHeight="1" x14ac:dyDescent="0.25">
      <c r="B247" s="15" t="s">
        <v>160</v>
      </c>
      <c r="C247" s="16">
        <v>24499345</v>
      </c>
      <c r="D247" s="16">
        <v>0</v>
      </c>
      <c r="E247" s="17">
        <f t="shared" si="25"/>
        <v>24499345</v>
      </c>
      <c r="F247" s="18">
        <f t="shared" si="26"/>
        <v>1</v>
      </c>
      <c r="H247" s="94"/>
      <c r="I247" s="27"/>
      <c r="J247" s="27"/>
      <c r="L247" s="78"/>
    </row>
    <row r="248" spans="1:12" ht="14.25" customHeight="1" x14ac:dyDescent="0.25">
      <c r="B248" s="15" t="s">
        <v>161</v>
      </c>
      <c r="C248" s="16">
        <v>180928054</v>
      </c>
      <c r="D248" s="16">
        <v>189279957</v>
      </c>
      <c r="E248" s="17">
        <f t="shared" si="25"/>
        <v>-8351903</v>
      </c>
      <c r="F248" s="18">
        <f t="shared" si="26"/>
        <v>-4.4124603219346671E-2</v>
      </c>
      <c r="H248" s="94"/>
      <c r="J248" s="27"/>
      <c r="K248" s="27"/>
      <c r="L248"/>
    </row>
    <row r="249" spans="1:12" ht="15" x14ac:dyDescent="0.25">
      <c r="B249" s="21" t="s">
        <v>162</v>
      </c>
      <c r="C249" s="75">
        <v>71396100</v>
      </c>
      <c r="D249" s="75">
        <v>92498846</v>
      </c>
      <c r="E249" s="24">
        <f t="shared" si="25"/>
        <v>-21102746</v>
      </c>
      <c r="F249" s="25">
        <f t="shared" si="26"/>
        <v>-0.2281406408032377</v>
      </c>
      <c r="G249" s="78"/>
      <c r="H249" s="94"/>
      <c r="J249" s="27"/>
      <c r="K249" s="27"/>
      <c r="L249"/>
    </row>
    <row r="250" spans="1:12" ht="14.25" customHeight="1" x14ac:dyDescent="0.25">
      <c r="A250" s="78"/>
      <c r="B250" s="110"/>
      <c r="C250" s="111"/>
      <c r="D250" s="111"/>
      <c r="E250" s="111"/>
      <c r="F250" s="112"/>
      <c r="J250" s="27"/>
      <c r="K250" s="27"/>
      <c r="L250"/>
    </row>
    <row r="251" spans="1:12" ht="14.25" customHeight="1" x14ac:dyDescent="0.25">
      <c r="B251" s="113" t="s">
        <v>163</v>
      </c>
      <c r="C251" s="114">
        <f>SUM(C252:C260)</f>
        <v>154764155.80000001</v>
      </c>
      <c r="D251" s="114">
        <f>SUM(D252:D260)</f>
        <v>154764155.80000001</v>
      </c>
      <c r="E251" s="115">
        <f>+C251-D251</f>
        <v>0</v>
      </c>
      <c r="F251" s="116">
        <f t="shared" si="26"/>
        <v>0</v>
      </c>
      <c r="J251" s="27"/>
      <c r="K251" s="27"/>
      <c r="L251"/>
    </row>
    <row r="252" spans="1:12" ht="14.25" customHeight="1" x14ac:dyDescent="0.25">
      <c r="B252" s="11" t="s">
        <v>164</v>
      </c>
      <c r="C252" s="56">
        <v>78106195.800000012</v>
      </c>
      <c r="D252" s="56">
        <v>78106195.800000012</v>
      </c>
      <c r="E252" s="13">
        <f t="shared" ref="E252:E260" si="27">+C252-D252</f>
        <v>0</v>
      </c>
      <c r="F252" s="14">
        <f>+IFERROR((E252/D252),100%)</f>
        <v>0</v>
      </c>
      <c r="H252" s="117"/>
      <c r="J252" s="27"/>
      <c r="K252" s="27"/>
      <c r="L252"/>
    </row>
    <row r="253" spans="1:12" ht="14.25" customHeight="1" x14ac:dyDescent="0.25">
      <c r="B253" s="15" t="s">
        <v>165</v>
      </c>
      <c r="C253" s="36">
        <v>6545458</v>
      </c>
      <c r="D253" s="36">
        <v>6545458</v>
      </c>
      <c r="E253" s="17">
        <f t="shared" si="27"/>
        <v>0</v>
      </c>
      <c r="F253" s="18">
        <f t="shared" si="26"/>
        <v>0</v>
      </c>
      <c r="H253" s="117"/>
      <c r="I253"/>
      <c r="J253" s="27"/>
      <c r="K253" s="27"/>
      <c r="L253"/>
    </row>
    <row r="254" spans="1:12" ht="15" x14ac:dyDescent="0.25">
      <c r="B254" s="15" t="s">
        <v>166</v>
      </c>
      <c r="C254" s="36">
        <v>5808267</v>
      </c>
      <c r="D254" s="36">
        <v>5808267</v>
      </c>
      <c r="E254" s="17">
        <f t="shared" si="27"/>
        <v>0</v>
      </c>
      <c r="F254" s="18">
        <f t="shared" si="26"/>
        <v>0</v>
      </c>
      <c r="H254" s="117"/>
      <c r="J254" s="27"/>
    </row>
    <row r="255" spans="1:12" ht="14.25" customHeight="1" x14ac:dyDescent="0.2">
      <c r="B255" s="15" t="s">
        <v>167</v>
      </c>
      <c r="C255" s="36">
        <v>9573201</v>
      </c>
      <c r="D255" s="36">
        <v>9573201</v>
      </c>
      <c r="E255" s="17">
        <f t="shared" si="27"/>
        <v>0</v>
      </c>
      <c r="F255" s="18">
        <f t="shared" si="26"/>
        <v>0</v>
      </c>
      <c r="H255" s="117"/>
    </row>
    <row r="256" spans="1:12" ht="14.25" customHeight="1" x14ac:dyDescent="0.2">
      <c r="B256" s="15" t="s">
        <v>168</v>
      </c>
      <c r="C256" s="36">
        <v>7008156</v>
      </c>
      <c r="D256" s="36">
        <v>7008156</v>
      </c>
      <c r="E256" s="17">
        <f t="shared" si="27"/>
        <v>0</v>
      </c>
      <c r="F256" s="18">
        <f t="shared" si="26"/>
        <v>0</v>
      </c>
      <c r="H256" s="117"/>
    </row>
    <row r="257" spans="2:8" ht="14.25" customHeight="1" x14ac:dyDescent="0.2">
      <c r="B257" s="15" t="s">
        <v>169</v>
      </c>
      <c r="C257" s="36">
        <v>5521782</v>
      </c>
      <c r="D257" s="36">
        <v>5521782</v>
      </c>
      <c r="E257" s="17">
        <f t="shared" si="27"/>
        <v>0</v>
      </c>
      <c r="F257" s="18">
        <f t="shared" si="26"/>
        <v>0</v>
      </c>
      <c r="H257" s="117"/>
    </row>
    <row r="258" spans="2:8" ht="14.25" customHeight="1" x14ac:dyDescent="0.2">
      <c r="B258" s="15" t="s">
        <v>170</v>
      </c>
      <c r="C258" s="36">
        <v>7200000</v>
      </c>
      <c r="D258" s="36">
        <v>7200000</v>
      </c>
      <c r="E258" s="17">
        <f t="shared" si="27"/>
        <v>0</v>
      </c>
      <c r="F258" s="18">
        <f t="shared" si="26"/>
        <v>0</v>
      </c>
      <c r="H258" s="117"/>
    </row>
    <row r="259" spans="2:8" ht="14.25" customHeight="1" x14ac:dyDescent="0.2">
      <c r="B259" s="15" t="s">
        <v>171</v>
      </c>
      <c r="C259" s="36">
        <v>15004919</v>
      </c>
      <c r="D259" s="36">
        <v>15004919</v>
      </c>
      <c r="E259" s="17">
        <f t="shared" si="27"/>
        <v>0</v>
      </c>
      <c r="F259" s="18">
        <f t="shared" si="26"/>
        <v>0</v>
      </c>
      <c r="H259" s="117"/>
    </row>
    <row r="260" spans="2:8" ht="14.25" customHeight="1" x14ac:dyDescent="0.2">
      <c r="B260" s="21" t="s">
        <v>172</v>
      </c>
      <c r="C260" s="62">
        <v>19996177</v>
      </c>
      <c r="D260" s="62">
        <v>19996177</v>
      </c>
      <c r="E260" s="24">
        <f t="shared" si="27"/>
        <v>0</v>
      </c>
      <c r="F260" s="25">
        <f t="shared" si="26"/>
        <v>0</v>
      </c>
      <c r="H260" s="117"/>
    </row>
    <row r="261" spans="2:8" ht="14.25" customHeight="1" x14ac:dyDescent="0.2">
      <c r="B261" s="28"/>
      <c r="C261" s="28"/>
      <c r="D261" s="28"/>
      <c r="E261" s="20"/>
      <c r="F261" s="118"/>
      <c r="H261" s="117"/>
    </row>
    <row r="262" spans="2:8" ht="14.25" customHeight="1" x14ac:dyDescent="0.2">
      <c r="B262" s="28"/>
      <c r="C262" s="28"/>
      <c r="D262" s="28"/>
      <c r="E262" s="20"/>
      <c r="F262" s="118"/>
      <c r="H262" s="117"/>
    </row>
    <row r="263" spans="2:8" ht="14.25" customHeight="1" x14ac:dyDescent="0.2">
      <c r="B263" s="28"/>
      <c r="C263" s="28"/>
      <c r="D263" s="28"/>
      <c r="E263" s="20"/>
      <c r="F263" s="118"/>
      <c r="H263" s="117"/>
    </row>
    <row r="264" spans="2:8" ht="14.25" customHeight="1" x14ac:dyDescent="0.2">
      <c r="B264" s="28"/>
      <c r="C264" s="28"/>
      <c r="D264" s="28"/>
      <c r="E264" s="20"/>
      <c r="F264" s="118"/>
      <c r="H264" s="117"/>
    </row>
    <row r="265" spans="2:8" ht="14.25" customHeight="1" x14ac:dyDescent="0.2">
      <c r="B265" s="28"/>
      <c r="C265" s="28"/>
      <c r="D265" s="28"/>
      <c r="E265" s="20"/>
      <c r="F265" s="118"/>
      <c r="H265" s="117"/>
    </row>
    <row r="266" spans="2:8" ht="14.25" customHeight="1" x14ac:dyDescent="0.2">
      <c r="B266" s="28"/>
      <c r="C266" s="28"/>
      <c r="D266" s="28"/>
    </row>
    <row r="267" spans="2:8" ht="14.25" customHeight="1" x14ac:dyDescent="0.25">
      <c r="B267" s="53" t="s">
        <v>173</v>
      </c>
      <c r="C267" s="71">
        <f>SUM(C268:C293)</f>
        <v>-3388378852.27</v>
      </c>
      <c r="D267" s="71">
        <f>SUM(D268:D293)</f>
        <v>-3580214149.6000004</v>
      </c>
      <c r="E267" s="71">
        <f>+C267-D267</f>
        <v>191835297.3300004</v>
      </c>
      <c r="F267" s="10">
        <f>+IFERROR((E267/D267),100%)</f>
        <v>-5.3582073393970919E-2</v>
      </c>
    </row>
    <row r="268" spans="2:8" ht="14.25" customHeight="1" x14ac:dyDescent="0.2">
      <c r="B268" s="11" t="s">
        <v>135</v>
      </c>
      <c r="C268" s="16">
        <v>-113816987</v>
      </c>
      <c r="D268" s="16">
        <v>-33918309</v>
      </c>
      <c r="E268" s="17">
        <f t="shared" ref="E268:E293" si="28">+C268-D268</f>
        <v>-79898678</v>
      </c>
      <c r="F268" s="14">
        <f>+IFERROR((E268/D268),100%)</f>
        <v>2.3556209125873582</v>
      </c>
    </row>
    <row r="269" spans="2:8" ht="14.25" customHeight="1" x14ac:dyDescent="0.2">
      <c r="B269" s="15" t="s">
        <v>137</v>
      </c>
      <c r="C269" s="16">
        <v>-256223205.66999999</v>
      </c>
      <c r="D269" s="16">
        <v>0</v>
      </c>
      <c r="E269" s="17">
        <f t="shared" si="28"/>
        <v>-256223205.66999999</v>
      </c>
      <c r="F269" s="18">
        <f t="shared" si="26"/>
        <v>1</v>
      </c>
    </row>
    <row r="270" spans="2:8" ht="14.25" customHeight="1" x14ac:dyDescent="0.2">
      <c r="B270" s="15" t="s">
        <v>139</v>
      </c>
      <c r="C270" s="16">
        <v>-671157577.85000002</v>
      </c>
      <c r="D270" s="16">
        <v>-671157577.85000002</v>
      </c>
      <c r="E270" s="17">
        <f t="shared" si="28"/>
        <v>0</v>
      </c>
      <c r="F270" s="18">
        <f t="shared" si="26"/>
        <v>0</v>
      </c>
    </row>
    <row r="271" spans="2:8" ht="14.25" customHeight="1" x14ac:dyDescent="0.2">
      <c r="B271" s="15" t="s">
        <v>140</v>
      </c>
      <c r="C271" s="16">
        <v>-61398839</v>
      </c>
      <c r="D271" s="16">
        <v>-78011941</v>
      </c>
      <c r="E271" s="17">
        <f t="shared" si="28"/>
        <v>16613102</v>
      </c>
      <c r="F271" s="18">
        <f t="shared" si="26"/>
        <v>-0.21295588581753144</v>
      </c>
    </row>
    <row r="272" spans="2:8" ht="14.25" customHeight="1" x14ac:dyDescent="0.2">
      <c r="B272" s="15" t="s">
        <v>141</v>
      </c>
      <c r="C272" s="16">
        <v>-362853157</v>
      </c>
      <c r="D272" s="16">
        <v>-362853157</v>
      </c>
      <c r="E272" s="17">
        <f t="shared" si="28"/>
        <v>0</v>
      </c>
      <c r="F272" s="18">
        <f t="shared" si="26"/>
        <v>0</v>
      </c>
    </row>
    <row r="273" spans="2:6" ht="14.25" customHeight="1" x14ac:dyDescent="0.2">
      <c r="B273" s="15" t="s">
        <v>142</v>
      </c>
      <c r="C273" s="16">
        <v>-60573458</v>
      </c>
      <c r="D273" s="16">
        <v>-63734667</v>
      </c>
      <c r="E273" s="17">
        <f t="shared" si="28"/>
        <v>3161209</v>
      </c>
      <c r="F273" s="18">
        <f t="shared" si="26"/>
        <v>-4.9599521717121391E-2</v>
      </c>
    </row>
    <row r="274" spans="2:6" ht="14.25" customHeight="1" x14ac:dyDescent="0.2">
      <c r="B274" s="15" t="s">
        <v>143</v>
      </c>
      <c r="C274" s="16">
        <v>0</v>
      </c>
      <c r="D274" s="16">
        <v>-17474231</v>
      </c>
      <c r="E274" s="17">
        <f t="shared" si="28"/>
        <v>17474231</v>
      </c>
      <c r="F274" s="18">
        <f t="shared" si="26"/>
        <v>-1</v>
      </c>
    </row>
    <row r="275" spans="2:6" ht="14.25" customHeight="1" x14ac:dyDescent="0.2">
      <c r="B275" s="15" t="s">
        <v>144</v>
      </c>
      <c r="C275" s="16">
        <v>-442738421</v>
      </c>
      <c r="D275" s="16">
        <v>-196600745</v>
      </c>
      <c r="E275" s="17">
        <f t="shared" si="28"/>
        <v>-246137676</v>
      </c>
      <c r="F275" s="18">
        <f t="shared" si="26"/>
        <v>1.2519671581102096</v>
      </c>
    </row>
    <row r="276" spans="2:6" ht="14.25" customHeight="1" x14ac:dyDescent="0.2">
      <c r="B276" s="15" t="s">
        <v>145</v>
      </c>
      <c r="C276" s="16">
        <v>-100148863</v>
      </c>
      <c r="D276" s="16">
        <v>-152568211</v>
      </c>
      <c r="E276" s="17">
        <f t="shared" si="28"/>
        <v>52419348</v>
      </c>
      <c r="F276" s="18">
        <f t="shared" si="26"/>
        <v>-0.34357975135462526</v>
      </c>
    </row>
    <row r="277" spans="2:6" ht="14.25" customHeight="1" x14ac:dyDescent="0.2">
      <c r="B277" s="15" t="s">
        <v>146</v>
      </c>
      <c r="C277" s="16">
        <v>-48257430</v>
      </c>
      <c r="D277" s="16">
        <v>-59183603</v>
      </c>
      <c r="E277" s="17">
        <f t="shared" si="28"/>
        <v>10926173</v>
      </c>
      <c r="F277" s="18">
        <f t="shared" si="26"/>
        <v>-0.18461486706039171</v>
      </c>
    </row>
    <row r="278" spans="2:6" ht="14.25" customHeight="1" x14ac:dyDescent="0.2">
      <c r="B278" s="15" t="s">
        <v>147</v>
      </c>
      <c r="C278" s="16">
        <v>-174167686.34999999</v>
      </c>
      <c r="D278" s="16">
        <v>-783705895.36000001</v>
      </c>
      <c r="E278" s="17">
        <f>+C278-D278</f>
        <v>609538209.00999999</v>
      </c>
      <c r="F278" s="18">
        <f t="shared" si="26"/>
        <v>-0.77776397066657887</v>
      </c>
    </row>
    <row r="279" spans="2:6" ht="14.25" customHeight="1" x14ac:dyDescent="0.2">
      <c r="B279" s="15" t="s">
        <v>148</v>
      </c>
      <c r="C279" s="16">
        <v>-32824212</v>
      </c>
      <c r="D279" s="16">
        <v>0</v>
      </c>
      <c r="E279" s="17">
        <f t="shared" si="28"/>
        <v>-32824212</v>
      </c>
      <c r="F279" s="18">
        <f>+IFERROR((E279/D279),100%)</f>
        <v>1</v>
      </c>
    </row>
    <row r="280" spans="2:6" ht="14.25" customHeight="1" x14ac:dyDescent="0.2">
      <c r="B280" s="15" t="s">
        <v>149</v>
      </c>
      <c r="C280" s="16">
        <v>-31104293</v>
      </c>
      <c r="D280" s="16">
        <v>0</v>
      </c>
      <c r="E280" s="17">
        <f t="shared" si="28"/>
        <v>-31104293</v>
      </c>
      <c r="F280" s="18">
        <f t="shared" si="26"/>
        <v>1</v>
      </c>
    </row>
    <row r="281" spans="2:6" ht="14.25" customHeight="1" x14ac:dyDescent="0.2">
      <c r="B281" s="15" t="s">
        <v>150</v>
      </c>
      <c r="C281" s="16">
        <v>-28508503</v>
      </c>
      <c r="D281" s="16">
        <v>-35409831</v>
      </c>
      <c r="E281" s="17">
        <f t="shared" si="28"/>
        <v>6901328</v>
      </c>
      <c r="F281" s="18">
        <f t="shared" si="26"/>
        <v>-0.19489864269614843</v>
      </c>
    </row>
    <row r="282" spans="2:6" ht="14.25" customHeight="1" x14ac:dyDescent="0.2">
      <c r="B282" s="15" t="s">
        <v>151</v>
      </c>
      <c r="C282" s="16">
        <v>-33083615</v>
      </c>
      <c r="D282" s="16">
        <v>-33083615</v>
      </c>
      <c r="E282" s="16">
        <f t="shared" si="28"/>
        <v>0</v>
      </c>
      <c r="F282" s="18">
        <f t="shared" si="26"/>
        <v>0</v>
      </c>
    </row>
    <row r="283" spans="2:6" ht="14.25" customHeight="1" x14ac:dyDescent="0.2">
      <c r="B283" s="15" t="s">
        <v>152</v>
      </c>
      <c r="C283" s="16">
        <v>-495606039.39999998</v>
      </c>
      <c r="D283" s="16">
        <v>-542703401.39999998</v>
      </c>
      <c r="E283" s="16">
        <f t="shared" si="28"/>
        <v>47097362</v>
      </c>
      <c r="F283" s="18">
        <f t="shared" si="26"/>
        <v>-8.678287602123734E-2</v>
      </c>
    </row>
    <row r="284" spans="2:6" ht="14.25" customHeight="1" x14ac:dyDescent="0.2">
      <c r="B284" s="15" t="s">
        <v>153</v>
      </c>
      <c r="C284" s="16">
        <v>-50623350</v>
      </c>
      <c r="D284" s="16">
        <v>-53219283</v>
      </c>
      <c r="E284" s="16">
        <f t="shared" si="28"/>
        <v>2595933</v>
      </c>
      <c r="F284" s="18">
        <f t="shared" si="26"/>
        <v>-4.8778052872301941E-2</v>
      </c>
    </row>
    <row r="285" spans="2:6" ht="14.25" customHeight="1" x14ac:dyDescent="0.2">
      <c r="B285" s="15" t="s">
        <v>154</v>
      </c>
      <c r="C285" s="16">
        <v>0</v>
      </c>
      <c r="D285" s="16">
        <v>-43561857.859999999</v>
      </c>
      <c r="E285" s="16">
        <f t="shared" si="28"/>
        <v>43561857.859999999</v>
      </c>
      <c r="F285" s="18">
        <f t="shared" si="26"/>
        <v>-1</v>
      </c>
    </row>
    <row r="286" spans="2:6" ht="14.25" customHeight="1" x14ac:dyDescent="0.2">
      <c r="B286" s="15" t="s">
        <v>155</v>
      </c>
      <c r="C286" s="16">
        <v>0</v>
      </c>
      <c r="D286" s="16">
        <v>-113142042.13</v>
      </c>
      <c r="E286" s="16">
        <f t="shared" si="28"/>
        <v>113142042.13</v>
      </c>
      <c r="F286" s="18">
        <f t="shared" si="26"/>
        <v>-1</v>
      </c>
    </row>
    <row r="287" spans="2:6" ht="14.25" customHeight="1" x14ac:dyDescent="0.2">
      <c r="B287" s="15" t="s">
        <v>156</v>
      </c>
      <c r="C287" s="16">
        <v>-57106979</v>
      </c>
      <c r="D287" s="16">
        <v>-58106979</v>
      </c>
      <c r="E287" s="16">
        <f t="shared" si="28"/>
        <v>1000000</v>
      </c>
      <c r="F287" s="18">
        <f t="shared" si="26"/>
        <v>-1.7209636728834243E-2</v>
      </c>
    </row>
    <row r="288" spans="2:6" ht="14.25" customHeight="1" x14ac:dyDescent="0.2">
      <c r="B288" s="15" t="s">
        <v>157</v>
      </c>
      <c r="C288" s="16">
        <v>-35042328</v>
      </c>
      <c r="D288" s="16">
        <v>0</v>
      </c>
      <c r="E288" s="16">
        <f t="shared" si="28"/>
        <v>-35042328</v>
      </c>
      <c r="F288" s="18">
        <f t="shared" si="26"/>
        <v>1</v>
      </c>
    </row>
    <row r="289" spans="2:6" ht="14.25" customHeight="1" x14ac:dyDescent="0.2">
      <c r="B289" s="15" t="s">
        <v>158</v>
      </c>
      <c r="C289" s="16">
        <v>-23126232</v>
      </c>
      <c r="D289" s="16">
        <v>0</v>
      </c>
      <c r="E289" s="16">
        <f t="shared" si="28"/>
        <v>-23126232</v>
      </c>
      <c r="F289" s="18">
        <f t="shared" si="26"/>
        <v>1</v>
      </c>
    </row>
    <row r="290" spans="2:6" ht="14.25" customHeight="1" x14ac:dyDescent="0.2">
      <c r="B290" s="15" t="s">
        <v>159</v>
      </c>
      <c r="C290" s="16">
        <v>-33194177</v>
      </c>
      <c r="D290" s="16">
        <v>0</v>
      </c>
      <c r="E290" s="16">
        <f t="shared" si="28"/>
        <v>-33194177</v>
      </c>
      <c r="F290" s="18">
        <f t="shared" si="26"/>
        <v>1</v>
      </c>
    </row>
    <row r="291" spans="2:6" ht="14.25" customHeight="1" x14ac:dyDescent="0.2">
      <c r="B291" s="15" t="s">
        <v>160</v>
      </c>
      <c r="C291" s="16">
        <v>-24499345</v>
      </c>
      <c r="D291" s="16">
        <v>0</v>
      </c>
      <c r="E291" s="16">
        <f t="shared" si="28"/>
        <v>-24499345</v>
      </c>
      <c r="F291" s="18">
        <f t="shared" si="26"/>
        <v>1</v>
      </c>
    </row>
    <row r="292" spans="2:6" ht="14.25" customHeight="1" x14ac:dyDescent="0.2">
      <c r="B292" s="15" t="s">
        <v>161</v>
      </c>
      <c r="C292" s="16">
        <v>-180928054</v>
      </c>
      <c r="D292" s="16">
        <v>-189279957</v>
      </c>
      <c r="E292" s="16">
        <f t="shared" si="28"/>
        <v>8351903</v>
      </c>
      <c r="F292" s="18">
        <f t="shared" si="26"/>
        <v>-4.4124603219346671E-2</v>
      </c>
    </row>
    <row r="293" spans="2:6" ht="14.25" customHeight="1" x14ac:dyDescent="0.2">
      <c r="B293" s="21" t="s">
        <v>162</v>
      </c>
      <c r="C293" s="75">
        <v>-71396100</v>
      </c>
      <c r="D293" s="75">
        <v>-92498846</v>
      </c>
      <c r="E293" s="75">
        <f t="shared" si="28"/>
        <v>21102746</v>
      </c>
      <c r="F293" s="25">
        <f t="shared" si="26"/>
        <v>-0.2281406408032377</v>
      </c>
    </row>
    <row r="294" spans="2:6" ht="14.25" customHeight="1" x14ac:dyDescent="0.2">
      <c r="B294" s="28"/>
      <c r="C294" s="28"/>
      <c r="D294" s="28"/>
    </row>
    <row r="295" spans="2:6" ht="14.25" customHeight="1" x14ac:dyDescent="0.25">
      <c r="B295" s="53" t="s">
        <v>174</v>
      </c>
      <c r="C295" s="71">
        <f>SUM(C296:C304)</f>
        <v>-154764155.80000001</v>
      </c>
      <c r="D295" s="71">
        <f>SUM(D296:D304)</f>
        <v>-154764155.80000001</v>
      </c>
      <c r="E295" s="71">
        <f>+C295-D295</f>
        <v>0</v>
      </c>
      <c r="F295" s="10">
        <f>+IFERROR((E295/D295),100%)</f>
        <v>0</v>
      </c>
    </row>
    <row r="296" spans="2:6" ht="14.25" customHeight="1" x14ac:dyDescent="0.2">
      <c r="B296" s="36" t="s">
        <v>164</v>
      </c>
      <c r="C296" s="12">
        <v>-78106195.800000012</v>
      </c>
      <c r="D296" s="12">
        <v>-78106195.800000012</v>
      </c>
      <c r="E296" s="13">
        <f t="shared" ref="E296:E304" si="29">+C296-D296</f>
        <v>0</v>
      </c>
      <c r="F296" s="14">
        <f>+IFERROR((E296/D296),100%)</f>
        <v>0</v>
      </c>
    </row>
    <row r="297" spans="2:6" ht="14.25" customHeight="1" x14ac:dyDescent="0.2">
      <c r="B297" s="36" t="s">
        <v>165</v>
      </c>
      <c r="C297" s="16">
        <v>-6545458</v>
      </c>
      <c r="D297" s="16">
        <v>-6545458</v>
      </c>
      <c r="E297" s="17">
        <f t="shared" si="29"/>
        <v>0</v>
      </c>
      <c r="F297" s="18">
        <f t="shared" si="26"/>
        <v>0</v>
      </c>
    </row>
    <row r="298" spans="2:6" ht="14.25" customHeight="1" x14ac:dyDescent="0.2">
      <c r="B298" s="36" t="s">
        <v>166</v>
      </c>
      <c r="C298" s="16">
        <v>-5808267</v>
      </c>
      <c r="D298" s="16">
        <v>-5808267</v>
      </c>
      <c r="E298" s="17">
        <f t="shared" si="29"/>
        <v>0</v>
      </c>
      <c r="F298" s="18">
        <f t="shared" si="26"/>
        <v>0</v>
      </c>
    </row>
    <row r="299" spans="2:6" ht="14.25" customHeight="1" x14ac:dyDescent="0.2">
      <c r="B299" s="36" t="s">
        <v>167</v>
      </c>
      <c r="C299" s="16">
        <v>-9573201</v>
      </c>
      <c r="D299" s="16">
        <v>-9573201</v>
      </c>
      <c r="E299" s="17">
        <f t="shared" si="29"/>
        <v>0</v>
      </c>
      <c r="F299" s="18">
        <f t="shared" si="26"/>
        <v>0</v>
      </c>
    </row>
    <row r="300" spans="2:6" ht="14.25" customHeight="1" x14ac:dyDescent="0.2">
      <c r="B300" s="36" t="s">
        <v>168</v>
      </c>
      <c r="C300" s="16">
        <v>-7008156</v>
      </c>
      <c r="D300" s="16">
        <v>-7008156</v>
      </c>
      <c r="E300" s="17">
        <f t="shared" si="29"/>
        <v>0</v>
      </c>
      <c r="F300" s="18">
        <f t="shared" si="26"/>
        <v>0</v>
      </c>
    </row>
    <row r="301" spans="2:6" ht="14.25" customHeight="1" x14ac:dyDescent="0.2">
      <c r="B301" s="36" t="s">
        <v>169</v>
      </c>
      <c r="C301" s="16">
        <v>-5521782</v>
      </c>
      <c r="D301" s="16">
        <v>-5521782</v>
      </c>
      <c r="E301" s="17">
        <f t="shared" si="29"/>
        <v>0</v>
      </c>
      <c r="F301" s="18">
        <f t="shared" si="26"/>
        <v>0</v>
      </c>
    </row>
    <row r="302" spans="2:6" ht="14.25" customHeight="1" x14ac:dyDescent="0.2">
      <c r="B302" s="36" t="s">
        <v>170</v>
      </c>
      <c r="C302" s="16">
        <v>-7200000</v>
      </c>
      <c r="D302" s="16">
        <v>-7200000</v>
      </c>
      <c r="E302" s="17">
        <f t="shared" si="29"/>
        <v>0</v>
      </c>
      <c r="F302" s="18">
        <f t="shared" si="26"/>
        <v>0</v>
      </c>
    </row>
    <row r="303" spans="2:6" ht="14.25" customHeight="1" x14ac:dyDescent="0.2">
      <c r="B303" s="36" t="s">
        <v>171</v>
      </c>
      <c r="C303" s="16">
        <v>-15004919</v>
      </c>
      <c r="D303" s="16">
        <v>-15004919</v>
      </c>
      <c r="E303" s="17">
        <f t="shared" si="29"/>
        <v>0</v>
      </c>
      <c r="F303" s="18">
        <f t="shared" si="26"/>
        <v>0</v>
      </c>
    </row>
    <row r="304" spans="2:6" ht="14.25" customHeight="1" x14ac:dyDescent="0.2">
      <c r="B304" s="62" t="s">
        <v>172</v>
      </c>
      <c r="C304" s="75">
        <v>-19996177</v>
      </c>
      <c r="D304" s="75">
        <v>-19996177</v>
      </c>
      <c r="E304" s="24">
        <f t="shared" si="29"/>
        <v>0</v>
      </c>
      <c r="F304" s="25">
        <f t="shared" si="26"/>
        <v>0</v>
      </c>
    </row>
    <row r="305" spans="1:5" ht="14.25" customHeight="1" x14ac:dyDescent="0.2">
      <c r="A305" s="119"/>
      <c r="C305" s="97"/>
      <c r="D305" s="120"/>
      <c r="E305" s="99"/>
    </row>
    <row r="306" spans="1:5" ht="14.25" customHeight="1" x14ac:dyDescent="0.2">
      <c r="A306" s="119"/>
      <c r="B306" s="119"/>
      <c r="C306" s="121">
        <f>+C295+C267+C251+C223</f>
        <v>0</v>
      </c>
      <c r="D306" s="121">
        <f>+D295+D267+D251+D223</f>
        <v>0</v>
      </c>
      <c r="E306" s="122"/>
    </row>
    <row r="307" spans="1:5" ht="14.25" customHeight="1" x14ac:dyDescent="0.2">
      <c r="C307" s="121"/>
      <c r="D307" s="121"/>
      <c r="E307" s="122"/>
    </row>
  </sheetData>
  <mergeCells count="4">
    <mergeCell ref="B1:F1"/>
    <mergeCell ref="B2:F2"/>
    <mergeCell ref="B3:F3"/>
    <mergeCell ref="B4:F4"/>
  </mergeCells>
  <pageMargins left="0.7" right="0.7" top="0.75" bottom="0.75" header="0.3" footer="0.3"/>
  <pageSetup scale="99" orientation="portrait" r:id="rId1"/>
  <headerFooter>
    <oddFooter>&amp;CAnexo 1 Cuentas Por Cobrar Página &amp;P de 7</oddFooter>
  </headerFooter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88"/>
  <sheetViews>
    <sheetView showGridLines="0" zoomScale="91" zoomScaleNormal="91" workbookViewId="0">
      <selection activeCell="G7" sqref="G7"/>
    </sheetView>
  </sheetViews>
  <sheetFormatPr baseColWidth="10" defaultRowHeight="12.75" x14ac:dyDescent="0.2"/>
  <cols>
    <col min="1" max="1" width="1.5703125" style="1" customWidth="1"/>
    <col min="2" max="2" width="40.7109375" style="1" customWidth="1"/>
    <col min="3" max="3" width="16.42578125" style="60" bestFit="1" customWidth="1"/>
    <col min="4" max="4" width="17.7109375" style="60" customWidth="1"/>
    <col min="5" max="5" width="15.5703125" style="60" customWidth="1"/>
    <col min="6" max="6" width="8.28515625" style="60" customWidth="1"/>
    <col min="7" max="7" width="15.140625" style="29" customWidth="1"/>
    <col min="8" max="8" width="16.140625" style="1" bestFit="1" customWidth="1"/>
    <col min="9" max="9" width="17.42578125" style="1" bestFit="1" customWidth="1"/>
    <col min="10" max="10" width="16.140625" style="1" bestFit="1" customWidth="1"/>
    <col min="11" max="11" width="12.42578125" style="1" bestFit="1" customWidth="1"/>
    <col min="12" max="16384" width="11.42578125" style="1"/>
  </cols>
  <sheetData>
    <row r="1" spans="1:10" x14ac:dyDescent="0.2">
      <c r="B1" s="212" t="s">
        <v>0</v>
      </c>
      <c r="C1" s="212"/>
      <c r="D1" s="212"/>
      <c r="E1" s="212"/>
      <c r="F1" s="212"/>
    </row>
    <row r="2" spans="1:10" x14ac:dyDescent="0.2">
      <c r="B2" s="212" t="s">
        <v>175</v>
      </c>
      <c r="C2" s="212"/>
      <c r="D2" s="212"/>
      <c r="E2" s="212"/>
      <c r="F2" s="212"/>
    </row>
    <row r="3" spans="1:10" x14ac:dyDescent="0.2">
      <c r="B3" s="212" t="s">
        <v>176</v>
      </c>
      <c r="C3" s="212"/>
      <c r="D3" s="212"/>
      <c r="E3" s="212"/>
      <c r="F3" s="212"/>
    </row>
    <row r="4" spans="1:10" x14ac:dyDescent="0.2">
      <c r="B4" s="212" t="s">
        <v>3</v>
      </c>
      <c r="C4" s="212"/>
      <c r="D4" s="212"/>
      <c r="E4" s="212"/>
      <c r="F4" s="212"/>
    </row>
    <row r="5" spans="1:10" ht="8.25" customHeight="1" x14ac:dyDescent="0.2">
      <c r="B5" s="2"/>
      <c r="C5" s="124"/>
      <c r="D5" s="124"/>
      <c r="E5" s="124"/>
      <c r="F5" s="124"/>
    </row>
    <row r="6" spans="1:10" ht="12" customHeight="1" x14ac:dyDescent="0.2">
      <c r="B6" s="125"/>
      <c r="C6" s="3">
        <v>43677</v>
      </c>
      <c r="D6" s="3">
        <v>43312</v>
      </c>
      <c r="E6" s="4" t="s">
        <v>4</v>
      </c>
      <c r="F6" s="5" t="s">
        <v>5</v>
      </c>
    </row>
    <row r="7" spans="1:10" ht="15" customHeight="1" x14ac:dyDescent="0.25">
      <c r="A7" s="6"/>
      <c r="B7" s="7" t="s">
        <v>177</v>
      </c>
      <c r="C7" s="32">
        <f>SUM(C8:C58)</f>
        <v>3904446809.98</v>
      </c>
      <c r="D7" s="32">
        <f>SUM(D8:D58)</f>
        <v>4446434109.7799997</v>
      </c>
      <c r="E7" s="71">
        <f t="shared" ref="E7:E58" si="0">+C7-D7</f>
        <v>-541987299.79999971</v>
      </c>
      <c r="F7" s="10">
        <f t="shared" ref="F7:F58" si="1">+IFERROR((E7/D7),100%)</f>
        <v>-0.12189257423333685</v>
      </c>
      <c r="G7" s="29">
        <v>22050501</v>
      </c>
      <c r="I7" s="27"/>
      <c r="J7" s="126">
        <f>+D7-'[1]22'!$C$4</f>
        <v>1669648002.3699999</v>
      </c>
    </row>
    <row r="8" spans="1:10" ht="15" customHeight="1" x14ac:dyDescent="0.25">
      <c r="A8" s="6"/>
      <c r="B8" s="11" t="s">
        <v>164</v>
      </c>
      <c r="C8" s="12">
        <v>15377206</v>
      </c>
      <c r="D8" s="12">
        <v>24506537</v>
      </c>
      <c r="E8" s="13">
        <f t="shared" si="0"/>
        <v>-9129331</v>
      </c>
      <c r="F8" s="14">
        <f t="shared" si="1"/>
        <v>-0.3725263589874</v>
      </c>
      <c r="I8" s="27"/>
    </row>
    <row r="9" spans="1:10" ht="15" customHeight="1" x14ac:dyDescent="0.25">
      <c r="A9" s="6"/>
      <c r="B9" s="15" t="s">
        <v>178</v>
      </c>
      <c r="C9" s="16">
        <v>27427199</v>
      </c>
      <c r="D9" s="16">
        <v>12067789</v>
      </c>
      <c r="E9" s="17">
        <f t="shared" si="0"/>
        <v>15359410</v>
      </c>
      <c r="F9" s="18">
        <f t="shared" si="1"/>
        <v>1.2727609009405119</v>
      </c>
      <c r="I9" s="27"/>
    </row>
    <row r="10" spans="1:10" ht="15" customHeight="1" x14ac:dyDescent="0.25">
      <c r="A10" s="6"/>
      <c r="B10" s="15" t="s">
        <v>179</v>
      </c>
      <c r="C10" s="16">
        <v>6601848</v>
      </c>
      <c r="D10" s="16">
        <v>9509573</v>
      </c>
      <c r="E10" s="17">
        <f t="shared" si="0"/>
        <v>-2907725</v>
      </c>
      <c r="F10" s="18">
        <f t="shared" si="1"/>
        <v>-0.30576819800426369</v>
      </c>
      <c r="I10"/>
    </row>
    <row r="11" spans="1:10" ht="15" customHeight="1" x14ac:dyDescent="0.25">
      <c r="A11" s="6"/>
      <c r="B11" s="15" t="s">
        <v>180</v>
      </c>
      <c r="C11" s="16">
        <v>241863177</v>
      </c>
      <c r="D11" s="16">
        <v>181088842</v>
      </c>
      <c r="E11" s="17">
        <f t="shared" si="0"/>
        <v>60774335</v>
      </c>
      <c r="F11" s="18">
        <f t="shared" si="1"/>
        <v>0.33560507830736475</v>
      </c>
      <c r="H11" s="31"/>
      <c r="I11" s="27"/>
    </row>
    <row r="12" spans="1:10" ht="15" customHeight="1" x14ac:dyDescent="0.25">
      <c r="A12" s="6"/>
      <c r="B12" s="15" t="s">
        <v>181</v>
      </c>
      <c r="C12" s="16">
        <v>0</v>
      </c>
      <c r="D12" s="16">
        <v>265065370</v>
      </c>
      <c r="E12" s="17">
        <f t="shared" si="0"/>
        <v>-265065370</v>
      </c>
      <c r="F12" s="18">
        <f t="shared" si="1"/>
        <v>-1</v>
      </c>
      <c r="I12" s="27"/>
    </row>
    <row r="13" spans="1:10" ht="15" customHeight="1" x14ac:dyDescent="0.25">
      <c r="A13" s="6"/>
      <c r="B13" s="15" t="s">
        <v>182</v>
      </c>
      <c r="C13" s="16">
        <v>0</v>
      </c>
      <c r="D13" s="16">
        <v>5829109</v>
      </c>
      <c r="E13" s="17">
        <f t="shared" si="0"/>
        <v>-5829109</v>
      </c>
      <c r="F13" s="18">
        <f t="shared" si="1"/>
        <v>-1</v>
      </c>
      <c r="I13" s="27"/>
    </row>
    <row r="14" spans="1:10" ht="15" customHeight="1" x14ac:dyDescent="0.25">
      <c r="A14" s="6"/>
      <c r="B14" s="15" t="s">
        <v>183</v>
      </c>
      <c r="C14" s="16">
        <v>95257400</v>
      </c>
      <c r="D14" s="16">
        <v>81784780</v>
      </c>
      <c r="E14" s="17">
        <f t="shared" si="0"/>
        <v>13472620</v>
      </c>
      <c r="F14" s="18">
        <f t="shared" si="1"/>
        <v>0.16473260672707074</v>
      </c>
      <c r="I14" s="27"/>
    </row>
    <row r="15" spans="1:10" ht="15" customHeight="1" x14ac:dyDescent="0.25">
      <c r="A15" s="6"/>
      <c r="B15" s="15" t="s">
        <v>184</v>
      </c>
      <c r="C15" s="16">
        <v>62905823</v>
      </c>
      <c r="D15" s="16">
        <v>159040258.80000001</v>
      </c>
      <c r="E15" s="17">
        <f t="shared" si="0"/>
        <v>-96134435.800000012</v>
      </c>
      <c r="F15" s="18">
        <f t="shared" si="1"/>
        <v>-0.60446604227985579</v>
      </c>
      <c r="I15" s="27"/>
    </row>
    <row r="16" spans="1:10" ht="15" customHeight="1" x14ac:dyDescent="0.25">
      <c r="A16" s="6"/>
      <c r="B16" s="15" t="s">
        <v>185</v>
      </c>
      <c r="C16" s="16">
        <v>50659476</v>
      </c>
      <c r="D16" s="16">
        <v>66460221</v>
      </c>
      <c r="E16" s="17">
        <f t="shared" si="0"/>
        <v>-15800745</v>
      </c>
      <c r="F16" s="18">
        <f t="shared" si="1"/>
        <v>-0.23774740381919585</v>
      </c>
      <c r="I16"/>
    </row>
    <row r="17" spans="1:9" ht="15" customHeight="1" x14ac:dyDescent="0.25">
      <c r="A17" s="6"/>
      <c r="B17" s="15" t="s">
        <v>186</v>
      </c>
      <c r="C17" s="16">
        <v>45794807</v>
      </c>
      <c r="D17" s="16">
        <v>46576240</v>
      </c>
      <c r="E17" s="17">
        <f t="shared" si="0"/>
        <v>-781433</v>
      </c>
      <c r="F17" s="18">
        <f t="shared" si="1"/>
        <v>-1.6777502864121278E-2</v>
      </c>
      <c r="I17" s="27"/>
    </row>
    <row r="18" spans="1:9" ht="15" customHeight="1" x14ac:dyDescent="0.25">
      <c r="A18" s="6"/>
      <c r="B18" s="15" t="s">
        <v>187</v>
      </c>
      <c r="C18" s="16">
        <v>0</v>
      </c>
      <c r="D18" s="16">
        <v>51584325</v>
      </c>
      <c r="E18" s="17">
        <f t="shared" si="0"/>
        <v>-51584325</v>
      </c>
      <c r="F18" s="18">
        <f t="shared" si="1"/>
        <v>-1</v>
      </c>
      <c r="I18" s="27"/>
    </row>
    <row r="19" spans="1:9" ht="15" customHeight="1" x14ac:dyDescent="0.25">
      <c r="A19" s="6"/>
      <c r="B19" s="15" t="s">
        <v>188</v>
      </c>
      <c r="C19" s="16">
        <v>30288708.98</v>
      </c>
      <c r="D19" s="16">
        <v>30288708.98</v>
      </c>
      <c r="E19" s="17">
        <f t="shared" si="0"/>
        <v>0</v>
      </c>
      <c r="F19" s="18">
        <f t="shared" si="1"/>
        <v>0</v>
      </c>
      <c r="I19" s="27"/>
    </row>
    <row r="20" spans="1:9" ht="15" customHeight="1" x14ac:dyDescent="0.25">
      <c r="A20" s="6"/>
      <c r="B20" s="15" t="s">
        <v>189</v>
      </c>
      <c r="C20" s="16">
        <v>0</v>
      </c>
      <c r="D20" s="16">
        <v>22298960</v>
      </c>
      <c r="E20" s="17">
        <f t="shared" si="0"/>
        <v>-22298960</v>
      </c>
      <c r="F20" s="18">
        <f t="shared" si="1"/>
        <v>-1</v>
      </c>
      <c r="I20" s="27"/>
    </row>
    <row r="21" spans="1:9" ht="15" customHeight="1" x14ac:dyDescent="0.25">
      <c r="A21" s="6"/>
      <c r="B21" s="15" t="s">
        <v>190</v>
      </c>
      <c r="C21" s="16">
        <v>7817031</v>
      </c>
      <c r="D21" s="16">
        <v>0</v>
      </c>
      <c r="E21" s="17">
        <f t="shared" si="0"/>
        <v>7817031</v>
      </c>
      <c r="F21" s="18">
        <f t="shared" si="1"/>
        <v>1</v>
      </c>
      <c r="I21" s="27"/>
    </row>
    <row r="22" spans="1:9" ht="15" customHeight="1" x14ac:dyDescent="0.25">
      <c r="A22" s="6"/>
      <c r="B22" s="15" t="s">
        <v>191</v>
      </c>
      <c r="C22" s="16">
        <v>164466754</v>
      </c>
      <c r="D22" s="16">
        <v>159424171</v>
      </c>
      <c r="E22" s="17">
        <f t="shared" si="0"/>
        <v>5042583</v>
      </c>
      <c r="F22" s="18">
        <f t="shared" si="1"/>
        <v>3.162997786577796E-2</v>
      </c>
      <c r="I22" s="27"/>
    </row>
    <row r="23" spans="1:9" ht="15" customHeight="1" x14ac:dyDescent="0.25">
      <c r="A23" s="6"/>
      <c r="B23" s="15" t="s">
        <v>192</v>
      </c>
      <c r="C23" s="16">
        <v>0</v>
      </c>
      <c r="D23" s="16">
        <v>6919494</v>
      </c>
      <c r="E23" s="17">
        <f t="shared" si="0"/>
        <v>-6919494</v>
      </c>
      <c r="F23" s="18">
        <f t="shared" si="1"/>
        <v>-1</v>
      </c>
      <c r="I23" s="27"/>
    </row>
    <row r="24" spans="1:9" ht="15" customHeight="1" x14ac:dyDescent="0.25">
      <c r="A24" s="6"/>
      <c r="B24" s="15" t="s">
        <v>193</v>
      </c>
      <c r="C24" s="16">
        <v>80894282</v>
      </c>
      <c r="D24" s="16">
        <v>86082488</v>
      </c>
      <c r="E24" s="17">
        <f t="shared" si="0"/>
        <v>-5188206</v>
      </c>
      <c r="F24" s="18">
        <f t="shared" si="1"/>
        <v>-6.0270167841803085E-2</v>
      </c>
      <c r="I24" s="27"/>
    </row>
    <row r="25" spans="1:9" ht="15" customHeight="1" x14ac:dyDescent="0.25">
      <c r="A25" s="6"/>
      <c r="B25" s="15" t="s">
        <v>194</v>
      </c>
      <c r="C25" s="16">
        <v>73121014</v>
      </c>
      <c r="D25" s="16">
        <v>0</v>
      </c>
      <c r="E25" s="17">
        <f t="shared" si="0"/>
        <v>73121014</v>
      </c>
      <c r="F25" s="18">
        <f t="shared" si="1"/>
        <v>1</v>
      </c>
      <c r="H25" s="78"/>
      <c r="I25" s="27"/>
    </row>
    <row r="26" spans="1:9" s="127" customFormat="1" ht="15" customHeight="1" x14ac:dyDescent="0.25">
      <c r="B26" s="15" t="s">
        <v>195</v>
      </c>
      <c r="C26" s="16">
        <v>0</v>
      </c>
      <c r="D26" s="16">
        <v>10747462</v>
      </c>
      <c r="E26" s="17">
        <f t="shared" si="0"/>
        <v>-10747462</v>
      </c>
      <c r="F26" s="18">
        <f t="shared" si="1"/>
        <v>-1</v>
      </c>
      <c r="G26" s="128"/>
      <c r="H26" s="129"/>
      <c r="I26" s="130"/>
    </row>
    <row r="27" spans="1:9" ht="15" customHeight="1" x14ac:dyDescent="0.25">
      <c r="A27" s="6"/>
      <c r="B27" s="15" t="s">
        <v>196</v>
      </c>
      <c r="C27" s="16">
        <v>0</v>
      </c>
      <c r="D27" s="16">
        <v>10048000</v>
      </c>
      <c r="E27" s="17">
        <f t="shared" si="0"/>
        <v>-10048000</v>
      </c>
      <c r="F27" s="18">
        <f t="shared" si="1"/>
        <v>-1</v>
      </c>
      <c r="I27" s="27"/>
    </row>
    <row r="28" spans="1:9" ht="15" customHeight="1" x14ac:dyDescent="0.25">
      <c r="A28" s="6"/>
      <c r="B28" s="15" t="s">
        <v>197</v>
      </c>
      <c r="C28" s="16">
        <v>108615000</v>
      </c>
      <c r="D28" s="16">
        <v>123191250</v>
      </c>
      <c r="E28" s="17">
        <f t="shared" si="0"/>
        <v>-14576250</v>
      </c>
      <c r="F28" s="18">
        <f t="shared" si="1"/>
        <v>-0.11832212109220419</v>
      </c>
      <c r="I28" s="27"/>
    </row>
    <row r="29" spans="1:9" ht="15" customHeight="1" x14ac:dyDescent="0.25">
      <c r="A29" s="6"/>
      <c r="B29" s="15" t="s">
        <v>198</v>
      </c>
      <c r="C29" s="16">
        <v>0</v>
      </c>
      <c r="D29" s="16">
        <v>24659568</v>
      </c>
      <c r="E29" s="17">
        <f t="shared" si="0"/>
        <v>-24659568</v>
      </c>
      <c r="F29" s="18">
        <f t="shared" si="1"/>
        <v>-1</v>
      </c>
      <c r="I29" s="27"/>
    </row>
    <row r="30" spans="1:9" ht="15" customHeight="1" x14ac:dyDescent="0.25">
      <c r="A30" s="6"/>
      <c r="B30" s="15" t="s">
        <v>199</v>
      </c>
      <c r="C30" s="16">
        <v>6197800</v>
      </c>
      <c r="D30" s="16">
        <v>82406200</v>
      </c>
      <c r="E30" s="17">
        <f t="shared" si="0"/>
        <v>-76208400</v>
      </c>
      <c r="F30" s="18">
        <f t="shared" si="1"/>
        <v>-0.92478963961449501</v>
      </c>
      <c r="I30" s="27"/>
    </row>
    <row r="31" spans="1:9" ht="15" customHeight="1" x14ac:dyDescent="0.25">
      <c r="B31" s="15" t="s">
        <v>200</v>
      </c>
      <c r="C31" s="16">
        <v>11256897</v>
      </c>
      <c r="D31" s="16">
        <v>13624078</v>
      </c>
      <c r="E31" s="17">
        <f t="shared" si="0"/>
        <v>-2367181</v>
      </c>
      <c r="F31" s="18">
        <f t="shared" si="1"/>
        <v>-0.1737498126478724</v>
      </c>
      <c r="H31" s="31"/>
      <c r="I31" s="27"/>
    </row>
    <row r="32" spans="1:9" ht="15" customHeight="1" x14ac:dyDescent="0.25">
      <c r="B32" s="15" t="s">
        <v>201</v>
      </c>
      <c r="C32" s="16">
        <v>29200103</v>
      </c>
      <c r="D32" s="16">
        <v>29200103</v>
      </c>
      <c r="E32" s="17">
        <f t="shared" si="0"/>
        <v>0</v>
      </c>
      <c r="F32" s="18">
        <f t="shared" si="1"/>
        <v>0</v>
      </c>
      <c r="H32" s="131"/>
      <c r="I32" s="27"/>
    </row>
    <row r="33" spans="1:9" ht="15" customHeight="1" x14ac:dyDescent="0.25">
      <c r="B33" s="15" t="s">
        <v>202</v>
      </c>
      <c r="C33" s="16">
        <v>0</v>
      </c>
      <c r="D33" s="16">
        <v>45744748</v>
      </c>
      <c r="E33" s="17">
        <f t="shared" si="0"/>
        <v>-45744748</v>
      </c>
      <c r="F33" s="18">
        <f t="shared" si="1"/>
        <v>-1</v>
      </c>
      <c r="H33" s="31"/>
      <c r="I33"/>
    </row>
    <row r="34" spans="1:9" ht="15" customHeight="1" x14ac:dyDescent="0.25">
      <c r="B34" s="15" t="s">
        <v>203</v>
      </c>
      <c r="C34" s="16">
        <v>0</v>
      </c>
      <c r="D34" s="16">
        <v>5981275</v>
      </c>
      <c r="E34" s="17">
        <f t="shared" si="0"/>
        <v>-5981275</v>
      </c>
      <c r="F34" s="18">
        <f t="shared" si="1"/>
        <v>-1</v>
      </c>
      <c r="H34" s="31"/>
      <c r="I34" s="27"/>
    </row>
    <row r="35" spans="1:9" ht="15" customHeight="1" x14ac:dyDescent="0.25">
      <c r="B35" s="15" t="s">
        <v>204</v>
      </c>
      <c r="C35" s="16">
        <v>0</v>
      </c>
      <c r="D35" s="16">
        <v>5202455</v>
      </c>
      <c r="E35" s="17">
        <f t="shared" si="0"/>
        <v>-5202455</v>
      </c>
      <c r="F35" s="18">
        <f t="shared" si="1"/>
        <v>-1</v>
      </c>
      <c r="I35" s="27"/>
    </row>
    <row r="36" spans="1:9" ht="15" customHeight="1" x14ac:dyDescent="0.25">
      <c r="B36" s="15" t="s">
        <v>205</v>
      </c>
      <c r="C36" s="16">
        <v>176027746</v>
      </c>
      <c r="D36" s="16">
        <v>189928781</v>
      </c>
      <c r="E36" s="17">
        <f t="shared" si="0"/>
        <v>-13901035</v>
      </c>
      <c r="F36" s="18">
        <f t="shared" si="1"/>
        <v>-7.319077670487445E-2</v>
      </c>
      <c r="I36" s="27"/>
    </row>
    <row r="37" spans="1:9" ht="15" customHeight="1" x14ac:dyDescent="0.25">
      <c r="B37" s="15" t="s">
        <v>206</v>
      </c>
      <c r="C37" s="16">
        <v>0</v>
      </c>
      <c r="D37" s="16">
        <v>25810288</v>
      </c>
      <c r="E37" s="17">
        <f t="shared" si="0"/>
        <v>-25810288</v>
      </c>
      <c r="F37" s="18">
        <f t="shared" si="1"/>
        <v>-1</v>
      </c>
      <c r="I37" s="27"/>
    </row>
    <row r="38" spans="1:9" ht="15" x14ac:dyDescent="0.25">
      <c r="B38" s="15" t="s">
        <v>207</v>
      </c>
      <c r="C38" s="16">
        <v>0</v>
      </c>
      <c r="D38" s="16">
        <v>7500740</v>
      </c>
      <c r="E38" s="17">
        <f t="shared" si="0"/>
        <v>-7500740</v>
      </c>
      <c r="F38" s="18">
        <f t="shared" si="1"/>
        <v>-1</v>
      </c>
      <c r="I38"/>
    </row>
    <row r="39" spans="1:9" s="31" customFormat="1" ht="15" customHeight="1" x14ac:dyDescent="0.25">
      <c r="A39" s="6"/>
      <c r="B39" s="15" t="s">
        <v>208</v>
      </c>
      <c r="C39" s="16">
        <v>0</v>
      </c>
      <c r="D39" s="16">
        <v>13572721</v>
      </c>
      <c r="E39" s="17">
        <f t="shared" si="0"/>
        <v>-13572721</v>
      </c>
      <c r="F39" s="18">
        <f t="shared" si="1"/>
        <v>-1</v>
      </c>
      <c r="G39" s="29"/>
      <c r="H39" s="1"/>
      <c r="I39" s="27"/>
    </row>
    <row r="40" spans="1:9" ht="15" customHeight="1" x14ac:dyDescent="0.25">
      <c r="B40" s="15" t="s">
        <v>209</v>
      </c>
      <c r="C40" s="16">
        <v>0</v>
      </c>
      <c r="D40" s="16">
        <v>46365799</v>
      </c>
      <c r="E40" s="17">
        <f t="shared" si="0"/>
        <v>-46365799</v>
      </c>
      <c r="F40" s="18">
        <f t="shared" si="1"/>
        <v>-1</v>
      </c>
      <c r="I40" s="27"/>
    </row>
    <row r="41" spans="1:9" ht="15" customHeight="1" x14ac:dyDescent="0.25">
      <c r="B41" s="15" t="s">
        <v>210</v>
      </c>
      <c r="C41" s="16">
        <v>15776475</v>
      </c>
      <c r="D41" s="16">
        <v>43688699</v>
      </c>
      <c r="E41" s="17">
        <f t="shared" si="0"/>
        <v>-27912224</v>
      </c>
      <c r="F41" s="18">
        <f t="shared" si="1"/>
        <v>-0.63888888062333926</v>
      </c>
      <c r="I41" s="27"/>
    </row>
    <row r="42" spans="1:9" ht="15" customHeight="1" x14ac:dyDescent="0.25">
      <c r="B42" s="36" t="s">
        <v>211</v>
      </c>
      <c r="C42" s="16">
        <v>48407000</v>
      </c>
      <c r="D42" s="16">
        <v>141705605</v>
      </c>
      <c r="E42" s="17">
        <f t="shared" si="0"/>
        <v>-93298605</v>
      </c>
      <c r="F42" s="18">
        <f t="shared" si="1"/>
        <v>-0.65839742189449735</v>
      </c>
      <c r="I42"/>
    </row>
    <row r="43" spans="1:9" ht="15" customHeight="1" x14ac:dyDescent="0.25">
      <c r="B43" s="15" t="s">
        <v>212</v>
      </c>
      <c r="C43" s="16">
        <v>0</v>
      </c>
      <c r="D43" s="16">
        <v>19580060</v>
      </c>
      <c r="E43" s="17">
        <f t="shared" si="0"/>
        <v>-19580060</v>
      </c>
      <c r="F43" s="18">
        <f t="shared" si="1"/>
        <v>-1</v>
      </c>
      <c r="I43" s="27"/>
    </row>
    <row r="44" spans="1:9" ht="15" customHeight="1" x14ac:dyDescent="0.2">
      <c r="B44" s="36" t="s">
        <v>213</v>
      </c>
      <c r="C44" s="16">
        <v>111557678</v>
      </c>
      <c r="D44" s="16">
        <v>99981687</v>
      </c>
      <c r="E44" s="17">
        <f t="shared" si="0"/>
        <v>11575991</v>
      </c>
      <c r="F44" s="18">
        <f t="shared" si="1"/>
        <v>0.11578111299522281</v>
      </c>
    </row>
    <row r="45" spans="1:9" ht="15" customHeight="1" x14ac:dyDescent="0.2">
      <c r="B45" s="36" t="s">
        <v>214</v>
      </c>
      <c r="C45" s="16">
        <v>1938014081</v>
      </c>
      <c r="D45" s="16">
        <v>2105005180</v>
      </c>
      <c r="E45" s="17">
        <f t="shared" si="0"/>
        <v>-166991099</v>
      </c>
      <c r="F45" s="18">
        <f t="shared" si="1"/>
        <v>-7.933049314396462E-2</v>
      </c>
    </row>
    <row r="46" spans="1:9" ht="15" customHeight="1" x14ac:dyDescent="0.2">
      <c r="B46" s="15" t="s">
        <v>215</v>
      </c>
      <c r="C46" s="16">
        <v>204747130</v>
      </c>
      <c r="D46" s="16">
        <v>23364211</v>
      </c>
      <c r="E46" s="17">
        <f t="shared" si="0"/>
        <v>181382919</v>
      </c>
      <c r="F46" s="18">
        <f t="shared" si="1"/>
        <v>7.7632803007985158</v>
      </c>
    </row>
    <row r="47" spans="1:9" ht="15" customHeight="1" x14ac:dyDescent="0.2">
      <c r="B47" s="15" t="s">
        <v>216</v>
      </c>
      <c r="C47" s="16">
        <v>13961048</v>
      </c>
      <c r="D47" s="16">
        <v>0</v>
      </c>
      <c r="E47" s="17">
        <f t="shared" si="0"/>
        <v>13961048</v>
      </c>
      <c r="F47" s="18">
        <f t="shared" si="1"/>
        <v>1</v>
      </c>
    </row>
    <row r="48" spans="1:9" ht="15" customHeight="1" x14ac:dyDescent="0.2">
      <c r="B48" s="21" t="s">
        <v>217</v>
      </c>
      <c r="C48" s="75">
        <v>7468500</v>
      </c>
      <c r="D48" s="75">
        <v>0</v>
      </c>
      <c r="E48" s="24">
        <f t="shared" si="0"/>
        <v>7468500</v>
      </c>
      <c r="F48" s="25">
        <f t="shared" si="1"/>
        <v>1</v>
      </c>
    </row>
    <row r="49" spans="1:9" ht="15" customHeight="1" x14ac:dyDescent="0.2">
      <c r="B49" s="53" t="s">
        <v>177</v>
      </c>
      <c r="C49" s="33"/>
      <c r="D49" s="33"/>
      <c r="E49" s="132"/>
      <c r="F49" s="33"/>
      <c r="G49" s="29">
        <v>22050501</v>
      </c>
      <c r="I49" s="126"/>
    </row>
    <row r="50" spans="1:9" ht="15" customHeight="1" x14ac:dyDescent="0.2">
      <c r="B50" s="11" t="s">
        <v>218</v>
      </c>
      <c r="C50" s="12">
        <v>48670022</v>
      </c>
      <c r="D50" s="12">
        <v>0</v>
      </c>
      <c r="E50" s="13">
        <f>+C50-D50</f>
        <v>48670022</v>
      </c>
      <c r="F50" s="14">
        <f>+IFERROR((E50/D50),100%)</f>
        <v>1</v>
      </c>
    </row>
    <row r="51" spans="1:9" ht="15" customHeight="1" x14ac:dyDescent="0.2">
      <c r="A51" s="31"/>
      <c r="B51" s="36" t="s">
        <v>219</v>
      </c>
      <c r="C51" s="16">
        <v>0</v>
      </c>
      <c r="D51" s="16">
        <v>9065409</v>
      </c>
      <c r="E51" s="17">
        <f>+C51-D51</f>
        <v>-9065409</v>
      </c>
      <c r="F51" s="18">
        <f>+IFERROR((E51/D51),100%)</f>
        <v>-1</v>
      </c>
      <c r="G51" s="93"/>
    </row>
    <row r="52" spans="1:9" ht="15" customHeight="1" x14ac:dyDescent="0.2">
      <c r="B52" s="15" t="s">
        <v>220</v>
      </c>
      <c r="C52" s="16">
        <v>0</v>
      </c>
      <c r="D52" s="16">
        <v>13294593</v>
      </c>
      <c r="E52" s="17">
        <f>+C52-D52</f>
        <v>-13294593</v>
      </c>
      <c r="F52" s="18">
        <f>+IFERROR((E52/D52),100%)</f>
        <v>-1</v>
      </c>
      <c r="G52" s="93"/>
    </row>
    <row r="53" spans="1:9" ht="15" customHeight="1" x14ac:dyDescent="0.2">
      <c r="B53" s="36" t="s">
        <v>221</v>
      </c>
      <c r="C53" s="16">
        <v>0</v>
      </c>
      <c r="D53" s="16">
        <v>1349470</v>
      </c>
      <c r="E53" s="17">
        <f>+C53-D53</f>
        <v>-1349470</v>
      </c>
      <c r="F53" s="18">
        <f>+IFERROR((E53/D53),100%)</f>
        <v>-1</v>
      </c>
      <c r="G53" s="1"/>
      <c r="H53" s="78"/>
      <c r="I53" s="86"/>
    </row>
    <row r="54" spans="1:9" ht="15" customHeight="1" x14ac:dyDescent="0.2">
      <c r="B54" s="15" t="s">
        <v>222</v>
      </c>
      <c r="C54" s="16">
        <v>0</v>
      </c>
      <c r="D54" s="16">
        <v>11169098</v>
      </c>
      <c r="E54" s="17">
        <f t="shared" si="0"/>
        <v>-11169098</v>
      </c>
      <c r="F54" s="18">
        <f t="shared" si="1"/>
        <v>-1</v>
      </c>
    </row>
    <row r="55" spans="1:9" s="31" customFormat="1" ht="15" customHeight="1" x14ac:dyDescent="0.2">
      <c r="A55" s="1"/>
      <c r="B55" s="36" t="s">
        <v>223</v>
      </c>
      <c r="C55" s="16">
        <v>0</v>
      </c>
      <c r="D55" s="16">
        <v>17030000</v>
      </c>
      <c r="E55" s="17">
        <f t="shared" si="0"/>
        <v>-17030000</v>
      </c>
      <c r="F55" s="18">
        <f t="shared" si="1"/>
        <v>-1</v>
      </c>
      <c r="G55" s="29"/>
      <c r="H55" s="1"/>
    </row>
    <row r="56" spans="1:9" s="31" customFormat="1" ht="15" customHeight="1" x14ac:dyDescent="0.2">
      <c r="A56" s="1"/>
      <c r="B56" s="36" t="s">
        <v>224</v>
      </c>
      <c r="C56" s="16">
        <v>216364100</v>
      </c>
      <c r="D56" s="16">
        <v>0</v>
      </c>
      <c r="E56" s="17">
        <f t="shared" si="0"/>
        <v>216364100</v>
      </c>
      <c r="F56" s="18">
        <f t="shared" si="1"/>
        <v>1</v>
      </c>
      <c r="G56" s="29"/>
      <c r="H56" s="1"/>
    </row>
    <row r="57" spans="1:9" s="31" customFormat="1" x14ac:dyDescent="0.2">
      <c r="A57" s="1"/>
      <c r="B57" s="36" t="s">
        <v>225</v>
      </c>
      <c r="C57" s="16">
        <v>65708504</v>
      </c>
      <c r="D57" s="16">
        <v>101351373</v>
      </c>
      <c r="E57" s="17">
        <f t="shared" si="0"/>
        <v>-35642869</v>
      </c>
      <c r="F57" s="18">
        <f t="shared" si="1"/>
        <v>-0.35167623234862344</v>
      </c>
      <c r="G57" s="29"/>
      <c r="H57" s="1"/>
    </row>
    <row r="58" spans="1:9" s="31" customFormat="1" ht="15" customHeight="1" x14ac:dyDescent="0.2">
      <c r="A58" s="1"/>
      <c r="B58" s="62" t="s">
        <v>226</v>
      </c>
      <c r="C58" s="75">
        <v>0</v>
      </c>
      <c r="D58" s="62">
        <v>17338390</v>
      </c>
      <c r="E58" s="24">
        <f t="shared" si="0"/>
        <v>-17338390</v>
      </c>
      <c r="F58" s="25">
        <f t="shared" si="1"/>
        <v>-1</v>
      </c>
      <c r="G58" s="29"/>
    </row>
    <row r="59" spans="1:9" s="31" customFormat="1" ht="15" customHeight="1" x14ac:dyDescent="0.2">
      <c r="A59" s="1"/>
      <c r="C59" s="82"/>
      <c r="G59" s="29"/>
      <c r="H59" s="1"/>
    </row>
    <row r="60" spans="1:9" s="31" customFormat="1" ht="15" customHeight="1" x14ac:dyDescent="0.25">
      <c r="A60" s="1"/>
      <c r="B60" s="133" t="s">
        <v>227</v>
      </c>
      <c r="C60" s="33">
        <f>SUM(C61:C118)</f>
        <v>4619267622.8800001</v>
      </c>
      <c r="D60" s="32">
        <f>SUM(D61:D118)</f>
        <v>5824217431</v>
      </c>
      <c r="E60" s="71">
        <f t="shared" ref="E60:E90" si="2">+C60-D60</f>
        <v>-1204949808.1199999</v>
      </c>
      <c r="F60" s="10">
        <f>+E60/D60</f>
        <v>-0.20688613060812769</v>
      </c>
      <c r="G60" s="29">
        <v>22050502</v>
      </c>
      <c r="H60" s="1"/>
    </row>
    <row r="61" spans="1:9" s="31" customFormat="1" ht="15" customHeight="1" x14ac:dyDescent="0.25">
      <c r="A61" s="1"/>
      <c r="B61" s="11" t="s">
        <v>135</v>
      </c>
      <c r="C61" s="12">
        <v>18846238</v>
      </c>
      <c r="D61" s="134">
        <v>41172326</v>
      </c>
      <c r="E61" s="13">
        <f t="shared" si="2"/>
        <v>-22326088</v>
      </c>
      <c r="F61" s="14">
        <f t="shared" ref="F61:F118" si="3">+IFERROR((E61/D61),100%)</f>
        <v>-0.54225957503591127</v>
      </c>
      <c r="G61" s="29"/>
      <c r="H61"/>
      <c r="I61" s="27"/>
    </row>
    <row r="62" spans="1:9" s="31" customFormat="1" ht="15" customHeight="1" x14ac:dyDescent="0.25">
      <c r="A62" s="1"/>
      <c r="B62" s="15" t="s">
        <v>182</v>
      </c>
      <c r="C62" s="16">
        <v>23498870</v>
      </c>
      <c r="D62" s="28">
        <v>29131066</v>
      </c>
      <c r="E62" s="17">
        <f t="shared" si="2"/>
        <v>-5632196</v>
      </c>
      <c r="F62" s="18">
        <f t="shared" si="3"/>
        <v>-0.19333985237615403</v>
      </c>
      <c r="G62" s="29"/>
      <c r="H62"/>
      <c r="I62" s="27"/>
    </row>
    <row r="63" spans="1:9" s="31" customFormat="1" ht="15" customHeight="1" x14ac:dyDescent="0.25">
      <c r="A63" s="1"/>
      <c r="B63" s="15" t="s">
        <v>228</v>
      </c>
      <c r="C63" s="16">
        <v>0</v>
      </c>
      <c r="D63" s="28">
        <v>4803157</v>
      </c>
      <c r="E63" s="17">
        <f t="shared" si="2"/>
        <v>-4803157</v>
      </c>
      <c r="F63" s="18">
        <f t="shared" si="3"/>
        <v>-1</v>
      </c>
      <c r="G63" s="29"/>
      <c r="H63"/>
      <c r="I63" s="27"/>
    </row>
    <row r="64" spans="1:9" s="31" customFormat="1" ht="15" customHeight="1" x14ac:dyDescent="0.25">
      <c r="A64" s="1"/>
      <c r="B64" s="15" t="s">
        <v>229</v>
      </c>
      <c r="C64" s="16">
        <v>45663118</v>
      </c>
      <c r="D64" s="28">
        <v>63722103</v>
      </c>
      <c r="E64" s="17">
        <f t="shared" si="2"/>
        <v>-18058985</v>
      </c>
      <c r="F64" s="18">
        <f t="shared" si="3"/>
        <v>-0.28340221288679063</v>
      </c>
      <c r="G64" s="135"/>
      <c r="H64"/>
      <c r="I64" s="27"/>
    </row>
    <row r="65" spans="1:9" s="31" customFormat="1" ht="15" customHeight="1" x14ac:dyDescent="0.25">
      <c r="A65" s="1"/>
      <c r="B65" s="15" t="s">
        <v>230</v>
      </c>
      <c r="C65" s="16">
        <v>301952711</v>
      </c>
      <c r="D65" s="28">
        <v>288713962</v>
      </c>
      <c r="E65" s="17">
        <f t="shared" si="2"/>
        <v>13238749</v>
      </c>
      <c r="F65" s="18">
        <f t="shared" si="3"/>
        <v>4.585420430758385E-2</v>
      </c>
      <c r="G65" s="135"/>
      <c r="H65"/>
      <c r="I65" s="27"/>
    </row>
    <row r="66" spans="1:9" s="31" customFormat="1" ht="15" customHeight="1" x14ac:dyDescent="0.25">
      <c r="A66" s="1"/>
      <c r="B66" s="15" t="s">
        <v>231</v>
      </c>
      <c r="C66" s="16">
        <v>333530396</v>
      </c>
      <c r="D66" s="28">
        <v>597863949</v>
      </c>
      <c r="E66" s="17">
        <f t="shared" si="2"/>
        <v>-264333553</v>
      </c>
      <c r="F66" s="18">
        <f t="shared" si="3"/>
        <v>-0.44212994184066451</v>
      </c>
      <c r="G66" s="135"/>
      <c r="H66"/>
      <c r="I66" s="27"/>
    </row>
    <row r="67" spans="1:9" s="31" customFormat="1" ht="15" customHeight="1" x14ac:dyDescent="0.25">
      <c r="A67" s="1"/>
      <c r="B67" s="15" t="s">
        <v>232</v>
      </c>
      <c r="C67" s="16">
        <v>11814180</v>
      </c>
      <c r="D67" s="28">
        <v>25157010</v>
      </c>
      <c r="E67" s="17">
        <f t="shared" si="2"/>
        <v>-13342830</v>
      </c>
      <c r="F67" s="18">
        <f t="shared" si="3"/>
        <v>-0.53038218770831669</v>
      </c>
      <c r="G67" s="135"/>
      <c r="H67"/>
      <c r="I67" s="27"/>
    </row>
    <row r="68" spans="1:9" s="31" customFormat="1" ht="15" customHeight="1" x14ac:dyDescent="0.25">
      <c r="A68" s="1"/>
      <c r="B68" s="15" t="s">
        <v>233</v>
      </c>
      <c r="C68" s="16">
        <v>5784400</v>
      </c>
      <c r="D68" s="28">
        <v>0</v>
      </c>
      <c r="E68" s="17">
        <f t="shared" si="2"/>
        <v>5784400</v>
      </c>
      <c r="F68" s="18">
        <f t="shared" si="3"/>
        <v>1</v>
      </c>
      <c r="G68" s="135"/>
      <c r="H68"/>
      <c r="I68" s="27"/>
    </row>
    <row r="69" spans="1:9" s="31" customFormat="1" ht="15" customHeight="1" x14ac:dyDescent="0.25">
      <c r="A69" s="1"/>
      <c r="B69" s="15" t="s">
        <v>234</v>
      </c>
      <c r="C69" s="16">
        <v>7098243</v>
      </c>
      <c r="D69" s="28">
        <v>0</v>
      </c>
      <c r="E69" s="17">
        <f t="shared" si="2"/>
        <v>7098243</v>
      </c>
      <c r="F69" s="18">
        <f t="shared" si="3"/>
        <v>1</v>
      </c>
      <c r="G69" s="135"/>
      <c r="H69"/>
      <c r="I69" s="27"/>
    </row>
    <row r="70" spans="1:9" s="31" customFormat="1" ht="15" customHeight="1" x14ac:dyDescent="0.25">
      <c r="A70" s="1"/>
      <c r="B70" s="15" t="s">
        <v>235</v>
      </c>
      <c r="C70" s="16">
        <v>5608320</v>
      </c>
      <c r="D70" s="28">
        <v>0</v>
      </c>
      <c r="E70" s="17">
        <f t="shared" si="2"/>
        <v>5608320</v>
      </c>
      <c r="F70" s="18">
        <f t="shared" si="3"/>
        <v>1</v>
      </c>
      <c r="G70" s="135"/>
      <c r="H70"/>
      <c r="I70" s="27"/>
    </row>
    <row r="71" spans="1:9" s="31" customFormat="1" ht="15" customHeight="1" x14ac:dyDescent="0.25">
      <c r="A71" s="1"/>
      <c r="B71" s="15" t="s">
        <v>236</v>
      </c>
      <c r="C71" s="16">
        <v>50815800</v>
      </c>
      <c r="D71" s="28">
        <v>75041111</v>
      </c>
      <c r="E71" s="17">
        <f t="shared" si="2"/>
        <v>-24225311</v>
      </c>
      <c r="F71" s="18">
        <f t="shared" si="3"/>
        <v>-0.32282719001854865</v>
      </c>
      <c r="G71" s="135"/>
      <c r="H71"/>
      <c r="I71" s="27"/>
    </row>
    <row r="72" spans="1:9" ht="15" customHeight="1" x14ac:dyDescent="0.25">
      <c r="B72" s="15" t="s">
        <v>187</v>
      </c>
      <c r="C72" s="16">
        <v>73907865</v>
      </c>
      <c r="D72" s="28">
        <v>22984650</v>
      </c>
      <c r="E72" s="17">
        <f t="shared" si="2"/>
        <v>50923215</v>
      </c>
      <c r="F72" s="18">
        <f t="shared" si="3"/>
        <v>2.2155314525128729</v>
      </c>
      <c r="G72" s="135"/>
      <c r="H72"/>
      <c r="I72" s="27"/>
    </row>
    <row r="73" spans="1:9" ht="15" customHeight="1" x14ac:dyDescent="0.25">
      <c r="B73" s="15" t="s">
        <v>237</v>
      </c>
      <c r="C73" s="16">
        <v>6593932</v>
      </c>
      <c r="D73" s="28">
        <v>0</v>
      </c>
      <c r="E73" s="17">
        <f t="shared" si="2"/>
        <v>6593932</v>
      </c>
      <c r="F73" s="18">
        <f t="shared" si="3"/>
        <v>1</v>
      </c>
      <c r="G73" s="135"/>
      <c r="H73"/>
      <c r="I73" s="27"/>
    </row>
    <row r="74" spans="1:9" ht="15" customHeight="1" x14ac:dyDescent="0.25">
      <c r="B74" s="15" t="s">
        <v>192</v>
      </c>
      <c r="C74" s="16">
        <v>153893579</v>
      </c>
      <c r="D74" s="28">
        <v>207411665</v>
      </c>
      <c r="E74" s="17">
        <f t="shared" si="2"/>
        <v>-53518086</v>
      </c>
      <c r="F74" s="18">
        <f t="shared" si="3"/>
        <v>-0.2580283322059056</v>
      </c>
      <c r="G74" s="135"/>
      <c r="H74"/>
      <c r="I74" s="27"/>
    </row>
    <row r="75" spans="1:9" ht="15" customHeight="1" x14ac:dyDescent="0.25">
      <c r="B75" s="15" t="s">
        <v>238</v>
      </c>
      <c r="C75" s="16">
        <v>34429714</v>
      </c>
      <c r="D75" s="28">
        <v>36933553</v>
      </c>
      <c r="E75" s="17">
        <f t="shared" si="2"/>
        <v>-2503839</v>
      </c>
      <c r="F75" s="18">
        <f t="shared" si="3"/>
        <v>-6.7793071519547554E-2</v>
      </c>
      <c r="G75" s="135"/>
      <c r="H75"/>
      <c r="I75" s="27"/>
    </row>
    <row r="76" spans="1:9" ht="15" customHeight="1" x14ac:dyDescent="0.25">
      <c r="B76" s="15" t="s">
        <v>193</v>
      </c>
      <c r="C76" s="16">
        <v>550963338</v>
      </c>
      <c r="D76" s="28">
        <v>457439016</v>
      </c>
      <c r="E76" s="17">
        <f t="shared" si="2"/>
        <v>93524322</v>
      </c>
      <c r="F76" s="18">
        <f t="shared" si="3"/>
        <v>0.20445200065750405</v>
      </c>
      <c r="H76"/>
      <c r="I76" s="27"/>
    </row>
    <row r="77" spans="1:9" ht="15" customHeight="1" x14ac:dyDescent="0.25">
      <c r="B77" s="15" t="s">
        <v>239</v>
      </c>
      <c r="C77" s="16">
        <v>0</v>
      </c>
      <c r="D77" s="28">
        <v>15766770</v>
      </c>
      <c r="E77" s="17">
        <f t="shared" si="2"/>
        <v>-15766770</v>
      </c>
      <c r="F77" s="18">
        <f t="shared" si="3"/>
        <v>-1</v>
      </c>
      <c r="H77"/>
      <c r="I77" s="27"/>
    </row>
    <row r="78" spans="1:9" ht="15" customHeight="1" x14ac:dyDescent="0.25">
      <c r="B78" s="15" t="s">
        <v>198</v>
      </c>
      <c r="C78" s="16">
        <v>54742025</v>
      </c>
      <c r="D78" s="28">
        <v>204121094</v>
      </c>
      <c r="E78" s="17">
        <f t="shared" si="2"/>
        <v>-149379069</v>
      </c>
      <c r="F78" s="18">
        <f t="shared" si="3"/>
        <v>-0.73181593373196407</v>
      </c>
      <c r="G78" s="93"/>
      <c r="H78"/>
      <c r="I78" s="27"/>
    </row>
    <row r="79" spans="1:9" ht="15" customHeight="1" x14ac:dyDescent="0.25">
      <c r="B79" s="15" t="s">
        <v>240</v>
      </c>
      <c r="C79" s="16">
        <v>0</v>
      </c>
      <c r="D79" s="28">
        <v>8979275</v>
      </c>
      <c r="E79" s="17">
        <f t="shared" si="2"/>
        <v>-8979275</v>
      </c>
      <c r="F79" s="18">
        <f t="shared" si="3"/>
        <v>-1</v>
      </c>
      <c r="G79" s="93"/>
      <c r="H79"/>
      <c r="I79" s="27"/>
    </row>
    <row r="80" spans="1:9" ht="15" customHeight="1" x14ac:dyDescent="0.25">
      <c r="B80" s="15" t="s">
        <v>241</v>
      </c>
      <c r="C80" s="16">
        <v>5668251</v>
      </c>
      <c r="D80" s="28">
        <v>0</v>
      </c>
      <c r="E80" s="17">
        <f t="shared" si="2"/>
        <v>5668251</v>
      </c>
      <c r="F80" s="18">
        <f t="shared" si="3"/>
        <v>1</v>
      </c>
      <c r="G80" s="93"/>
      <c r="H80"/>
      <c r="I80" s="27"/>
    </row>
    <row r="81" spans="1:9" ht="15" customHeight="1" x14ac:dyDescent="0.25">
      <c r="B81" s="15" t="s">
        <v>242</v>
      </c>
      <c r="C81" s="16">
        <v>6068194</v>
      </c>
      <c r="D81" s="28">
        <v>0</v>
      </c>
      <c r="E81" s="17">
        <f t="shared" si="2"/>
        <v>6068194</v>
      </c>
      <c r="F81" s="18">
        <f t="shared" si="3"/>
        <v>1</v>
      </c>
      <c r="G81" s="93"/>
      <c r="H81"/>
      <c r="I81" s="27"/>
    </row>
    <row r="82" spans="1:9" ht="15" customHeight="1" x14ac:dyDescent="0.25">
      <c r="A82" s="31"/>
      <c r="B82" s="15" t="s">
        <v>243</v>
      </c>
      <c r="C82" s="16">
        <v>0</v>
      </c>
      <c r="D82" s="28">
        <v>112640485</v>
      </c>
      <c r="E82" s="17">
        <f t="shared" si="2"/>
        <v>-112640485</v>
      </c>
      <c r="F82" s="18">
        <f t="shared" si="3"/>
        <v>-1</v>
      </c>
      <c r="H82"/>
      <c r="I82" s="27"/>
    </row>
    <row r="83" spans="1:9" ht="15" customHeight="1" x14ac:dyDescent="0.25">
      <c r="A83" s="31"/>
      <c r="B83" s="36" t="s">
        <v>244</v>
      </c>
      <c r="C83" s="16">
        <v>7167245</v>
      </c>
      <c r="D83" s="28">
        <v>11158794</v>
      </c>
      <c r="E83" s="17">
        <f t="shared" si="2"/>
        <v>-3991549</v>
      </c>
      <c r="F83" s="18">
        <f t="shared" si="3"/>
        <v>-0.35770433614958747</v>
      </c>
      <c r="G83" s="93"/>
      <c r="H83"/>
      <c r="I83" s="27"/>
    </row>
    <row r="84" spans="1:9" ht="15" customHeight="1" x14ac:dyDescent="0.25">
      <c r="A84" s="31"/>
      <c r="B84" s="36" t="s">
        <v>245</v>
      </c>
      <c r="C84" s="16">
        <v>26121512</v>
      </c>
      <c r="D84" s="28">
        <v>28937570</v>
      </c>
      <c r="E84" s="17">
        <f t="shared" si="2"/>
        <v>-2816058</v>
      </c>
      <c r="F84" s="18">
        <f t="shared" si="3"/>
        <v>-9.7314943860178998E-2</v>
      </c>
      <c r="G84" s="93"/>
      <c r="H84"/>
      <c r="I84" s="27"/>
    </row>
    <row r="85" spans="1:9" ht="15" customHeight="1" x14ac:dyDescent="0.25">
      <c r="A85" s="31"/>
      <c r="B85" s="15" t="s">
        <v>201</v>
      </c>
      <c r="C85" s="16">
        <v>267338031</v>
      </c>
      <c r="D85" s="28">
        <v>558702115</v>
      </c>
      <c r="E85" s="17">
        <f t="shared" si="2"/>
        <v>-291364084</v>
      </c>
      <c r="F85" s="18">
        <f t="shared" si="3"/>
        <v>-0.52150166641126816</v>
      </c>
      <c r="G85" s="93"/>
      <c r="H85"/>
      <c r="I85" s="27"/>
    </row>
    <row r="86" spans="1:9" ht="15" customHeight="1" x14ac:dyDescent="0.25">
      <c r="A86" s="31"/>
      <c r="B86" s="15" t="s">
        <v>202</v>
      </c>
      <c r="C86" s="16">
        <v>173357745</v>
      </c>
      <c r="D86" s="28">
        <v>242097921</v>
      </c>
      <c r="E86" s="17">
        <f t="shared" si="2"/>
        <v>-68740176</v>
      </c>
      <c r="F86" s="18">
        <f t="shared" si="3"/>
        <v>-0.28393542462514582</v>
      </c>
      <c r="G86" s="93"/>
      <c r="H86"/>
      <c r="I86" s="27"/>
    </row>
    <row r="87" spans="1:9" ht="15" customHeight="1" x14ac:dyDescent="0.25">
      <c r="B87" s="15" t="s">
        <v>203</v>
      </c>
      <c r="C87" s="16">
        <v>164644730</v>
      </c>
      <c r="D87" s="28">
        <v>146263865</v>
      </c>
      <c r="E87" s="17">
        <f t="shared" si="2"/>
        <v>18380865</v>
      </c>
      <c r="F87" s="18">
        <f t="shared" si="3"/>
        <v>0.12566921433397102</v>
      </c>
      <c r="G87" s="135"/>
      <c r="H87"/>
      <c r="I87" s="27"/>
    </row>
    <row r="88" spans="1:9" ht="15" customHeight="1" x14ac:dyDescent="0.25">
      <c r="B88" s="15" t="s">
        <v>204</v>
      </c>
      <c r="C88" s="16">
        <v>348693449</v>
      </c>
      <c r="D88" s="28">
        <v>229623229</v>
      </c>
      <c r="E88" s="17">
        <f t="shared" si="2"/>
        <v>119070220</v>
      </c>
      <c r="F88" s="18">
        <f t="shared" si="3"/>
        <v>0.51854605702805445</v>
      </c>
      <c r="G88" s="135"/>
      <c r="H88"/>
      <c r="I88" s="27"/>
    </row>
    <row r="89" spans="1:9" s="78" customFormat="1" ht="15" customHeight="1" x14ac:dyDescent="0.25">
      <c r="A89" s="1"/>
      <c r="B89" s="15" t="s">
        <v>246</v>
      </c>
      <c r="C89" s="16">
        <v>108078379</v>
      </c>
      <c r="D89" s="28">
        <v>147522145</v>
      </c>
      <c r="E89" s="17">
        <f t="shared" si="2"/>
        <v>-39443766</v>
      </c>
      <c r="F89" s="18">
        <f t="shared" si="3"/>
        <v>-0.2673752201745711</v>
      </c>
      <c r="G89" s="135"/>
      <c r="H89"/>
      <c r="I89" s="27"/>
    </row>
    <row r="90" spans="1:9" ht="15" customHeight="1" x14ac:dyDescent="0.25">
      <c r="B90" s="21" t="s">
        <v>247</v>
      </c>
      <c r="C90" s="75">
        <v>77867775</v>
      </c>
      <c r="D90" s="68">
        <v>43322741</v>
      </c>
      <c r="E90" s="24">
        <f t="shared" si="2"/>
        <v>34545034</v>
      </c>
      <c r="F90" s="25">
        <f t="shared" si="3"/>
        <v>0.79738800460478709</v>
      </c>
      <c r="G90" s="135"/>
      <c r="H90"/>
      <c r="I90" s="27"/>
    </row>
    <row r="91" spans="1:9" s="31" customFormat="1" ht="15" customHeight="1" x14ac:dyDescent="0.25">
      <c r="A91" s="1"/>
      <c r="B91" s="136" t="s">
        <v>227</v>
      </c>
      <c r="C91" s="137"/>
      <c r="D91" s="137"/>
      <c r="E91" s="132"/>
      <c r="F91" s="33"/>
      <c r="G91" s="29">
        <v>22050502</v>
      </c>
      <c r="H91"/>
      <c r="I91" s="27"/>
    </row>
    <row r="92" spans="1:9" ht="15" customHeight="1" x14ac:dyDescent="0.25">
      <c r="B92" s="15" t="s">
        <v>248</v>
      </c>
      <c r="C92" s="16">
        <v>28310081</v>
      </c>
      <c r="D92" s="28">
        <v>13263049</v>
      </c>
      <c r="E92" s="17">
        <f t="shared" ref="E92:E118" si="4">+C92-D92</f>
        <v>15047032</v>
      </c>
      <c r="F92" s="18">
        <f t="shared" ref="F92:F99" si="5">+IFERROR((E92/D92),100%)</f>
        <v>1.1345077591133079</v>
      </c>
      <c r="H92"/>
      <c r="I92" s="27"/>
    </row>
    <row r="93" spans="1:9" ht="15" customHeight="1" x14ac:dyDescent="0.25">
      <c r="A93" s="31"/>
      <c r="B93" s="15" t="s">
        <v>249</v>
      </c>
      <c r="C93" s="16">
        <v>5963591</v>
      </c>
      <c r="D93" s="28">
        <v>13261443</v>
      </c>
      <c r="E93" s="17">
        <f t="shared" si="4"/>
        <v>-7297852</v>
      </c>
      <c r="F93" s="18">
        <f t="shared" si="5"/>
        <v>-0.55030602627481795</v>
      </c>
      <c r="H93"/>
      <c r="I93" s="27"/>
    </row>
    <row r="94" spans="1:9" ht="15" customHeight="1" x14ac:dyDescent="0.25">
      <c r="B94" s="15" t="s">
        <v>250</v>
      </c>
      <c r="C94" s="16">
        <v>23356796</v>
      </c>
      <c r="D94" s="28">
        <v>31090742</v>
      </c>
      <c r="E94" s="17">
        <f t="shared" si="4"/>
        <v>-7733946</v>
      </c>
      <c r="F94" s="18">
        <f t="shared" si="5"/>
        <v>-0.24875398599364401</v>
      </c>
      <c r="H94"/>
      <c r="I94" s="27"/>
    </row>
    <row r="95" spans="1:9" s="131" customFormat="1" ht="15" customHeight="1" x14ac:dyDescent="0.25">
      <c r="A95" s="1"/>
      <c r="B95" s="15" t="s">
        <v>251</v>
      </c>
      <c r="C95" s="16">
        <v>62726583</v>
      </c>
      <c r="D95" s="28">
        <v>0</v>
      </c>
      <c r="E95" s="17">
        <f t="shared" si="4"/>
        <v>62726583</v>
      </c>
      <c r="F95" s="18">
        <f t="shared" si="5"/>
        <v>1</v>
      </c>
      <c r="G95" s="29"/>
      <c r="H95"/>
      <c r="I95" s="27"/>
    </row>
    <row r="96" spans="1:9" s="131" customFormat="1" ht="15" customHeight="1" x14ac:dyDescent="0.25">
      <c r="A96" s="1"/>
      <c r="B96" s="15" t="s">
        <v>252</v>
      </c>
      <c r="C96" s="16">
        <v>5539008</v>
      </c>
      <c r="D96" s="28">
        <v>0</v>
      </c>
      <c r="E96" s="17">
        <f t="shared" si="4"/>
        <v>5539008</v>
      </c>
      <c r="F96" s="18">
        <f t="shared" si="5"/>
        <v>1</v>
      </c>
      <c r="G96" s="29"/>
      <c r="H96"/>
      <c r="I96" s="27"/>
    </row>
    <row r="97" spans="1:9" s="31" customFormat="1" ht="15" customHeight="1" x14ac:dyDescent="0.25">
      <c r="A97" s="1"/>
      <c r="B97" s="15" t="s">
        <v>207</v>
      </c>
      <c r="C97" s="16">
        <v>41509101</v>
      </c>
      <c r="D97" s="28">
        <v>63322082</v>
      </c>
      <c r="E97" s="17">
        <f t="shared" si="4"/>
        <v>-21812981</v>
      </c>
      <c r="F97" s="18">
        <f t="shared" si="5"/>
        <v>-0.34447668666358761</v>
      </c>
      <c r="G97" s="29"/>
      <c r="H97"/>
      <c r="I97" s="27"/>
    </row>
    <row r="98" spans="1:9" s="31" customFormat="1" ht="15" customHeight="1" x14ac:dyDescent="0.25">
      <c r="A98" s="1"/>
      <c r="B98" s="15" t="s">
        <v>208</v>
      </c>
      <c r="C98" s="16">
        <v>161265678</v>
      </c>
      <c r="D98" s="28">
        <v>143070659</v>
      </c>
      <c r="E98" s="17">
        <f t="shared" si="4"/>
        <v>18195019</v>
      </c>
      <c r="F98" s="18">
        <f t="shared" si="5"/>
        <v>0.12717505550876088</v>
      </c>
      <c r="G98" s="29"/>
      <c r="H98"/>
      <c r="I98" s="27"/>
    </row>
    <row r="99" spans="1:9" s="31" customFormat="1" ht="15" customHeight="1" x14ac:dyDescent="0.25">
      <c r="A99" s="1"/>
      <c r="B99" s="15" t="s">
        <v>253</v>
      </c>
      <c r="C99" s="16">
        <v>0</v>
      </c>
      <c r="D99" s="28">
        <v>19973697</v>
      </c>
      <c r="E99" s="17">
        <f t="shared" si="4"/>
        <v>-19973697</v>
      </c>
      <c r="F99" s="18">
        <f t="shared" si="5"/>
        <v>-1</v>
      </c>
      <c r="G99" s="29"/>
      <c r="H99"/>
      <c r="I99" s="27"/>
    </row>
    <row r="100" spans="1:9" ht="15" x14ac:dyDescent="0.25">
      <c r="B100" s="15" t="s">
        <v>209</v>
      </c>
      <c r="C100" s="16">
        <v>219417948</v>
      </c>
      <c r="D100" s="28">
        <v>388651816</v>
      </c>
      <c r="E100" s="17">
        <f t="shared" si="4"/>
        <v>-169233868</v>
      </c>
      <c r="F100" s="18">
        <f t="shared" si="3"/>
        <v>-0.43543825355495058</v>
      </c>
      <c r="H100"/>
      <c r="I100" s="27"/>
    </row>
    <row r="101" spans="1:9" ht="15" customHeight="1" x14ac:dyDescent="0.25">
      <c r="B101" s="15" t="s">
        <v>254</v>
      </c>
      <c r="C101" s="16">
        <v>0</v>
      </c>
      <c r="D101" s="28">
        <v>137210101</v>
      </c>
      <c r="E101" s="17">
        <f t="shared" si="4"/>
        <v>-137210101</v>
      </c>
      <c r="F101" s="18">
        <f t="shared" si="3"/>
        <v>-1</v>
      </c>
      <c r="H101"/>
      <c r="I101" s="27"/>
    </row>
    <row r="102" spans="1:9" ht="15" customHeight="1" x14ac:dyDescent="0.25">
      <c r="B102" s="15" t="s">
        <v>255</v>
      </c>
      <c r="C102" s="16">
        <v>0</v>
      </c>
      <c r="D102" s="28">
        <v>21997985</v>
      </c>
      <c r="E102" s="17">
        <f t="shared" si="4"/>
        <v>-21997985</v>
      </c>
      <c r="F102" s="18">
        <f t="shared" si="3"/>
        <v>-1</v>
      </c>
      <c r="H102"/>
      <c r="I102" s="27"/>
    </row>
    <row r="103" spans="1:9" ht="15" customHeight="1" x14ac:dyDescent="0.25">
      <c r="B103" s="15" t="s">
        <v>212</v>
      </c>
      <c r="C103" s="16">
        <v>388503932</v>
      </c>
      <c r="D103" s="28">
        <v>526669908</v>
      </c>
      <c r="E103" s="17">
        <f t="shared" si="4"/>
        <v>-138165976</v>
      </c>
      <c r="F103" s="18">
        <f t="shared" si="3"/>
        <v>-0.26233884621332876</v>
      </c>
      <c r="H103"/>
      <c r="I103" s="27"/>
    </row>
    <row r="104" spans="1:9" ht="15" customHeight="1" x14ac:dyDescent="0.25">
      <c r="B104" s="15" t="s">
        <v>256</v>
      </c>
      <c r="C104" s="16">
        <v>0</v>
      </c>
      <c r="D104" s="28">
        <v>602037</v>
      </c>
      <c r="E104" s="17">
        <f t="shared" si="4"/>
        <v>-602037</v>
      </c>
      <c r="F104" s="18">
        <f t="shared" si="3"/>
        <v>-1</v>
      </c>
      <c r="H104"/>
      <c r="I104" s="27"/>
    </row>
    <row r="105" spans="1:9" ht="15" customHeight="1" x14ac:dyDescent="0.25">
      <c r="B105" s="15" t="s">
        <v>257</v>
      </c>
      <c r="C105" s="16">
        <v>42455764</v>
      </c>
      <c r="D105" s="28">
        <v>35151711</v>
      </c>
      <c r="E105" s="17">
        <f t="shared" si="4"/>
        <v>7304053</v>
      </c>
      <c r="F105" s="18">
        <f t="shared" si="3"/>
        <v>0.20778655696162271</v>
      </c>
      <c r="H105"/>
      <c r="I105" s="27"/>
    </row>
    <row r="106" spans="1:9" ht="15" customHeight="1" x14ac:dyDescent="0.25">
      <c r="B106" s="15" t="s">
        <v>258</v>
      </c>
      <c r="C106" s="16">
        <v>5468224</v>
      </c>
      <c r="D106" s="28">
        <v>5468224</v>
      </c>
      <c r="E106" s="17">
        <f t="shared" si="4"/>
        <v>0</v>
      </c>
      <c r="F106" s="18">
        <f t="shared" si="3"/>
        <v>0</v>
      </c>
      <c r="H106"/>
      <c r="I106" s="27"/>
    </row>
    <row r="107" spans="1:9" ht="15" customHeight="1" x14ac:dyDescent="0.25">
      <c r="B107" s="15" t="s">
        <v>259</v>
      </c>
      <c r="C107" s="16">
        <v>7876692</v>
      </c>
      <c r="D107" s="28">
        <v>20442968</v>
      </c>
      <c r="E107" s="17">
        <f t="shared" si="4"/>
        <v>-12566276</v>
      </c>
      <c r="F107" s="18">
        <f t="shared" si="3"/>
        <v>-0.61469919632022119</v>
      </c>
      <c r="H107"/>
      <c r="I107" s="27"/>
    </row>
    <row r="108" spans="1:9" ht="15" customHeight="1" x14ac:dyDescent="0.25">
      <c r="B108" s="15" t="s">
        <v>260</v>
      </c>
      <c r="C108" s="16">
        <v>10805901</v>
      </c>
      <c r="D108" s="28">
        <v>52062835</v>
      </c>
      <c r="E108" s="17">
        <f t="shared" si="4"/>
        <v>-41256934</v>
      </c>
      <c r="F108" s="18">
        <f t="shared" si="3"/>
        <v>-0.79244501379919097</v>
      </c>
      <c r="H108"/>
      <c r="I108" s="27"/>
    </row>
    <row r="109" spans="1:9" ht="15" customHeight="1" x14ac:dyDescent="0.2">
      <c r="B109" s="15" t="s">
        <v>219</v>
      </c>
      <c r="C109" s="16">
        <v>94659556</v>
      </c>
      <c r="D109" s="28">
        <v>6687519</v>
      </c>
      <c r="E109" s="17">
        <f t="shared" si="4"/>
        <v>87972037</v>
      </c>
      <c r="F109" s="18">
        <f t="shared" si="3"/>
        <v>13.154659747508754</v>
      </c>
      <c r="I109" s="31"/>
    </row>
    <row r="110" spans="1:9" x14ac:dyDescent="0.2">
      <c r="A110" s="78"/>
      <c r="B110" s="15" t="s">
        <v>220</v>
      </c>
      <c r="C110" s="16">
        <v>193286246</v>
      </c>
      <c r="D110" s="28">
        <v>329698691</v>
      </c>
      <c r="E110" s="17">
        <f t="shared" si="4"/>
        <v>-136412445</v>
      </c>
      <c r="F110" s="18">
        <f t="shared" si="3"/>
        <v>-0.41374882195088847</v>
      </c>
      <c r="G110" s="138"/>
    </row>
    <row r="111" spans="1:9" ht="15" customHeight="1" x14ac:dyDescent="0.2">
      <c r="B111" s="15" t="s">
        <v>221</v>
      </c>
      <c r="C111" s="16">
        <v>40655476.880000003</v>
      </c>
      <c r="D111" s="28">
        <v>79988220</v>
      </c>
      <c r="E111" s="17">
        <f t="shared" si="4"/>
        <v>-39332743.119999997</v>
      </c>
      <c r="F111" s="18">
        <f t="shared" si="3"/>
        <v>-0.49173169649230847</v>
      </c>
      <c r="G111" s="1"/>
    </row>
    <row r="112" spans="1:9" ht="15" customHeight="1" x14ac:dyDescent="0.2">
      <c r="B112" s="15" t="s">
        <v>261</v>
      </c>
      <c r="C112" s="16">
        <v>0</v>
      </c>
      <c r="D112" s="28">
        <v>1677000</v>
      </c>
      <c r="E112" s="17">
        <f t="shared" si="4"/>
        <v>-1677000</v>
      </c>
      <c r="F112" s="18">
        <f t="shared" si="3"/>
        <v>-1</v>
      </c>
      <c r="G112" s="1"/>
    </row>
    <row r="113" spans="1:9" s="78" customFormat="1" ht="15" customHeight="1" x14ac:dyDescent="0.2">
      <c r="A113" s="1"/>
      <c r="B113" s="15" t="s">
        <v>224</v>
      </c>
      <c r="C113" s="16">
        <v>179244107</v>
      </c>
      <c r="D113" s="28">
        <v>56005100</v>
      </c>
      <c r="E113" s="17">
        <f>+C113-D113</f>
        <v>123239007</v>
      </c>
      <c r="F113" s="18">
        <f t="shared" si="3"/>
        <v>2.2004961512433687</v>
      </c>
      <c r="G113" s="29"/>
      <c r="H113" s="1"/>
    </row>
    <row r="114" spans="1:9" ht="15" customHeight="1" x14ac:dyDescent="0.2">
      <c r="B114" s="15" t="s">
        <v>222</v>
      </c>
      <c r="C114" s="16">
        <v>83818147</v>
      </c>
      <c r="D114" s="28">
        <v>125429671</v>
      </c>
      <c r="E114" s="17">
        <f t="shared" si="4"/>
        <v>-41611524</v>
      </c>
      <c r="F114" s="18">
        <f t="shared" si="3"/>
        <v>-0.33175183884521231</v>
      </c>
    </row>
    <row r="115" spans="1:9" x14ac:dyDescent="0.2">
      <c r="B115" s="15" t="s">
        <v>262</v>
      </c>
      <c r="C115" s="16">
        <v>23955750</v>
      </c>
      <c r="D115" s="28">
        <v>10896293</v>
      </c>
      <c r="E115" s="17">
        <f t="shared" si="4"/>
        <v>13059457</v>
      </c>
      <c r="F115" s="18">
        <f t="shared" si="3"/>
        <v>1.1985229288529595</v>
      </c>
    </row>
    <row r="116" spans="1:9" x14ac:dyDescent="0.2">
      <c r="B116" s="15" t="s">
        <v>263</v>
      </c>
      <c r="C116" s="16">
        <v>128506621</v>
      </c>
      <c r="D116" s="28">
        <v>107626272</v>
      </c>
      <c r="E116" s="17">
        <f t="shared" si="4"/>
        <v>20880349</v>
      </c>
      <c r="F116" s="18">
        <f t="shared" si="3"/>
        <v>0.19400791843835305</v>
      </c>
    </row>
    <row r="117" spans="1:9" x14ac:dyDescent="0.2">
      <c r="B117" s="15" t="s">
        <v>223</v>
      </c>
      <c r="C117" s="16">
        <v>0</v>
      </c>
      <c r="D117" s="28">
        <v>5452000</v>
      </c>
      <c r="E117" s="17">
        <f t="shared" si="4"/>
        <v>-5452000</v>
      </c>
      <c r="F117" s="18">
        <f t="shared" si="3"/>
        <v>-1</v>
      </c>
    </row>
    <row r="118" spans="1:9" x14ac:dyDescent="0.2">
      <c r="B118" s="21" t="s">
        <v>264</v>
      </c>
      <c r="C118" s="75">
        <v>7794380</v>
      </c>
      <c r="D118" s="62">
        <v>29007836</v>
      </c>
      <c r="E118" s="24">
        <f t="shared" si="4"/>
        <v>-21213456</v>
      </c>
      <c r="F118" s="25">
        <f t="shared" si="3"/>
        <v>-0.73130088021733164</v>
      </c>
      <c r="G118" s="1"/>
    </row>
    <row r="119" spans="1:9" ht="9.75" customHeight="1" x14ac:dyDescent="0.2">
      <c r="B119" s="28"/>
      <c r="C119" s="77"/>
      <c r="D119" s="28"/>
      <c r="E119" s="20"/>
      <c r="F119" s="118"/>
      <c r="G119" s="1"/>
    </row>
    <row r="120" spans="1:9" ht="15" x14ac:dyDescent="0.25">
      <c r="A120" s="131"/>
      <c r="B120" s="53" t="s">
        <v>265</v>
      </c>
      <c r="C120" s="33">
        <f>SUM(C121:C122)</f>
        <v>0</v>
      </c>
      <c r="D120" s="33">
        <f>SUM(D121:D122)</f>
        <v>4054964</v>
      </c>
      <c r="E120" s="71">
        <f t="shared" ref="E120:E121" si="6">+C120-D120</f>
        <v>-4054964</v>
      </c>
      <c r="F120" s="54">
        <f>+E120/D120</f>
        <v>-1</v>
      </c>
    </row>
    <row r="121" spans="1:9" hidden="1" x14ac:dyDescent="0.2">
      <c r="A121" s="31"/>
      <c r="B121" s="56" t="s">
        <v>164</v>
      </c>
      <c r="C121" s="16">
        <v>0</v>
      </c>
      <c r="D121" s="65">
        <v>0</v>
      </c>
      <c r="E121" s="13">
        <f t="shared" si="6"/>
        <v>0</v>
      </c>
      <c r="F121" s="14">
        <v>1</v>
      </c>
      <c r="G121" s="1"/>
    </row>
    <row r="122" spans="1:9" x14ac:dyDescent="0.2">
      <c r="A122" s="131"/>
      <c r="B122" s="21" t="s">
        <v>220</v>
      </c>
      <c r="C122" s="75">
        <v>0</v>
      </c>
      <c r="D122" s="139">
        <v>4054964</v>
      </c>
      <c r="E122" s="24">
        <f>+C122-D122</f>
        <v>-4054964</v>
      </c>
      <c r="F122" s="25">
        <f t="shared" ref="F122" si="7">+IFERROR((E122/D122),100%)</f>
        <v>-1</v>
      </c>
      <c r="G122" s="140"/>
    </row>
    <row r="123" spans="1:9" ht="9.75" customHeight="1" x14ac:dyDescent="0.2">
      <c r="A123" s="131"/>
      <c r="B123" s="28"/>
      <c r="C123" s="141"/>
      <c r="D123" s="98"/>
      <c r="E123" s="20"/>
      <c r="F123" s="118"/>
      <c r="G123" s="140"/>
    </row>
    <row r="124" spans="1:9" ht="15" x14ac:dyDescent="0.25">
      <c r="B124" s="53" t="s">
        <v>266</v>
      </c>
      <c r="C124" s="33">
        <f>SUM(C125:C166)</f>
        <v>880391313</v>
      </c>
      <c r="D124" s="33">
        <f>SUM(D125:D166)</f>
        <v>1177140927</v>
      </c>
      <c r="E124" s="71">
        <f t="shared" ref="E124:E135" si="8">+C124-D124</f>
        <v>-296749614</v>
      </c>
      <c r="F124" s="54">
        <f>+E124/D124</f>
        <v>-0.25209353204316887</v>
      </c>
      <c r="G124" s="140"/>
    </row>
    <row r="125" spans="1:9" x14ac:dyDescent="0.2">
      <c r="B125" s="15" t="s">
        <v>164</v>
      </c>
      <c r="C125" s="16">
        <v>31861073</v>
      </c>
      <c r="D125" s="28">
        <v>31608233</v>
      </c>
      <c r="E125" s="17">
        <f t="shared" si="8"/>
        <v>252840</v>
      </c>
      <c r="F125" s="18">
        <f t="shared" ref="F125:F135" si="9">+IFERROR((E125/D125),100%)</f>
        <v>7.9991817321771828E-3</v>
      </c>
      <c r="G125" s="140"/>
    </row>
    <row r="126" spans="1:9" x14ac:dyDescent="0.2">
      <c r="B126" s="15" t="s">
        <v>267</v>
      </c>
      <c r="C126" s="16">
        <v>14758386</v>
      </c>
      <c r="D126" s="28">
        <v>0</v>
      </c>
      <c r="E126" s="17">
        <f t="shared" si="8"/>
        <v>14758386</v>
      </c>
      <c r="F126" s="18">
        <f t="shared" si="9"/>
        <v>1</v>
      </c>
      <c r="G126" s="140"/>
    </row>
    <row r="127" spans="1:9" ht="15" x14ac:dyDescent="0.25">
      <c r="B127" s="15" t="s">
        <v>268</v>
      </c>
      <c r="C127" s="16">
        <v>0</v>
      </c>
      <c r="D127" s="28">
        <v>5682527</v>
      </c>
      <c r="E127" s="17">
        <f t="shared" si="8"/>
        <v>-5682527</v>
      </c>
      <c r="F127" s="18">
        <f t="shared" si="9"/>
        <v>-1</v>
      </c>
      <c r="G127" s="140"/>
      <c r="H127"/>
      <c r="I127" s="27"/>
    </row>
    <row r="128" spans="1:9" ht="15" x14ac:dyDescent="0.25">
      <c r="B128" s="15" t="s">
        <v>269</v>
      </c>
      <c r="C128" s="16">
        <v>5075060</v>
      </c>
      <c r="D128" s="28">
        <v>0</v>
      </c>
      <c r="E128" s="17">
        <f t="shared" si="8"/>
        <v>5075060</v>
      </c>
      <c r="F128" s="18">
        <f t="shared" si="9"/>
        <v>1</v>
      </c>
      <c r="G128" s="135"/>
      <c r="H128"/>
      <c r="I128" s="27"/>
    </row>
    <row r="129" spans="2:9" ht="15" x14ac:dyDescent="0.25">
      <c r="B129" s="15" t="s">
        <v>270</v>
      </c>
      <c r="C129" s="16">
        <v>20798820</v>
      </c>
      <c r="D129" s="28">
        <v>15606850</v>
      </c>
      <c r="E129" s="17">
        <f t="shared" si="8"/>
        <v>5191970</v>
      </c>
      <c r="F129" s="18">
        <f t="shared" si="9"/>
        <v>0.33267251239039269</v>
      </c>
      <c r="G129" s="135"/>
      <c r="H129"/>
      <c r="I129" s="27"/>
    </row>
    <row r="130" spans="2:9" ht="15" x14ac:dyDescent="0.25">
      <c r="B130" s="15" t="s">
        <v>271</v>
      </c>
      <c r="C130" s="16">
        <v>46410000</v>
      </c>
      <c r="D130" s="28">
        <v>24990000</v>
      </c>
      <c r="E130" s="17">
        <f t="shared" si="8"/>
        <v>21420000</v>
      </c>
      <c r="F130" s="18">
        <f t="shared" si="9"/>
        <v>0.8571428571428571</v>
      </c>
      <c r="G130" s="135"/>
      <c r="H130"/>
      <c r="I130" s="27"/>
    </row>
    <row r="131" spans="2:9" ht="15" x14ac:dyDescent="0.25">
      <c r="B131" s="15" t="s">
        <v>272</v>
      </c>
      <c r="C131" s="16">
        <v>97407000</v>
      </c>
      <c r="D131" s="28">
        <v>35114700</v>
      </c>
      <c r="E131" s="17">
        <f t="shared" si="8"/>
        <v>62292300</v>
      </c>
      <c r="F131" s="18">
        <f t="shared" si="9"/>
        <v>1.7739664584917427</v>
      </c>
      <c r="G131" s="135"/>
      <c r="H131"/>
      <c r="I131" s="27"/>
    </row>
    <row r="132" spans="2:9" ht="15" x14ac:dyDescent="0.25">
      <c r="B132" s="15" t="s">
        <v>273</v>
      </c>
      <c r="C132" s="16">
        <v>0</v>
      </c>
      <c r="D132" s="28">
        <v>8213596</v>
      </c>
      <c r="E132" s="17">
        <f t="shared" si="8"/>
        <v>-8213596</v>
      </c>
      <c r="F132" s="18">
        <f t="shared" si="9"/>
        <v>-1</v>
      </c>
      <c r="G132" s="135"/>
      <c r="H132"/>
      <c r="I132" s="27"/>
    </row>
    <row r="133" spans="2:9" ht="15" x14ac:dyDescent="0.25">
      <c r="B133" s="15" t="s">
        <v>274</v>
      </c>
      <c r="C133" s="16">
        <v>0</v>
      </c>
      <c r="D133" s="28">
        <v>57465701</v>
      </c>
      <c r="E133" s="17">
        <f t="shared" si="8"/>
        <v>-57465701</v>
      </c>
      <c r="F133" s="18">
        <f t="shared" si="9"/>
        <v>-1</v>
      </c>
      <c r="G133" s="135"/>
      <c r="H133"/>
      <c r="I133" s="27"/>
    </row>
    <row r="134" spans="2:9" ht="15" x14ac:dyDescent="0.25">
      <c r="B134" s="15" t="s">
        <v>275</v>
      </c>
      <c r="C134" s="16">
        <v>8933750</v>
      </c>
      <c r="D134" s="28">
        <v>11462470</v>
      </c>
      <c r="E134" s="17">
        <f t="shared" si="8"/>
        <v>-2528720</v>
      </c>
      <c r="F134" s="18">
        <f t="shared" si="9"/>
        <v>-0.22060864717639392</v>
      </c>
      <c r="G134" s="135"/>
      <c r="H134"/>
      <c r="I134" s="27"/>
    </row>
    <row r="135" spans="2:9" ht="15" x14ac:dyDescent="0.25">
      <c r="B135" s="21" t="s">
        <v>189</v>
      </c>
      <c r="C135" s="75">
        <v>0</v>
      </c>
      <c r="D135" s="68">
        <v>107746962</v>
      </c>
      <c r="E135" s="24">
        <f t="shared" si="8"/>
        <v>-107746962</v>
      </c>
      <c r="F135" s="25">
        <f t="shared" si="9"/>
        <v>-1</v>
      </c>
      <c r="H135"/>
      <c r="I135" s="27"/>
    </row>
    <row r="136" spans="2:9" ht="15" x14ac:dyDescent="0.25">
      <c r="B136" s="53" t="s">
        <v>266</v>
      </c>
      <c r="C136" s="33"/>
      <c r="D136" s="33"/>
      <c r="E136" s="33"/>
      <c r="F136" s="54"/>
      <c r="G136" s="140"/>
      <c r="H136"/>
      <c r="I136" s="27"/>
    </row>
    <row r="137" spans="2:9" ht="15" x14ac:dyDescent="0.25">
      <c r="B137" s="15" t="s">
        <v>190</v>
      </c>
      <c r="C137" s="16">
        <v>15100294</v>
      </c>
      <c r="D137" s="28">
        <v>0</v>
      </c>
      <c r="E137" s="17">
        <f>+C137-D137</f>
        <v>15100294</v>
      </c>
      <c r="F137" s="18">
        <f>+IFERROR((E137/D137),100%)</f>
        <v>1</v>
      </c>
      <c r="H137"/>
      <c r="I137" s="27"/>
    </row>
    <row r="138" spans="2:9" ht="15" x14ac:dyDescent="0.25">
      <c r="B138" s="36" t="s">
        <v>276</v>
      </c>
      <c r="C138" s="16">
        <v>0</v>
      </c>
      <c r="D138" s="44">
        <v>5557166</v>
      </c>
      <c r="E138" s="17">
        <f>+C138-D138</f>
        <v>-5557166</v>
      </c>
      <c r="F138" s="18">
        <f>+IFERROR((E138/D138),100%)</f>
        <v>-1</v>
      </c>
      <c r="H138"/>
      <c r="I138" s="27"/>
    </row>
    <row r="139" spans="2:9" ht="15" x14ac:dyDescent="0.25">
      <c r="B139" s="36" t="s">
        <v>277</v>
      </c>
      <c r="C139" s="16">
        <v>0</v>
      </c>
      <c r="D139" s="44">
        <v>18668997</v>
      </c>
      <c r="E139" s="17">
        <f>+C139-D139</f>
        <v>-18668997</v>
      </c>
      <c r="F139" s="18">
        <f>+IFERROR((E139/D139),100%)</f>
        <v>-1</v>
      </c>
      <c r="H139"/>
      <c r="I139" s="27"/>
    </row>
    <row r="140" spans="2:9" ht="15" x14ac:dyDescent="0.25">
      <c r="B140" s="36" t="s">
        <v>278</v>
      </c>
      <c r="C140" s="16">
        <v>0</v>
      </c>
      <c r="D140" s="44">
        <v>38946785</v>
      </c>
      <c r="E140" s="17">
        <f>+C140-D140</f>
        <v>-38946785</v>
      </c>
      <c r="F140" s="18">
        <f>+IFERROR((E140/D140),100%)</f>
        <v>-1</v>
      </c>
      <c r="H140"/>
      <c r="I140" s="27"/>
    </row>
    <row r="141" spans="2:9" ht="15" x14ac:dyDescent="0.25">
      <c r="B141" s="36" t="s">
        <v>279</v>
      </c>
      <c r="C141" s="16">
        <v>102155792</v>
      </c>
      <c r="D141" s="44">
        <v>0</v>
      </c>
      <c r="E141" s="17">
        <f t="shared" ref="E141:E166" si="10">+C141-D141</f>
        <v>102155792</v>
      </c>
      <c r="F141" s="18">
        <f t="shared" ref="F141:F166" si="11">+IFERROR((E141/D141),100%)</f>
        <v>1</v>
      </c>
      <c r="H141"/>
      <c r="I141" s="27"/>
    </row>
    <row r="142" spans="2:9" ht="15" x14ac:dyDescent="0.25">
      <c r="B142" s="36" t="s">
        <v>199</v>
      </c>
      <c r="C142" s="16">
        <v>417879600</v>
      </c>
      <c r="D142" s="44">
        <v>398869400</v>
      </c>
      <c r="E142" s="17">
        <f t="shared" si="10"/>
        <v>19010200</v>
      </c>
      <c r="F142" s="18">
        <f t="shared" si="11"/>
        <v>4.7660211588053635E-2</v>
      </c>
      <c r="H142"/>
      <c r="I142" s="27"/>
    </row>
    <row r="143" spans="2:9" ht="15" x14ac:dyDescent="0.25">
      <c r="B143" s="36" t="s">
        <v>280</v>
      </c>
      <c r="C143" s="16">
        <v>0</v>
      </c>
      <c r="D143" s="44">
        <v>55643991</v>
      </c>
      <c r="E143" s="17">
        <f t="shared" si="10"/>
        <v>-55643991</v>
      </c>
      <c r="F143" s="18">
        <f t="shared" si="11"/>
        <v>-1</v>
      </c>
      <c r="H143"/>
      <c r="I143" s="27"/>
    </row>
    <row r="144" spans="2:9" ht="15" x14ac:dyDescent="0.25">
      <c r="B144" s="36" t="s">
        <v>281</v>
      </c>
      <c r="C144" s="16">
        <v>12970720</v>
      </c>
      <c r="D144" s="44">
        <v>0</v>
      </c>
      <c r="E144" s="17">
        <f t="shared" si="10"/>
        <v>12970720</v>
      </c>
      <c r="F144" s="18">
        <f t="shared" si="11"/>
        <v>1</v>
      </c>
      <c r="H144"/>
      <c r="I144" s="27"/>
    </row>
    <row r="145" spans="2:9" ht="15" x14ac:dyDescent="0.25">
      <c r="B145" s="36" t="s">
        <v>282</v>
      </c>
      <c r="C145" s="16">
        <v>7581518</v>
      </c>
      <c r="D145" s="44">
        <v>0</v>
      </c>
      <c r="E145" s="17">
        <f t="shared" si="10"/>
        <v>7581518</v>
      </c>
      <c r="F145" s="18">
        <f t="shared" si="11"/>
        <v>1</v>
      </c>
      <c r="H145"/>
      <c r="I145" s="27"/>
    </row>
    <row r="146" spans="2:9" x14ac:dyDescent="0.2">
      <c r="B146" s="36" t="s">
        <v>283</v>
      </c>
      <c r="C146" s="16">
        <v>0</v>
      </c>
      <c r="D146" s="44">
        <v>50513669</v>
      </c>
      <c r="E146" s="17">
        <f t="shared" si="10"/>
        <v>-50513669</v>
      </c>
      <c r="F146" s="18">
        <f t="shared" si="11"/>
        <v>-1</v>
      </c>
    </row>
    <row r="147" spans="2:9" x14ac:dyDescent="0.2">
      <c r="B147" s="36" t="s">
        <v>284</v>
      </c>
      <c r="C147" s="16">
        <v>10895691</v>
      </c>
      <c r="D147" s="44">
        <v>10895691</v>
      </c>
      <c r="E147" s="17">
        <f t="shared" si="10"/>
        <v>0</v>
      </c>
      <c r="F147" s="18">
        <f t="shared" si="11"/>
        <v>0</v>
      </c>
    </row>
    <row r="148" spans="2:9" x14ac:dyDescent="0.2">
      <c r="B148" s="36" t="s">
        <v>285</v>
      </c>
      <c r="C148" s="16">
        <v>0</v>
      </c>
      <c r="D148" s="44">
        <v>43908776</v>
      </c>
      <c r="E148" s="17">
        <f t="shared" si="10"/>
        <v>-43908776</v>
      </c>
      <c r="F148" s="18">
        <f t="shared" si="11"/>
        <v>-1</v>
      </c>
    </row>
    <row r="149" spans="2:9" x14ac:dyDescent="0.2">
      <c r="B149" s="36" t="s">
        <v>286</v>
      </c>
      <c r="C149" s="16">
        <v>0</v>
      </c>
      <c r="D149" s="44">
        <v>7109518</v>
      </c>
      <c r="E149" s="17">
        <f t="shared" si="10"/>
        <v>-7109518</v>
      </c>
      <c r="F149" s="18">
        <f t="shared" si="11"/>
        <v>-1</v>
      </c>
    </row>
    <row r="150" spans="2:9" x14ac:dyDescent="0.2">
      <c r="B150" s="36" t="s">
        <v>287</v>
      </c>
      <c r="C150" s="16">
        <v>7706017</v>
      </c>
      <c r="D150" s="44">
        <v>0</v>
      </c>
      <c r="E150" s="17">
        <f t="shared" si="10"/>
        <v>7706017</v>
      </c>
      <c r="F150" s="18">
        <f t="shared" si="11"/>
        <v>1</v>
      </c>
    </row>
    <row r="151" spans="2:9" x14ac:dyDescent="0.2">
      <c r="B151" s="36" t="s">
        <v>288</v>
      </c>
      <c r="C151" s="16">
        <v>37674857</v>
      </c>
      <c r="D151" s="44">
        <v>24886452</v>
      </c>
      <c r="E151" s="17">
        <f t="shared" si="10"/>
        <v>12788405</v>
      </c>
      <c r="F151" s="18">
        <f t="shared" si="11"/>
        <v>0.51387015714413609</v>
      </c>
    </row>
    <row r="152" spans="2:9" x14ac:dyDescent="0.2">
      <c r="B152" s="36" t="s">
        <v>289</v>
      </c>
      <c r="C152" s="16">
        <v>13939489</v>
      </c>
      <c r="D152" s="44">
        <v>28745139</v>
      </c>
      <c r="E152" s="17">
        <f t="shared" si="10"/>
        <v>-14805650</v>
      </c>
      <c r="F152" s="18">
        <f t="shared" si="11"/>
        <v>-0.51506621693497467</v>
      </c>
    </row>
    <row r="153" spans="2:9" x14ac:dyDescent="0.2">
      <c r="B153" s="36" t="s">
        <v>290</v>
      </c>
      <c r="C153" s="16">
        <v>0</v>
      </c>
      <c r="D153" s="44">
        <v>9291704</v>
      </c>
      <c r="E153" s="17">
        <f t="shared" si="10"/>
        <v>-9291704</v>
      </c>
      <c r="F153" s="18">
        <f t="shared" si="11"/>
        <v>-1</v>
      </c>
    </row>
    <row r="154" spans="2:9" x14ac:dyDescent="0.2">
      <c r="B154" s="36" t="s">
        <v>291</v>
      </c>
      <c r="C154" s="16">
        <v>0</v>
      </c>
      <c r="D154" s="44">
        <v>16764074</v>
      </c>
      <c r="E154" s="17">
        <f t="shared" si="10"/>
        <v>-16764074</v>
      </c>
      <c r="F154" s="18">
        <f t="shared" si="11"/>
        <v>-1</v>
      </c>
    </row>
    <row r="155" spans="2:9" x14ac:dyDescent="0.2">
      <c r="B155" s="36" t="s">
        <v>206</v>
      </c>
      <c r="C155" s="16">
        <v>0</v>
      </c>
      <c r="D155" s="44">
        <v>20379509</v>
      </c>
      <c r="E155" s="17">
        <f t="shared" si="10"/>
        <v>-20379509</v>
      </c>
      <c r="F155" s="18">
        <f t="shared" si="11"/>
        <v>-1</v>
      </c>
    </row>
    <row r="156" spans="2:9" x14ac:dyDescent="0.2">
      <c r="B156" s="36" t="s">
        <v>292</v>
      </c>
      <c r="C156" s="16">
        <v>0</v>
      </c>
      <c r="D156" s="44">
        <v>3379898</v>
      </c>
      <c r="E156" s="17">
        <f t="shared" si="10"/>
        <v>-3379898</v>
      </c>
      <c r="F156" s="18">
        <f t="shared" si="11"/>
        <v>-1</v>
      </c>
    </row>
    <row r="157" spans="2:9" x14ac:dyDescent="0.2">
      <c r="B157" s="36" t="s">
        <v>293</v>
      </c>
      <c r="C157" s="16">
        <v>5372028</v>
      </c>
      <c r="D157" s="44">
        <v>0</v>
      </c>
      <c r="E157" s="17">
        <f t="shared" si="10"/>
        <v>5372028</v>
      </c>
      <c r="F157" s="18">
        <f t="shared" si="11"/>
        <v>1</v>
      </c>
    </row>
    <row r="158" spans="2:9" x14ac:dyDescent="0.2">
      <c r="B158" s="36" t="s">
        <v>294</v>
      </c>
      <c r="C158" s="16">
        <v>0</v>
      </c>
      <c r="D158" s="44">
        <v>61066163</v>
      </c>
      <c r="E158" s="17">
        <f t="shared" si="10"/>
        <v>-61066163</v>
      </c>
      <c r="F158" s="18">
        <f t="shared" si="11"/>
        <v>-1</v>
      </c>
    </row>
    <row r="159" spans="2:9" x14ac:dyDescent="0.2">
      <c r="B159" s="36" t="s">
        <v>295</v>
      </c>
      <c r="C159" s="16">
        <v>0</v>
      </c>
      <c r="D159" s="44">
        <v>8505709</v>
      </c>
      <c r="E159" s="17">
        <f t="shared" si="10"/>
        <v>-8505709</v>
      </c>
      <c r="F159" s="18">
        <f t="shared" si="11"/>
        <v>-1</v>
      </c>
    </row>
    <row r="160" spans="2:9" x14ac:dyDescent="0.2">
      <c r="B160" s="36" t="s">
        <v>296</v>
      </c>
      <c r="C160" s="16">
        <v>0</v>
      </c>
      <c r="D160" s="44">
        <v>5020880</v>
      </c>
      <c r="E160" s="17">
        <f t="shared" si="10"/>
        <v>-5020880</v>
      </c>
      <c r="F160" s="18">
        <f t="shared" si="11"/>
        <v>-1</v>
      </c>
    </row>
    <row r="161" spans="1:11" x14ac:dyDescent="0.2">
      <c r="B161" s="36" t="s">
        <v>297</v>
      </c>
      <c r="C161" s="16">
        <v>0</v>
      </c>
      <c r="D161" s="44">
        <v>8224505</v>
      </c>
      <c r="E161" s="17">
        <f t="shared" si="10"/>
        <v>-8224505</v>
      </c>
      <c r="F161" s="18">
        <f t="shared" si="11"/>
        <v>-1</v>
      </c>
    </row>
    <row r="162" spans="1:11" ht="15" x14ac:dyDescent="0.25">
      <c r="B162" s="36" t="s">
        <v>298</v>
      </c>
      <c r="C162" s="16">
        <v>0</v>
      </c>
      <c r="D162" s="44">
        <v>8669291</v>
      </c>
      <c r="E162" s="17">
        <f t="shared" si="10"/>
        <v>-8669291</v>
      </c>
      <c r="F162" s="18">
        <f t="shared" si="11"/>
        <v>-1</v>
      </c>
      <c r="I162"/>
      <c r="J162" s="27"/>
    </row>
    <row r="163" spans="1:11" ht="15" x14ac:dyDescent="0.25">
      <c r="B163" s="36" t="s">
        <v>258</v>
      </c>
      <c r="C163" s="16">
        <v>23871218</v>
      </c>
      <c r="D163" s="44">
        <v>28145976</v>
      </c>
      <c r="E163" s="17">
        <f t="shared" si="10"/>
        <v>-4274758</v>
      </c>
      <c r="F163" s="18">
        <f t="shared" si="11"/>
        <v>-0.15187812282650992</v>
      </c>
      <c r="I163"/>
      <c r="J163"/>
    </row>
    <row r="164" spans="1:11" ht="15.75" customHeight="1" x14ac:dyDescent="0.25">
      <c r="B164" s="36" t="s">
        <v>299</v>
      </c>
      <c r="C164" s="16">
        <v>0</v>
      </c>
      <c r="D164" s="44">
        <v>9058890</v>
      </c>
      <c r="E164" s="17">
        <f t="shared" si="10"/>
        <v>-9058890</v>
      </c>
      <c r="F164" s="18">
        <f t="shared" si="11"/>
        <v>-1</v>
      </c>
      <c r="I164"/>
      <c r="J164" s="27"/>
    </row>
    <row r="165" spans="1:11" ht="15" x14ac:dyDescent="0.25">
      <c r="B165" s="36" t="s">
        <v>300</v>
      </c>
      <c r="C165" s="16">
        <v>0</v>
      </c>
      <c r="D165" s="44">
        <v>6900680</v>
      </c>
      <c r="E165" s="17">
        <f t="shared" si="10"/>
        <v>-6900680</v>
      </c>
      <c r="F165" s="18">
        <f t="shared" si="11"/>
        <v>-1</v>
      </c>
      <c r="I165"/>
      <c r="J165" s="27"/>
    </row>
    <row r="166" spans="1:11" ht="15" x14ac:dyDescent="0.25">
      <c r="B166" s="62" t="s">
        <v>301</v>
      </c>
      <c r="C166" s="75">
        <v>0</v>
      </c>
      <c r="D166" s="67">
        <v>10097025</v>
      </c>
      <c r="E166" s="24">
        <f t="shared" si="10"/>
        <v>-10097025</v>
      </c>
      <c r="F166" s="25">
        <f t="shared" si="11"/>
        <v>-1</v>
      </c>
      <c r="I166"/>
      <c r="J166" s="27"/>
    </row>
    <row r="167" spans="1:11" ht="7.5" customHeight="1" x14ac:dyDescent="0.25">
      <c r="B167" s="28"/>
      <c r="C167" s="20"/>
      <c r="D167" s="28"/>
      <c r="E167" s="28"/>
      <c r="F167" s="28"/>
      <c r="I167"/>
      <c r="J167" s="27"/>
    </row>
    <row r="168" spans="1:11" ht="15" x14ac:dyDescent="0.25">
      <c r="B168" s="53" t="s">
        <v>266</v>
      </c>
      <c r="C168" s="33">
        <f>SUM(C169:C179)</f>
        <v>47932160</v>
      </c>
      <c r="D168" s="33">
        <f>SUM(D169:D179)</f>
        <v>42399233</v>
      </c>
      <c r="E168" s="71">
        <f t="shared" ref="E168:E179" si="12">+C168-D168</f>
        <v>5532927</v>
      </c>
      <c r="F168" s="10">
        <f>+IFERROR((E168/D168),100%)</f>
        <v>0.13049592194273893</v>
      </c>
      <c r="I168"/>
      <c r="J168" s="27"/>
      <c r="K168" s="126"/>
    </row>
    <row r="169" spans="1:11" ht="15" x14ac:dyDescent="0.25">
      <c r="B169" s="56" t="s">
        <v>302</v>
      </c>
      <c r="C169" s="79">
        <v>4054361</v>
      </c>
      <c r="D169" s="79">
        <v>1635344</v>
      </c>
      <c r="E169" s="13">
        <f t="shared" si="12"/>
        <v>2419017</v>
      </c>
      <c r="F169" s="14">
        <f t="shared" ref="F169:F181" si="13">+IFERROR((E169/D169),100%)</f>
        <v>1.4792098787777985</v>
      </c>
      <c r="I169"/>
      <c r="J169" s="27"/>
    </row>
    <row r="170" spans="1:11" ht="15" x14ac:dyDescent="0.25">
      <c r="B170" s="36" t="s">
        <v>228</v>
      </c>
      <c r="C170" s="16">
        <v>0</v>
      </c>
      <c r="D170" s="16">
        <v>3769325</v>
      </c>
      <c r="E170" s="17">
        <f t="shared" si="12"/>
        <v>-3769325</v>
      </c>
      <c r="F170" s="18">
        <f t="shared" si="13"/>
        <v>-1</v>
      </c>
      <c r="I170"/>
      <c r="J170" s="27"/>
    </row>
    <row r="171" spans="1:11" ht="15" x14ac:dyDescent="0.25">
      <c r="B171" s="36" t="s">
        <v>187</v>
      </c>
      <c r="C171" s="16">
        <v>0</v>
      </c>
      <c r="D171" s="16">
        <v>6418500</v>
      </c>
      <c r="E171" s="17">
        <f t="shared" si="12"/>
        <v>-6418500</v>
      </c>
      <c r="F171" s="18">
        <f t="shared" si="13"/>
        <v>-1</v>
      </c>
      <c r="I171"/>
      <c r="J171" s="27"/>
    </row>
    <row r="172" spans="1:11" ht="15" x14ac:dyDescent="0.25">
      <c r="B172" s="36" t="s">
        <v>289</v>
      </c>
      <c r="C172" s="16">
        <v>16733780</v>
      </c>
      <c r="D172" s="16">
        <v>0</v>
      </c>
      <c r="E172" s="17">
        <f t="shared" si="12"/>
        <v>16733780</v>
      </c>
      <c r="F172" s="18">
        <f t="shared" si="13"/>
        <v>1</v>
      </c>
      <c r="I172"/>
      <c r="J172" s="27"/>
    </row>
    <row r="173" spans="1:11" ht="15" x14ac:dyDescent="0.25">
      <c r="A173" s="78"/>
      <c r="B173" s="36" t="s">
        <v>257</v>
      </c>
      <c r="C173" s="16">
        <v>0</v>
      </c>
      <c r="D173" s="16">
        <v>934150</v>
      </c>
      <c r="E173" s="17">
        <f t="shared" si="12"/>
        <v>-934150</v>
      </c>
      <c r="F173" s="18">
        <f t="shared" si="13"/>
        <v>-1</v>
      </c>
      <c r="G173" s="138"/>
      <c r="I173"/>
      <c r="J173" s="27"/>
    </row>
    <row r="174" spans="1:11" ht="15" x14ac:dyDescent="0.25">
      <c r="A174" s="78"/>
      <c r="B174" s="36" t="s">
        <v>303</v>
      </c>
      <c r="C174" s="16">
        <v>3206574</v>
      </c>
      <c r="D174" s="16">
        <v>3206574</v>
      </c>
      <c r="E174" s="17">
        <f t="shared" si="12"/>
        <v>0</v>
      </c>
      <c r="F174" s="18">
        <f t="shared" si="13"/>
        <v>0</v>
      </c>
      <c r="I174"/>
      <c r="J174" s="27"/>
    </row>
    <row r="175" spans="1:11" x14ac:dyDescent="0.2">
      <c r="A175" s="78"/>
      <c r="B175" s="36" t="s">
        <v>263</v>
      </c>
      <c r="C175" s="16">
        <v>0</v>
      </c>
      <c r="D175" s="16">
        <v>4696573</v>
      </c>
      <c r="E175" s="17">
        <f t="shared" si="12"/>
        <v>-4696573</v>
      </c>
      <c r="F175" s="18">
        <f t="shared" si="13"/>
        <v>-1</v>
      </c>
    </row>
    <row r="176" spans="1:11" x14ac:dyDescent="0.2">
      <c r="A176" s="78"/>
      <c r="B176" s="36" t="s">
        <v>209</v>
      </c>
      <c r="C176" s="16">
        <v>2298128</v>
      </c>
      <c r="D176" s="16">
        <v>0</v>
      </c>
      <c r="E176" s="17">
        <f t="shared" si="12"/>
        <v>2298128</v>
      </c>
      <c r="F176" s="18">
        <f t="shared" si="13"/>
        <v>1</v>
      </c>
    </row>
    <row r="177" spans="1:6" x14ac:dyDescent="0.2">
      <c r="A177" s="78"/>
      <c r="B177" s="36" t="s">
        <v>282</v>
      </c>
      <c r="C177" s="16">
        <v>2356200</v>
      </c>
      <c r="D177" s="16">
        <v>0</v>
      </c>
      <c r="E177" s="17">
        <f t="shared" si="12"/>
        <v>2356200</v>
      </c>
      <c r="F177" s="18">
        <f t="shared" si="13"/>
        <v>1</v>
      </c>
    </row>
    <row r="178" spans="1:6" ht="13.5" customHeight="1" x14ac:dyDescent="0.2">
      <c r="B178" s="36" t="s">
        <v>214</v>
      </c>
      <c r="C178" s="16">
        <v>11864895</v>
      </c>
      <c r="D178" s="16">
        <v>17231166</v>
      </c>
      <c r="E178" s="17">
        <f t="shared" si="12"/>
        <v>-5366271</v>
      </c>
      <c r="F178" s="18">
        <f t="shared" si="13"/>
        <v>-0.31142819934530258</v>
      </c>
    </row>
    <row r="179" spans="1:6" x14ac:dyDescent="0.2">
      <c r="B179" s="62" t="s">
        <v>222</v>
      </c>
      <c r="C179" s="75">
        <v>7418222</v>
      </c>
      <c r="D179" s="75">
        <v>4507601</v>
      </c>
      <c r="E179" s="24">
        <f t="shared" si="12"/>
        <v>2910621</v>
      </c>
      <c r="F179" s="25">
        <f t="shared" si="13"/>
        <v>0.64571398400168956</v>
      </c>
    </row>
    <row r="180" spans="1:6" ht="9" customHeight="1" x14ac:dyDescent="0.2">
      <c r="B180" s="28"/>
      <c r="C180" s="77"/>
      <c r="D180" s="28"/>
      <c r="E180" s="28"/>
      <c r="F180" s="28"/>
    </row>
    <row r="181" spans="1:6" ht="15" x14ac:dyDescent="0.25">
      <c r="B181" s="53" t="s">
        <v>304</v>
      </c>
      <c r="C181" s="142">
        <f>+C124+C120+C60+C7+C168</f>
        <v>9452037905.8600006</v>
      </c>
      <c r="D181" s="142">
        <f>+D124+D120+D60+D7+D168</f>
        <v>11494246664.779999</v>
      </c>
      <c r="E181" s="71">
        <f>+C181-D181</f>
        <v>-2042208758.9199982</v>
      </c>
      <c r="F181" s="54">
        <f t="shared" si="13"/>
        <v>-0.17767225799822231</v>
      </c>
    </row>
    <row r="182" spans="1:6" x14ac:dyDescent="0.2">
      <c r="B182" s="78"/>
      <c r="C182" s="77"/>
      <c r="D182" s="143"/>
      <c r="E182" s="143"/>
      <c r="F182" s="143"/>
    </row>
    <row r="183" spans="1:6" x14ac:dyDescent="0.2">
      <c r="C183" s="77"/>
    </row>
    <row r="186" spans="1:6" x14ac:dyDescent="0.2">
      <c r="D186" s="144"/>
      <c r="E186" s="144"/>
      <c r="F186" s="144"/>
    </row>
    <row r="187" spans="1:6" x14ac:dyDescent="0.2">
      <c r="D187" s="144"/>
      <c r="E187" s="144"/>
      <c r="F187" s="144"/>
    </row>
    <row r="188" spans="1:6" x14ac:dyDescent="0.2">
      <c r="C188" s="145"/>
    </row>
  </sheetData>
  <mergeCells count="4">
    <mergeCell ref="B1:F1"/>
    <mergeCell ref="B2:F2"/>
    <mergeCell ref="B3:F3"/>
    <mergeCell ref="B4:F4"/>
  </mergeCells>
  <pageMargins left="0.25" right="0.25" top="0.75" bottom="0.75" header="0.3" footer="0.3"/>
  <pageSetup orientation="portrait" r:id="rId1"/>
  <headerFooter>
    <oddFooter>&amp;CAnexo 3 Proveedores Corto Plazo Página &amp;P de 4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X252"/>
  <sheetViews>
    <sheetView showGridLines="0" tabSelected="1" topLeftCell="A188" zoomScale="95" zoomScaleNormal="95" zoomScaleSheetLayoutView="85" zoomScalePageLayoutView="85" workbookViewId="0">
      <selection activeCell="G221" sqref="G221"/>
    </sheetView>
  </sheetViews>
  <sheetFormatPr baseColWidth="10" defaultRowHeight="12.75" x14ac:dyDescent="0.2"/>
  <cols>
    <col min="1" max="1" width="1.5703125" style="1" customWidth="1"/>
    <col min="2" max="2" width="44" style="1" customWidth="1"/>
    <col min="3" max="4" width="17.28515625" style="60" customWidth="1"/>
    <col min="5" max="5" width="14.7109375" style="60" customWidth="1"/>
    <col min="6" max="6" width="6.42578125" style="30" customWidth="1"/>
    <col min="7" max="7" width="11.5703125" style="1" bestFit="1" customWidth="1"/>
    <col min="8" max="8" width="14.5703125" style="1" bestFit="1" customWidth="1"/>
    <col min="9" max="10" width="16.140625" style="1" bestFit="1" customWidth="1"/>
    <col min="11" max="11" width="13.42578125" style="1" bestFit="1" customWidth="1"/>
    <col min="12" max="16384" width="11.42578125" style="1"/>
  </cols>
  <sheetData>
    <row r="1" spans="1:7" x14ac:dyDescent="0.2">
      <c r="B1" s="212" t="s">
        <v>0</v>
      </c>
      <c r="C1" s="212"/>
      <c r="D1" s="212"/>
      <c r="E1" s="212"/>
      <c r="F1" s="212"/>
    </row>
    <row r="2" spans="1:7" x14ac:dyDescent="0.2">
      <c r="B2" s="212" t="s">
        <v>305</v>
      </c>
      <c r="C2" s="212"/>
      <c r="D2" s="212"/>
      <c r="E2" s="212"/>
      <c r="F2" s="212"/>
    </row>
    <row r="3" spans="1:7" x14ac:dyDescent="0.2">
      <c r="B3" s="212" t="s">
        <v>306</v>
      </c>
      <c r="C3" s="212"/>
      <c r="D3" s="212"/>
      <c r="E3" s="212"/>
      <c r="F3" s="212"/>
    </row>
    <row r="4" spans="1:7" x14ac:dyDescent="0.2">
      <c r="B4" s="212" t="s">
        <v>307</v>
      </c>
      <c r="C4" s="212"/>
      <c r="D4" s="212"/>
      <c r="E4" s="212"/>
      <c r="F4" s="212"/>
    </row>
    <row r="5" spans="1:7" ht="6" customHeight="1" x14ac:dyDescent="0.2">
      <c r="B5" s="2"/>
      <c r="C5" s="2"/>
      <c r="D5" s="124"/>
      <c r="E5" s="124"/>
      <c r="F5" s="5"/>
    </row>
    <row r="6" spans="1:7" x14ac:dyDescent="0.2">
      <c r="B6" s="2"/>
      <c r="C6" s="3">
        <v>43677</v>
      </c>
      <c r="D6" s="3">
        <v>43312</v>
      </c>
      <c r="E6" s="4" t="s">
        <v>4</v>
      </c>
      <c r="F6" s="5" t="s">
        <v>5</v>
      </c>
    </row>
    <row r="7" spans="1:7" ht="14.25" customHeight="1" x14ac:dyDescent="0.2">
      <c r="B7" s="53" t="s">
        <v>308</v>
      </c>
      <c r="C7" s="146">
        <f>SUM(C8:C8)</f>
        <v>2463645</v>
      </c>
      <c r="D7" s="146">
        <f>SUM(D8:D8)</f>
        <v>2324195</v>
      </c>
      <c r="E7" s="34">
        <f>+C7-D7</f>
        <v>139450</v>
      </c>
      <c r="F7" s="54">
        <f>+E7/D7</f>
        <v>5.9999268563954399E-2</v>
      </c>
      <c r="G7" s="1">
        <v>23352001</v>
      </c>
    </row>
    <row r="8" spans="1:7" ht="14.25" customHeight="1" x14ac:dyDescent="0.2">
      <c r="B8" s="147" t="s">
        <v>135</v>
      </c>
      <c r="C8" s="147">
        <v>2463645</v>
      </c>
      <c r="D8" s="147">
        <v>2324195</v>
      </c>
      <c r="E8" s="148">
        <f>+C8-D8</f>
        <v>139450</v>
      </c>
      <c r="F8" s="149">
        <f t="shared" ref="F8" si="0">+IFERROR((E8/D8),100%)</f>
        <v>5.9999268563954399E-2</v>
      </c>
    </row>
    <row r="9" spans="1:7" ht="6" customHeight="1" x14ac:dyDescent="0.2">
      <c r="B9" s="2"/>
      <c r="C9" s="2"/>
      <c r="D9" s="124"/>
      <c r="E9" s="124"/>
      <c r="F9" s="5"/>
    </row>
    <row r="10" spans="1:7" ht="14.25" hidden="1" customHeight="1" x14ac:dyDescent="0.2">
      <c r="A10" s="6"/>
      <c r="B10" s="53" t="s">
        <v>309</v>
      </c>
      <c r="C10" s="150">
        <f>SUM(C11:C11)</f>
        <v>0</v>
      </c>
      <c r="D10" s="146">
        <f>SUM(D11:D11)</f>
        <v>0</v>
      </c>
      <c r="E10" s="151"/>
      <c r="F10" s="152"/>
    </row>
    <row r="11" spans="1:7" ht="14.25" hidden="1" customHeight="1" x14ac:dyDescent="0.2">
      <c r="B11" s="153" t="s">
        <v>135</v>
      </c>
      <c r="C11" s="147">
        <v>0</v>
      </c>
      <c r="D11" s="147">
        <v>0</v>
      </c>
      <c r="E11" s="28"/>
      <c r="F11" s="118"/>
    </row>
    <row r="12" spans="1:7" ht="8.25" hidden="1" customHeight="1" x14ac:dyDescent="0.2">
      <c r="C12" s="154"/>
      <c r="D12" s="154"/>
      <c r="E12" s="155"/>
      <c r="F12" s="156"/>
    </row>
    <row r="13" spans="1:7" ht="14.25" hidden="1" customHeight="1" x14ac:dyDescent="0.2">
      <c r="B13" s="7" t="s">
        <v>310</v>
      </c>
      <c r="C13" s="32">
        <f>+C14</f>
        <v>0</v>
      </c>
      <c r="D13" s="32">
        <f>+D14</f>
        <v>0</v>
      </c>
      <c r="E13" s="151"/>
      <c r="F13" s="152"/>
    </row>
    <row r="14" spans="1:7" ht="14.25" hidden="1" customHeight="1" x14ac:dyDescent="0.2">
      <c r="B14" s="153" t="s">
        <v>311</v>
      </c>
      <c r="C14" s="147">
        <v>0</v>
      </c>
      <c r="D14" s="147">
        <v>0</v>
      </c>
      <c r="E14" s="28"/>
      <c r="F14" s="118"/>
    </row>
    <row r="15" spans="1:7" ht="3.75" hidden="1" customHeight="1" x14ac:dyDescent="0.2">
      <c r="C15" s="154"/>
      <c r="D15" s="154"/>
      <c r="E15" s="155"/>
      <c r="F15" s="156"/>
    </row>
    <row r="16" spans="1:7" ht="14.25" customHeight="1" x14ac:dyDescent="0.2">
      <c r="B16" s="7" t="s">
        <v>312</v>
      </c>
      <c r="C16" s="146">
        <f>SUM(C17:C108)</f>
        <v>775375827</v>
      </c>
      <c r="D16" s="157">
        <f>SUM(D17:D108)</f>
        <v>82664097</v>
      </c>
      <c r="E16" s="158">
        <f t="shared" ref="E16:E55" si="1">+C16-D16</f>
        <v>692711730</v>
      </c>
      <c r="F16" s="10">
        <f>+E16/D16</f>
        <v>8.3798378635890742</v>
      </c>
      <c r="G16" s="1">
        <v>23352501</v>
      </c>
    </row>
    <row r="17" spans="2:11" ht="14.25" customHeight="1" x14ac:dyDescent="0.25">
      <c r="B17" s="56" t="s">
        <v>313</v>
      </c>
      <c r="C17" s="12">
        <v>39133821</v>
      </c>
      <c r="D17" s="56">
        <v>13338607</v>
      </c>
      <c r="E17" s="56">
        <f t="shared" si="1"/>
        <v>25795214</v>
      </c>
      <c r="F17" s="14">
        <f>+IFERROR((E17/D17),100%)</f>
        <v>1.9338761536343338</v>
      </c>
      <c r="H17"/>
      <c r="I17"/>
      <c r="J17" s="213"/>
      <c r="K17" s="213"/>
    </row>
    <row r="18" spans="2:11" ht="15" x14ac:dyDescent="0.25">
      <c r="B18" s="36" t="s">
        <v>314</v>
      </c>
      <c r="C18" s="58">
        <v>8798082</v>
      </c>
      <c r="D18" s="36">
        <v>5204500</v>
      </c>
      <c r="E18" s="36">
        <f t="shared" si="1"/>
        <v>3593582</v>
      </c>
      <c r="F18" s="18">
        <f t="shared" ref="F18:F163" si="2">+IFERROR((E18/D18),100%)</f>
        <v>0.69047593428763565</v>
      </c>
      <c r="H18" s="159"/>
      <c r="I18"/>
      <c r="J18" s="27"/>
    </row>
    <row r="19" spans="2:11" ht="15" x14ac:dyDescent="0.25">
      <c r="B19" s="36" t="s">
        <v>315</v>
      </c>
      <c r="C19" s="160">
        <v>3397045</v>
      </c>
      <c r="D19" s="36">
        <v>0</v>
      </c>
      <c r="E19" s="36">
        <f t="shared" si="1"/>
        <v>3397045</v>
      </c>
      <c r="F19" s="18">
        <f t="shared" si="2"/>
        <v>1</v>
      </c>
      <c r="H19" s="159"/>
      <c r="I19"/>
      <c r="J19" s="27"/>
    </row>
    <row r="20" spans="2:11" ht="15" x14ac:dyDescent="0.25">
      <c r="B20" s="36" t="s">
        <v>316</v>
      </c>
      <c r="C20" s="160">
        <v>9663704</v>
      </c>
      <c r="D20" s="36">
        <v>0</v>
      </c>
      <c r="E20" s="36">
        <f t="shared" si="1"/>
        <v>9663704</v>
      </c>
      <c r="F20" s="18">
        <f t="shared" si="2"/>
        <v>1</v>
      </c>
      <c r="H20" s="159"/>
      <c r="I20"/>
      <c r="J20" s="27"/>
    </row>
    <row r="21" spans="2:11" ht="15" x14ac:dyDescent="0.25">
      <c r="B21" s="36" t="s">
        <v>317</v>
      </c>
      <c r="C21" s="160">
        <v>8406837</v>
      </c>
      <c r="D21" s="36">
        <v>0</v>
      </c>
      <c r="E21" s="36">
        <f t="shared" si="1"/>
        <v>8406837</v>
      </c>
      <c r="F21" s="18">
        <f t="shared" si="2"/>
        <v>1</v>
      </c>
      <c r="H21" s="159"/>
      <c r="I21"/>
      <c r="J21" s="27"/>
    </row>
    <row r="22" spans="2:11" ht="15" x14ac:dyDescent="0.25">
      <c r="B22" s="36" t="s">
        <v>318</v>
      </c>
      <c r="C22" s="160">
        <v>15331907</v>
      </c>
      <c r="D22" s="36">
        <v>0</v>
      </c>
      <c r="E22" s="36">
        <f t="shared" si="1"/>
        <v>15331907</v>
      </c>
      <c r="F22" s="18">
        <f t="shared" si="2"/>
        <v>1</v>
      </c>
      <c r="H22" s="159"/>
      <c r="I22"/>
      <c r="J22" s="27"/>
    </row>
    <row r="23" spans="2:11" ht="15" x14ac:dyDescent="0.25">
      <c r="B23" s="36" t="s">
        <v>319</v>
      </c>
      <c r="C23" s="160">
        <v>7787412</v>
      </c>
      <c r="D23" s="36">
        <v>0</v>
      </c>
      <c r="E23" s="36">
        <f t="shared" si="1"/>
        <v>7787412</v>
      </c>
      <c r="F23" s="18">
        <f t="shared" si="2"/>
        <v>1</v>
      </c>
      <c r="H23" s="159"/>
      <c r="I23"/>
      <c r="J23" s="27"/>
    </row>
    <row r="24" spans="2:11" ht="15" x14ac:dyDescent="0.25">
      <c r="B24" s="36" t="s">
        <v>320</v>
      </c>
      <c r="C24" s="160">
        <v>6010142</v>
      </c>
      <c r="D24" s="36">
        <v>0</v>
      </c>
      <c r="E24" s="36">
        <f t="shared" si="1"/>
        <v>6010142</v>
      </c>
      <c r="F24" s="18">
        <f t="shared" si="2"/>
        <v>1</v>
      </c>
      <c r="H24" s="159"/>
      <c r="I24"/>
      <c r="J24" s="27"/>
    </row>
    <row r="25" spans="2:11" ht="15" x14ac:dyDescent="0.25">
      <c r="B25" s="36" t="s">
        <v>321</v>
      </c>
      <c r="C25" s="160">
        <v>4042607</v>
      </c>
      <c r="D25" s="36">
        <v>0</v>
      </c>
      <c r="E25" s="36">
        <f t="shared" si="1"/>
        <v>4042607</v>
      </c>
      <c r="F25" s="18">
        <f t="shared" si="2"/>
        <v>1</v>
      </c>
      <c r="H25" s="159"/>
      <c r="I25"/>
      <c r="J25" s="27"/>
    </row>
    <row r="26" spans="2:11" ht="15" x14ac:dyDescent="0.25">
      <c r="B26" s="36" t="s">
        <v>322</v>
      </c>
      <c r="C26" s="160">
        <v>13083085</v>
      </c>
      <c r="D26" s="36">
        <v>0</v>
      </c>
      <c r="E26" s="36">
        <f t="shared" si="1"/>
        <v>13083085</v>
      </c>
      <c r="F26" s="18">
        <f t="shared" si="2"/>
        <v>1</v>
      </c>
      <c r="H26" s="159"/>
      <c r="I26"/>
      <c r="J26" s="27"/>
    </row>
    <row r="27" spans="2:11" ht="15" x14ac:dyDescent="0.25">
      <c r="B27" s="36" t="s">
        <v>323</v>
      </c>
      <c r="C27" s="160">
        <v>12265337</v>
      </c>
      <c r="D27" s="36">
        <v>0</v>
      </c>
      <c r="E27" s="36">
        <f t="shared" si="1"/>
        <v>12265337</v>
      </c>
      <c r="F27" s="18">
        <f t="shared" si="2"/>
        <v>1</v>
      </c>
      <c r="H27" s="159"/>
      <c r="I27"/>
      <c r="J27" s="27"/>
    </row>
    <row r="28" spans="2:11" ht="15" x14ac:dyDescent="0.25">
      <c r="B28" s="36" t="s">
        <v>324</v>
      </c>
      <c r="C28" s="160">
        <v>9583045</v>
      </c>
      <c r="D28" s="36">
        <v>0</v>
      </c>
      <c r="E28" s="36">
        <f t="shared" si="1"/>
        <v>9583045</v>
      </c>
      <c r="F28" s="18">
        <f t="shared" si="2"/>
        <v>1</v>
      </c>
      <c r="H28" s="159"/>
      <c r="I28"/>
      <c r="J28" s="27"/>
    </row>
    <row r="29" spans="2:11" ht="15" x14ac:dyDescent="0.25">
      <c r="B29" s="36" t="s">
        <v>325</v>
      </c>
      <c r="C29" s="160">
        <v>5549401</v>
      </c>
      <c r="D29" s="36">
        <v>0</v>
      </c>
      <c r="E29" s="36">
        <f t="shared" si="1"/>
        <v>5549401</v>
      </c>
      <c r="F29" s="18">
        <f t="shared" si="2"/>
        <v>1</v>
      </c>
      <c r="H29" s="159"/>
      <c r="I29"/>
      <c r="J29" s="27"/>
    </row>
    <row r="30" spans="2:11" ht="15" x14ac:dyDescent="0.25">
      <c r="B30" s="161" t="s">
        <v>326</v>
      </c>
      <c r="C30" s="20">
        <v>0</v>
      </c>
      <c r="D30" s="36">
        <v>7249000</v>
      </c>
      <c r="E30" s="36">
        <f t="shared" si="1"/>
        <v>-7249000</v>
      </c>
      <c r="F30" s="18">
        <f t="shared" si="2"/>
        <v>-1</v>
      </c>
      <c r="H30" s="159"/>
      <c r="I30"/>
      <c r="J30" s="27"/>
    </row>
    <row r="31" spans="2:11" ht="15" x14ac:dyDescent="0.25">
      <c r="B31" s="36" t="s">
        <v>327</v>
      </c>
      <c r="C31" s="160">
        <v>4590320</v>
      </c>
      <c r="D31" s="36">
        <v>0</v>
      </c>
      <c r="E31" s="36">
        <f t="shared" si="1"/>
        <v>4590320</v>
      </c>
      <c r="F31" s="18">
        <f t="shared" si="2"/>
        <v>1</v>
      </c>
      <c r="H31" s="159"/>
      <c r="I31"/>
      <c r="J31" s="27"/>
    </row>
    <row r="32" spans="2:11" ht="15" x14ac:dyDescent="0.25">
      <c r="B32" s="36" t="s">
        <v>328</v>
      </c>
      <c r="C32" s="160">
        <v>3130192</v>
      </c>
      <c r="D32" s="36">
        <v>0</v>
      </c>
      <c r="E32" s="36">
        <f t="shared" si="1"/>
        <v>3130192</v>
      </c>
      <c r="F32" s="18">
        <f t="shared" si="2"/>
        <v>1</v>
      </c>
      <c r="H32" s="159"/>
      <c r="I32"/>
      <c r="J32" s="27"/>
    </row>
    <row r="33" spans="2:10" ht="15" x14ac:dyDescent="0.25">
      <c r="B33" s="36" t="s">
        <v>329</v>
      </c>
      <c r="C33" s="160">
        <v>3398847</v>
      </c>
      <c r="D33" s="36">
        <v>0</v>
      </c>
      <c r="E33" s="36">
        <f t="shared" si="1"/>
        <v>3398847</v>
      </c>
      <c r="F33" s="18">
        <f t="shared" si="2"/>
        <v>1</v>
      </c>
      <c r="H33" s="159"/>
      <c r="I33"/>
      <c r="J33" s="27"/>
    </row>
    <row r="34" spans="2:10" ht="15" x14ac:dyDescent="0.25">
      <c r="B34" s="36" t="s">
        <v>330</v>
      </c>
      <c r="C34" s="160">
        <v>46019820</v>
      </c>
      <c r="D34" s="36">
        <v>0</v>
      </c>
      <c r="E34" s="36">
        <f t="shared" si="1"/>
        <v>46019820</v>
      </c>
      <c r="F34" s="18">
        <f t="shared" si="2"/>
        <v>1</v>
      </c>
      <c r="H34" s="159"/>
      <c r="I34"/>
      <c r="J34" s="27"/>
    </row>
    <row r="35" spans="2:10" ht="15" x14ac:dyDescent="0.25">
      <c r="B35" s="36" t="s">
        <v>331</v>
      </c>
      <c r="C35" s="160">
        <v>8445742</v>
      </c>
      <c r="D35" s="36">
        <v>0</v>
      </c>
      <c r="E35" s="36">
        <f t="shared" si="1"/>
        <v>8445742</v>
      </c>
      <c r="F35" s="18">
        <f t="shared" si="2"/>
        <v>1</v>
      </c>
      <c r="H35" s="159"/>
      <c r="I35"/>
      <c r="J35" s="27"/>
    </row>
    <row r="36" spans="2:10" ht="15" x14ac:dyDescent="0.25">
      <c r="B36" s="36" t="s">
        <v>332</v>
      </c>
      <c r="C36" s="160">
        <v>10918913</v>
      </c>
      <c r="D36" s="36">
        <v>0</v>
      </c>
      <c r="E36" s="36">
        <f t="shared" si="1"/>
        <v>10918913</v>
      </c>
      <c r="F36" s="18">
        <f t="shared" si="2"/>
        <v>1</v>
      </c>
      <c r="H36" s="159"/>
      <c r="I36"/>
      <c r="J36" s="27"/>
    </row>
    <row r="37" spans="2:10" ht="15" x14ac:dyDescent="0.25">
      <c r="B37" s="36" t="s">
        <v>333</v>
      </c>
      <c r="C37" s="160">
        <v>13272306</v>
      </c>
      <c r="D37" s="36">
        <v>0</v>
      </c>
      <c r="E37" s="36">
        <f t="shared" si="1"/>
        <v>13272306</v>
      </c>
      <c r="F37" s="18">
        <f t="shared" si="2"/>
        <v>1</v>
      </c>
      <c r="H37" s="159"/>
      <c r="I37"/>
      <c r="J37" s="27"/>
    </row>
    <row r="38" spans="2:10" ht="15" x14ac:dyDescent="0.25">
      <c r="B38" s="36" t="s">
        <v>334</v>
      </c>
      <c r="C38" s="160">
        <v>4620322</v>
      </c>
      <c r="D38" s="36">
        <v>0</v>
      </c>
      <c r="E38" s="36">
        <f t="shared" si="1"/>
        <v>4620322</v>
      </c>
      <c r="F38" s="18">
        <f t="shared" si="2"/>
        <v>1</v>
      </c>
      <c r="H38" s="159"/>
      <c r="I38"/>
      <c r="J38" s="27"/>
    </row>
    <row r="39" spans="2:10" ht="15" x14ac:dyDescent="0.25">
      <c r="B39" s="36" t="s">
        <v>335</v>
      </c>
      <c r="C39" s="160">
        <v>9720000</v>
      </c>
      <c r="D39" s="36">
        <v>0</v>
      </c>
      <c r="E39" s="36">
        <f t="shared" si="1"/>
        <v>9720000</v>
      </c>
      <c r="F39" s="18">
        <f t="shared" si="2"/>
        <v>1</v>
      </c>
      <c r="H39" s="159"/>
      <c r="I39"/>
      <c r="J39" s="27"/>
    </row>
    <row r="40" spans="2:10" ht="15" x14ac:dyDescent="0.25">
      <c r="B40" s="36" t="s">
        <v>336</v>
      </c>
      <c r="C40" s="160">
        <v>7094970</v>
      </c>
      <c r="D40" s="36">
        <v>0</v>
      </c>
      <c r="E40" s="36">
        <f t="shared" si="1"/>
        <v>7094970</v>
      </c>
      <c r="F40" s="18">
        <f t="shared" si="2"/>
        <v>1</v>
      </c>
      <c r="H40" s="159"/>
      <c r="I40"/>
      <c r="J40" s="27"/>
    </row>
    <row r="41" spans="2:10" ht="15" x14ac:dyDescent="0.25">
      <c r="B41" s="36" t="s">
        <v>337</v>
      </c>
      <c r="C41" s="160">
        <v>6657610</v>
      </c>
      <c r="D41" s="36">
        <v>0</v>
      </c>
      <c r="E41" s="36">
        <f t="shared" si="1"/>
        <v>6657610</v>
      </c>
      <c r="F41" s="18">
        <f t="shared" si="2"/>
        <v>1</v>
      </c>
      <c r="H41" s="159"/>
      <c r="I41"/>
      <c r="J41" s="27"/>
    </row>
    <row r="42" spans="2:10" ht="15" x14ac:dyDescent="0.25">
      <c r="B42" s="36" t="s">
        <v>338</v>
      </c>
      <c r="C42" s="160">
        <v>45551634</v>
      </c>
      <c r="D42" s="36">
        <v>0</v>
      </c>
      <c r="E42" s="36">
        <f t="shared" si="1"/>
        <v>45551634</v>
      </c>
      <c r="F42" s="18">
        <f t="shared" si="2"/>
        <v>1</v>
      </c>
      <c r="H42" s="159"/>
      <c r="I42"/>
      <c r="J42" s="27"/>
    </row>
    <row r="43" spans="2:10" ht="15" x14ac:dyDescent="0.25">
      <c r="B43" s="36" t="s">
        <v>339</v>
      </c>
      <c r="C43" s="160">
        <v>5123459</v>
      </c>
      <c r="D43" s="36">
        <v>0</v>
      </c>
      <c r="E43" s="36">
        <f t="shared" si="1"/>
        <v>5123459</v>
      </c>
      <c r="F43" s="18">
        <f t="shared" si="2"/>
        <v>1</v>
      </c>
      <c r="H43" s="159"/>
      <c r="I43"/>
      <c r="J43" s="27"/>
    </row>
    <row r="44" spans="2:10" ht="15" x14ac:dyDescent="0.25">
      <c r="B44" s="36" t="s">
        <v>340</v>
      </c>
      <c r="C44" s="160">
        <v>11155316</v>
      </c>
      <c r="D44" s="36">
        <v>0</v>
      </c>
      <c r="E44" s="36">
        <f t="shared" si="1"/>
        <v>11155316</v>
      </c>
      <c r="F44" s="18">
        <f t="shared" si="2"/>
        <v>1</v>
      </c>
      <c r="H44" s="159"/>
      <c r="I44"/>
      <c r="J44" s="27"/>
    </row>
    <row r="45" spans="2:10" ht="15" x14ac:dyDescent="0.25">
      <c r="B45" s="36" t="s">
        <v>341</v>
      </c>
      <c r="C45" s="160">
        <v>6813351</v>
      </c>
      <c r="D45" s="36">
        <v>0</v>
      </c>
      <c r="E45" s="36">
        <f t="shared" si="1"/>
        <v>6813351</v>
      </c>
      <c r="F45" s="18">
        <f t="shared" si="2"/>
        <v>1</v>
      </c>
      <c r="H45" s="159"/>
      <c r="I45"/>
      <c r="J45" s="27"/>
    </row>
    <row r="46" spans="2:10" ht="15" x14ac:dyDescent="0.25">
      <c r="B46" s="36" t="s">
        <v>342</v>
      </c>
      <c r="C46" s="160">
        <v>7158207</v>
      </c>
      <c r="D46" s="36">
        <v>0</v>
      </c>
      <c r="E46" s="36">
        <f t="shared" si="1"/>
        <v>7158207</v>
      </c>
      <c r="F46" s="18">
        <f t="shared" si="2"/>
        <v>1</v>
      </c>
      <c r="H46" s="159"/>
      <c r="I46"/>
      <c r="J46" s="27"/>
    </row>
    <row r="47" spans="2:10" ht="15" x14ac:dyDescent="0.25">
      <c r="B47" s="36" t="s">
        <v>343</v>
      </c>
      <c r="C47" s="160">
        <v>3376280</v>
      </c>
      <c r="D47" s="36">
        <v>0</v>
      </c>
      <c r="E47" s="36">
        <f t="shared" si="1"/>
        <v>3376280</v>
      </c>
      <c r="F47" s="18">
        <f t="shared" si="2"/>
        <v>1</v>
      </c>
      <c r="H47" s="159"/>
      <c r="I47"/>
      <c r="J47" s="27"/>
    </row>
    <row r="48" spans="2:10" ht="15" x14ac:dyDescent="0.25">
      <c r="B48" s="36" t="s">
        <v>344</v>
      </c>
      <c r="C48" s="160">
        <v>5676446</v>
      </c>
      <c r="D48" s="36">
        <v>0</v>
      </c>
      <c r="E48" s="36">
        <f t="shared" si="1"/>
        <v>5676446</v>
      </c>
      <c r="F48" s="18">
        <f t="shared" si="2"/>
        <v>1</v>
      </c>
      <c r="H48" s="159"/>
      <c r="I48"/>
      <c r="J48" s="27"/>
    </row>
    <row r="49" spans="2:10" ht="15" x14ac:dyDescent="0.25">
      <c r="B49" s="36" t="s">
        <v>345</v>
      </c>
      <c r="C49" s="160">
        <v>10871370</v>
      </c>
      <c r="D49" s="36">
        <v>0</v>
      </c>
      <c r="E49" s="36">
        <f t="shared" si="1"/>
        <v>10871370</v>
      </c>
      <c r="F49" s="18">
        <f t="shared" si="2"/>
        <v>1</v>
      </c>
      <c r="H49" s="159"/>
      <c r="I49"/>
      <c r="J49" s="27"/>
    </row>
    <row r="50" spans="2:10" ht="15" x14ac:dyDescent="0.25">
      <c r="B50" s="36" t="s">
        <v>346</v>
      </c>
      <c r="C50" s="160">
        <v>7036666</v>
      </c>
      <c r="D50" s="36">
        <v>0</v>
      </c>
      <c r="E50" s="36">
        <f t="shared" si="1"/>
        <v>7036666</v>
      </c>
      <c r="F50" s="18">
        <f t="shared" si="2"/>
        <v>1</v>
      </c>
      <c r="H50" s="159"/>
      <c r="I50"/>
      <c r="J50" s="27"/>
    </row>
    <row r="51" spans="2:10" ht="15" x14ac:dyDescent="0.25">
      <c r="B51" s="36" t="s">
        <v>347</v>
      </c>
      <c r="C51" s="160">
        <v>3685364</v>
      </c>
      <c r="D51" s="36">
        <v>0</v>
      </c>
      <c r="E51" s="36">
        <f t="shared" si="1"/>
        <v>3685364</v>
      </c>
      <c r="F51" s="18">
        <f t="shared" si="2"/>
        <v>1</v>
      </c>
      <c r="H51" s="159"/>
      <c r="I51"/>
      <c r="J51" s="27"/>
    </row>
    <row r="52" spans="2:10" ht="15" x14ac:dyDescent="0.25">
      <c r="B52" s="36" t="s">
        <v>348</v>
      </c>
      <c r="C52" s="160">
        <v>13373705</v>
      </c>
      <c r="D52" s="36">
        <v>0</v>
      </c>
      <c r="E52" s="36">
        <f t="shared" si="1"/>
        <v>13373705</v>
      </c>
      <c r="F52" s="18">
        <f t="shared" si="2"/>
        <v>1</v>
      </c>
      <c r="H52" s="159"/>
      <c r="I52"/>
      <c r="J52" s="27"/>
    </row>
    <row r="53" spans="2:10" ht="15" x14ac:dyDescent="0.25">
      <c r="B53" s="36" t="s">
        <v>349</v>
      </c>
      <c r="C53" s="160">
        <v>12427421</v>
      </c>
      <c r="D53" s="36">
        <v>0</v>
      </c>
      <c r="E53" s="36">
        <f t="shared" si="1"/>
        <v>12427421</v>
      </c>
      <c r="F53" s="18">
        <f t="shared" si="2"/>
        <v>1</v>
      </c>
      <c r="H53" s="159"/>
      <c r="I53"/>
      <c r="J53" s="27"/>
    </row>
    <row r="54" spans="2:10" ht="15" x14ac:dyDescent="0.25">
      <c r="B54" s="36" t="s">
        <v>350</v>
      </c>
      <c r="C54" s="160">
        <v>4719725</v>
      </c>
      <c r="D54" s="36">
        <v>0</v>
      </c>
      <c r="E54" s="36">
        <f t="shared" si="1"/>
        <v>4719725</v>
      </c>
      <c r="F54" s="18">
        <f t="shared" si="2"/>
        <v>1</v>
      </c>
      <c r="H54" s="159"/>
      <c r="I54"/>
      <c r="J54" s="27"/>
    </row>
    <row r="55" spans="2:10" ht="15" x14ac:dyDescent="0.25">
      <c r="B55" s="62" t="s">
        <v>351</v>
      </c>
      <c r="C55" s="162">
        <v>6040093</v>
      </c>
      <c r="D55" s="62">
        <v>0</v>
      </c>
      <c r="E55" s="62">
        <f t="shared" si="1"/>
        <v>6040093</v>
      </c>
      <c r="F55" s="25">
        <f t="shared" si="2"/>
        <v>1</v>
      </c>
      <c r="H55" s="159"/>
      <c r="I55"/>
      <c r="J55" s="27"/>
    </row>
    <row r="56" spans="2:10" ht="14.25" customHeight="1" x14ac:dyDescent="0.2">
      <c r="B56" s="53" t="s">
        <v>312</v>
      </c>
      <c r="C56" s="146"/>
      <c r="D56" s="142"/>
      <c r="E56" s="158"/>
      <c r="F56" s="54"/>
      <c r="G56" s="1">
        <v>23352501</v>
      </c>
    </row>
    <row r="57" spans="2:10" ht="15" x14ac:dyDescent="0.25">
      <c r="B57" s="36" t="s">
        <v>352</v>
      </c>
      <c r="C57" s="160">
        <v>9523829</v>
      </c>
      <c r="D57" s="36">
        <v>15154706</v>
      </c>
      <c r="E57" s="36">
        <f t="shared" ref="E57:E97" si="3">+C57-D57</f>
        <v>-5630877</v>
      </c>
      <c r="F57" s="18">
        <f t="shared" ref="F57:F97" si="4">+IFERROR((E57/D57),100%)</f>
        <v>-0.37155963302752293</v>
      </c>
      <c r="H57" s="159"/>
      <c r="I57"/>
      <c r="J57" s="27"/>
    </row>
    <row r="58" spans="2:10" ht="15" x14ac:dyDescent="0.25">
      <c r="B58" s="36" t="s">
        <v>353</v>
      </c>
      <c r="C58" s="160">
        <v>4401700</v>
      </c>
      <c r="D58" s="36">
        <v>0</v>
      </c>
      <c r="E58" s="36">
        <f t="shared" si="3"/>
        <v>4401700</v>
      </c>
      <c r="F58" s="18">
        <f t="shared" si="4"/>
        <v>1</v>
      </c>
      <c r="H58" s="159"/>
      <c r="I58"/>
      <c r="J58" s="27"/>
    </row>
    <row r="59" spans="2:10" ht="15" x14ac:dyDescent="0.25">
      <c r="B59" s="36" t="s">
        <v>354</v>
      </c>
      <c r="C59" s="160">
        <v>21096304</v>
      </c>
      <c r="D59" s="36">
        <v>0</v>
      </c>
      <c r="E59" s="36">
        <f t="shared" si="3"/>
        <v>21096304</v>
      </c>
      <c r="F59" s="18">
        <f t="shared" si="4"/>
        <v>1</v>
      </c>
      <c r="H59" s="159"/>
      <c r="I59"/>
      <c r="J59" s="27"/>
    </row>
    <row r="60" spans="2:10" ht="15" x14ac:dyDescent="0.25">
      <c r="B60" s="36" t="s">
        <v>355</v>
      </c>
      <c r="C60" s="160">
        <v>6332539</v>
      </c>
      <c r="D60" s="36">
        <v>0</v>
      </c>
      <c r="E60" s="36">
        <f t="shared" si="3"/>
        <v>6332539</v>
      </c>
      <c r="F60" s="18">
        <f t="shared" si="4"/>
        <v>1</v>
      </c>
      <c r="H60" s="159"/>
      <c r="I60"/>
      <c r="J60" s="27"/>
    </row>
    <row r="61" spans="2:10" ht="15" x14ac:dyDescent="0.25">
      <c r="B61" s="36" t="s">
        <v>356</v>
      </c>
      <c r="C61" s="160">
        <v>4503863</v>
      </c>
      <c r="D61" s="36">
        <v>0</v>
      </c>
      <c r="E61" s="36">
        <f t="shared" si="3"/>
        <v>4503863</v>
      </c>
      <c r="F61" s="18">
        <f t="shared" si="4"/>
        <v>1</v>
      </c>
      <c r="H61" s="159"/>
      <c r="I61"/>
      <c r="J61" s="27"/>
    </row>
    <row r="62" spans="2:10" ht="15" x14ac:dyDescent="0.25">
      <c r="B62" s="36" t="s">
        <v>357</v>
      </c>
      <c r="C62" s="160">
        <v>5969259</v>
      </c>
      <c r="D62" s="36">
        <v>0</v>
      </c>
      <c r="E62" s="36">
        <f t="shared" si="3"/>
        <v>5969259</v>
      </c>
      <c r="F62" s="18">
        <f t="shared" si="4"/>
        <v>1</v>
      </c>
      <c r="H62" s="159"/>
      <c r="I62"/>
      <c r="J62" s="27"/>
    </row>
    <row r="63" spans="2:10" ht="15" x14ac:dyDescent="0.25">
      <c r="B63" s="36" t="s">
        <v>358</v>
      </c>
      <c r="C63" s="160">
        <v>3801360</v>
      </c>
      <c r="D63" s="36">
        <v>5702040</v>
      </c>
      <c r="E63" s="36">
        <f t="shared" si="3"/>
        <v>-1900680</v>
      </c>
      <c r="F63" s="18">
        <f t="shared" si="4"/>
        <v>-0.33333333333333331</v>
      </c>
      <c r="H63" s="159"/>
      <c r="I63"/>
      <c r="J63" s="27"/>
    </row>
    <row r="64" spans="2:10" ht="15" x14ac:dyDescent="0.25">
      <c r="B64" s="36" t="s">
        <v>359</v>
      </c>
      <c r="C64" s="160">
        <v>7572678</v>
      </c>
      <c r="D64" s="36">
        <v>0</v>
      </c>
      <c r="E64" s="36">
        <f t="shared" si="3"/>
        <v>7572678</v>
      </c>
      <c r="F64" s="18">
        <f t="shared" si="4"/>
        <v>1</v>
      </c>
      <c r="H64" s="159"/>
      <c r="I64"/>
      <c r="J64" s="27"/>
    </row>
    <row r="65" spans="2:10" ht="15" x14ac:dyDescent="0.25">
      <c r="B65" s="36" t="s">
        <v>360</v>
      </c>
      <c r="C65" s="160">
        <v>6665216</v>
      </c>
      <c r="D65" s="36">
        <v>0</v>
      </c>
      <c r="E65" s="36">
        <f t="shared" si="3"/>
        <v>6665216</v>
      </c>
      <c r="F65" s="18">
        <f t="shared" si="4"/>
        <v>1</v>
      </c>
      <c r="H65" s="159"/>
      <c r="I65"/>
      <c r="J65" s="27"/>
    </row>
    <row r="66" spans="2:10" ht="15" x14ac:dyDescent="0.25">
      <c r="B66" s="36" t="s">
        <v>361</v>
      </c>
      <c r="C66" s="160">
        <v>10579762</v>
      </c>
      <c r="D66" s="36">
        <v>27343184</v>
      </c>
      <c r="E66" s="36">
        <f t="shared" si="3"/>
        <v>-16763422</v>
      </c>
      <c r="F66" s="18">
        <f t="shared" si="4"/>
        <v>-0.61307498058748389</v>
      </c>
      <c r="H66" s="159"/>
      <c r="I66"/>
      <c r="J66" s="27"/>
    </row>
    <row r="67" spans="2:10" ht="15" x14ac:dyDescent="0.25">
      <c r="B67" s="36" t="s">
        <v>362</v>
      </c>
      <c r="C67" s="160">
        <v>4251708</v>
      </c>
      <c r="D67" s="36">
        <v>0</v>
      </c>
      <c r="E67" s="36">
        <f t="shared" si="3"/>
        <v>4251708</v>
      </c>
      <c r="F67" s="18">
        <f t="shared" si="4"/>
        <v>1</v>
      </c>
      <c r="H67" s="159"/>
      <c r="I67"/>
      <c r="J67" s="27"/>
    </row>
    <row r="68" spans="2:10" ht="15" x14ac:dyDescent="0.25">
      <c r="B68" s="36" t="s">
        <v>363</v>
      </c>
      <c r="C68" s="160">
        <v>6340271</v>
      </c>
      <c r="D68" s="36">
        <v>0</v>
      </c>
      <c r="E68" s="36">
        <f t="shared" si="3"/>
        <v>6340271</v>
      </c>
      <c r="F68" s="18">
        <f t="shared" si="4"/>
        <v>1</v>
      </c>
      <c r="H68" s="159"/>
      <c r="I68"/>
      <c r="J68" s="27"/>
    </row>
    <row r="69" spans="2:10" ht="15" x14ac:dyDescent="0.25">
      <c r="B69" s="36" t="s">
        <v>364</v>
      </c>
      <c r="C69" s="160">
        <v>13118617</v>
      </c>
      <c r="D69" s="36">
        <v>0</v>
      </c>
      <c r="E69" s="36">
        <f t="shared" si="3"/>
        <v>13118617</v>
      </c>
      <c r="F69" s="18">
        <f t="shared" si="4"/>
        <v>1</v>
      </c>
      <c r="H69" s="159"/>
      <c r="I69"/>
      <c r="J69" s="27"/>
    </row>
    <row r="70" spans="2:10" ht="15" x14ac:dyDescent="0.25">
      <c r="B70" s="36" t="s">
        <v>365</v>
      </c>
      <c r="C70" s="160">
        <v>11872590</v>
      </c>
      <c r="D70" s="36">
        <v>0</v>
      </c>
      <c r="E70" s="36">
        <f t="shared" si="3"/>
        <v>11872590</v>
      </c>
      <c r="F70" s="18">
        <f t="shared" si="4"/>
        <v>1</v>
      </c>
      <c r="H70" s="159"/>
      <c r="I70"/>
      <c r="J70" s="27"/>
    </row>
    <row r="71" spans="2:10" ht="15" x14ac:dyDescent="0.25">
      <c r="B71" s="36" t="s">
        <v>366</v>
      </c>
      <c r="C71" s="160">
        <v>3136506</v>
      </c>
      <c r="D71" s="36">
        <v>0</v>
      </c>
      <c r="E71" s="36">
        <f t="shared" si="3"/>
        <v>3136506</v>
      </c>
      <c r="F71" s="18">
        <f t="shared" si="4"/>
        <v>1</v>
      </c>
      <c r="H71" s="159"/>
      <c r="I71"/>
      <c r="J71" s="27"/>
    </row>
    <row r="72" spans="2:10" ht="15" x14ac:dyDescent="0.25">
      <c r="B72" s="36" t="s">
        <v>367</v>
      </c>
      <c r="C72" s="160">
        <v>9479081</v>
      </c>
      <c r="D72" s="36">
        <v>0</v>
      </c>
      <c r="E72" s="36">
        <f t="shared" si="3"/>
        <v>9479081</v>
      </c>
      <c r="F72" s="18">
        <f t="shared" si="4"/>
        <v>1</v>
      </c>
      <c r="H72" s="159"/>
      <c r="I72"/>
      <c r="J72" s="27"/>
    </row>
    <row r="73" spans="2:10" ht="15" x14ac:dyDescent="0.25">
      <c r="B73" s="36" t="s">
        <v>368</v>
      </c>
      <c r="C73" s="160">
        <v>6207613</v>
      </c>
      <c r="D73" s="36">
        <v>0</v>
      </c>
      <c r="E73" s="36">
        <f t="shared" si="3"/>
        <v>6207613</v>
      </c>
      <c r="F73" s="18">
        <f t="shared" si="4"/>
        <v>1</v>
      </c>
      <c r="H73" s="159"/>
      <c r="I73"/>
      <c r="J73" s="27"/>
    </row>
    <row r="74" spans="2:10" ht="15" x14ac:dyDescent="0.25">
      <c r="B74" s="36" t="s">
        <v>369</v>
      </c>
      <c r="C74" s="160">
        <v>3333484</v>
      </c>
      <c r="D74" s="36">
        <v>0</v>
      </c>
      <c r="E74" s="36">
        <f t="shared" si="3"/>
        <v>3333484</v>
      </c>
      <c r="F74" s="18">
        <f t="shared" si="4"/>
        <v>1</v>
      </c>
      <c r="H74" s="159"/>
      <c r="I74"/>
      <c r="J74" s="27"/>
    </row>
    <row r="75" spans="2:10" ht="15" x14ac:dyDescent="0.25">
      <c r="B75" s="36" t="s">
        <v>370</v>
      </c>
      <c r="C75" s="160">
        <v>4679831</v>
      </c>
      <c r="D75" s="36">
        <v>0</v>
      </c>
      <c r="E75" s="36">
        <f t="shared" si="3"/>
        <v>4679831</v>
      </c>
      <c r="F75" s="18">
        <f t="shared" si="4"/>
        <v>1</v>
      </c>
      <c r="H75" s="159"/>
      <c r="I75"/>
      <c r="J75" s="27"/>
    </row>
    <row r="76" spans="2:10" ht="15" x14ac:dyDescent="0.25">
      <c r="B76" s="36" t="s">
        <v>371</v>
      </c>
      <c r="C76" s="160">
        <v>4080265</v>
      </c>
      <c r="D76" s="36">
        <v>0</v>
      </c>
      <c r="E76" s="36">
        <f t="shared" si="3"/>
        <v>4080265</v>
      </c>
      <c r="F76" s="18">
        <f t="shared" si="4"/>
        <v>1</v>
      </c>
      <c r="H76" s="159"/>
      <c r="I76"/>
      <c r="J76" s="27"/>
    </row>
    <row r="77" spans="2:10" ht="15" x14ac:dyDescent="0.25">
      <c r="B77" s="36" t="s">
        <v>372</v>
      </c>
      <c r="C77" s="160">
        <v>3347019</v>
      </c>
      <c r="D77" s="36">
        <v>0</v>
      </c>
      <c r="E77" s="36">
        <f t="shared" si="3"/>
        <v>3347019</v>
      </c>
      <c r="F77" s="18">
        <f t="shared" si="4"/>
        <v>1</v>
      </c>
      <c r="H77" s="159"/>
      <c r="I77"/>
      <c r="J77" s="27"/>
    </row>
    <row r="78" spans="2:10" ht="15" x14ac:dyDescent="0.25">
      <c r="B78" s="36" t="s">
        <v>373</v>
      </c>
      <c r="C78" s="160">
        <v>3124133</v>
      </c>
      <c r="D78" s="36">
        <v>3124133</v>
      </c>
      <c r="E78" s="36">
        <f t="shared" si="3"/>
        <v>0</v>
      </c>
      <c r="F78" s="18">
        <f t="shared" si="4"/>
        <v>0</v>
      </c>
      <c r="H78" s="159"/>
      <c r="I78"/>
      <c r="J78" s="27"/>
    </row>
    <row r="79" spans="2:10" ht="15" x14ac:dyDescent="0.25">
      <c r="B79" s="36" t="s">
        <v>374</v>
      </c>
      <c r="C79" s="160">
        <v>4547417</v>
      </c>
      <c r="D79" s="36">
        <v>0</v>
      </c>
      <c r="E79" s="36">
        <f t="shared" si="3"/>
        <v>4547417</v>
      </c>
      <c r="F79" s="18">
        <f t="shared" si="4"/>
        <v>1</v>
      </c>
      <c r="H79" s="159"/>
      <c r="I79"/>
      <c r="J79" s="27"/>
    </row>
    <row r="80" spans="2:10" ht="15" x14ac:dyDescent="0.25">
      <c r="B80" s="36" t="s">
        <v>375</v>
      </c>
      <c r="C80" s="160">
        <v>4638878</v>
      </c>
      <c r="D80" s="36">
        <v>0</v>
      </c>
      <c r="E80" s="36">
        <f t="shared" si="3"/>
        <v>4638878</v>
      </c>
      <c r="F80" s="18">
        <f t="shared" si="4"/>
        <v>1</v>
      </c>
      <c r="H80" s="159"/>
      <c r="I80"/>
      <c r="J80" s="27"/>
    </row>
    <row r="81" spans="2:10" ht="15" x14ac:dyDescent="0.25">
      <c r="B81" s="36" t="s">
        <v>376</v>
      </c>
      <c r="C81" s="160">
        <v>4751952</v>
      </c>
      <c r="D81" s="36">
        <v>0</v>
      </c>
      <c r="E81" s="36">
        <f t="shared" si="3"/>
        <v>4751952</v>
      </c>
      <c r="F81" s="18">
        <f t="shared" si="4"/>
        <v>1</v>
      </c>
      <c r="H81" s="159"/>
      <c r="I81"/>
      <c r="J81" s="27"/>
    </row>
    <row r="82" spans="2:10" ht="15" x14ac:dyDescent="0.25">
      <c r="B82" s="36" t="s">
        <v>377</v>
      </c>
      <c r="C82" s="160">
        <v>4446715</v>
      </c>
      <c r="D82" s="36">
        <v>0</v>
      </c>
      <c r="E82" s="36">
        <f t="shared" si="3"/>
        <v>4446715</v>
      </c>
      <c r="F82" s="18">
        <f t="shared" si="4"/>
        <v>1</v>
      </c>
      <c r="H82" s="159"/>
      <c r="I82"/>
      <c r="J82" s="27"/>
    </row>
    <row r="83" spans="2:10" ht="15" x14ac:dyDescent="0.25">
      <c r="B83" s="36" t="s">
        <v>378</v>
      </c>
      <c r="C83" s="20">
        <v>0</v>
      </c>
      <c r="D83" s="36">
        <v>5547927</v>
      </c>
      <c r="E83" s="36">
        <f t="shared" si="3"/>
        <v>-5547927</v>
      </c>
      <c r="F83" s="18">
        <f t="shared" si="4"/>
        <v>-1</v>
      </c>
      <c r="H83" s="159"/>
      <c r="I83"/>
      <c r="J83" s="27"/>
    </row>
    <row r="84" spans="2:10" ht="15" x14ac:dyDescent="0.25">
      <c r="B84" s="36" t="s">
        <v>379</v>
      </c>
      <c r="C84" s="160">
        <v>3091049</v>
      </c>
      <c r="D84" s="36">
        <v>0</v>
      </c>
      <c r="E84" s="36">
        <f t="shared" si="3"/>
        <v>3091049</v>
      </c>
      <c r="F84" s="18">
        <f t="shared" si="4"/>
        <v>1</v>
      </c>
      <c r="H84" s="159"/>
      <c r="I84"/>
      <c r="J84" s="27"/>
    </row>
    <row r="85" spans="2:10" ht="15" x14ac:dyDescent="0.25">
      <c r="B85" s="36" t="s">
        <v>380</v>
      </c>
      <c r="C85" s="160">
        <v>4610791</v>
      </c>
      <c r="D85" s="36">
        <v>0</v>
      </c>
      <c r="E85" s="36">
        <f t="shared" si="3"/>
        <v>4610791</v>
      </c>
      <c r="F85" s="18">
        <f t="shared" si="4"/>
        <v>1</v>
      </c>
      <c r="H85" s="159"/>
      <c r="I85"/>
      <c r="J85" s="27"/>
    </row>
    <row r="86" spans="2:10" ht="15" x14ac:dyDescent="0.25">
      <c r="B86" s="36" t="s">
        <v>381</v>
      </c>
      <c r="C86" s="160">
        <v>3812597</v>
      </c>
      <c r="D86" s="36">
        <v>0</v>
      </c>
      <c r="E86" s="36">
        <f t="shared" si="3"/>
        <v>3812597</v>
      </c>
      <c r="F86" s="18">
        <f t="shared" si="4"/>
        <v>1</v>
      </c>
      <c r="H86" s="159"/>
      <c r="I86"/>
      <c r="J86" s="27"/>
    </row>
    <row r="87" spans="2:10" ht="15" x14ac:dyDescent="0.25">
      <c r="B87" s="36" t="s">
        <v>382</v>
      </c>
      <c r="C87" s="160">
        <v>25059506</v>
      </c>
      <c r="D87" s="36">
        <v>0</v>
      </c>
      <c r="E87" s="36">
        <f t="shared" si="3"/>
        <v>25059506</v>
      </c>
      <c r="F87" s="18">
        <f t="shared" si="4"/>
        <v>1</v>
      </c>
      <c r="H87" s="159"/>
      <c r="I87"/>
      <c r="J87" s="27"/>
    </row>
    <row r="88" spans="2:10" ht="15" x14ac:dyDescent="0.25">
      <c r="B88" s="36" t="s">
        <v>383</v>
      </c>
      <c r="C88" s="160">
        <v>5537986</v>
      </c>
      <c r="D88" s="36">
        <v>0</v>
      </c>
      <c r="E88" s="36">
        <f t="shared" si="3"/>
        <v>5537986</v>
      </c>
      <c r="F88" s="18">
        <f t="shared" si="4"/>
        <v>1</v>
      </c>
      <c r="H88" s="159"/>
      <c r="I88"/>
      <c r="J88" s="27"/>
    </row>
    <row r="89" spans="2:10" ht="15" x14ac:dyDescent="0.25">
      <c r="B89" s="36" t="s">
        <v>384</v>
      </c>
      <c r="C89" s="160">
        <v>6046261</v>
      </c>
      <c r="D89" s="36">
        <v>0</v>
      </c>
      <c r="E89" s="36">
        <f t="shared" si="3"/>
        <v>6046261</v>
      </c>
      <c r="F89" s="18">
        <f t="shared" si="4"/>
        <v>1</v>
      </c>
      <c r="H89" s="159"/>
      <c r="I89"/>
      <c r="J89" s="27"/>
    </row>
    <row r="90" spans="2:10" ht="15" x14ac:dyDescent="0.25">
      <c r="B90" s="36" t="s">
        <v>385</v>
      </c>
      <c r="C90" s="160">
        <v>7799629</v>
      </c>
      <c r="D90" s="36">
        <v>0</v>
      </c>
      <c r="E90" s="36">
        <f t="shared" si="3"/>
        <v>7799629</v>
      </c>
      <c r="F90" s="18">
        <f t="shared" si="4"/>
        <v>1</v>
      </c>
      <c r="H90" s="159"/>
      <c r="I90"/>
      <c r="J90" s="27"/>
    </row>
    <row r="91" spans="2:10" ht="15" x14ac:dyDescent="0.25">
      <c r="B91" s="36" t="s">
        <v>386</v>
      </c>
      <c r="C91" s="160">
        <v>6377694</v>
      </c>
      <c r="D91" s="36">
        <v>0</v>
      </c>
      <c r="E91" s="36">
        <f t="shared" si="3"/>
        <v>6377694</v>
      </c>
      <c r="F91" s="18">
        <f t="shared" si="4"/>
        <v>1</v>
      </c>
      <c r="H91" s="159"/>
      <c r="I91"/>
      <c r="J91" s="27"/>
    </row>
    <row r="92" spans="2:10" ht="15" x14ac:dyDescent="0.25">
      <c r="B92" s="36" t="s">
        <v>387</v>
      </c>
      <c r="C92" s="160">
        <v>3889065</v>
      </c>
      <c r="D92" s="36">
        <v>0</v>
      </c>
      <c r="E92" s="36">
        <f t="shared" si="3"/>
        <v>3889065</v>
      </c>
      <c r="F92" s="18">
        <f t="shared" si="4"/>
        <v>1</v>
      </c>
      <c r="H92" s="159"/>
      <c r="I92"/>
      <c r="J92" s="27"/>
    </row>
    <row r="93" spans="2:10" ht="15" x14ac:dyDescent="0.25">
      <c r="B93" s="36" t="s">
        <v>388</v>
      </c>
      <c r="C93" s="160">
        <v>6145229</v>
      </c>
      <c r="D93" s="36">
        <v>0</v>
      </c>
      <c r="E93" s="36">
        <f t="shared" si="3"/>
        <v>6145229</v>
      </c>
      <c r="F93" s="18">
        <f t="shared" si="4"/>
        <v>1</v>
      </c>
      <c r="H93" s="159"/>
      <c r="I93"/>
      <c r="J93" s="27"/>
    </row>
    <row r="94" spans="2:10" ht="15" x14ac:dyDescent="0.25">
      <c r="B94" s="36" t="s">
        <v>389</v>
      </c>
      <c r="C94" s="160">
        <v>5762913</v>
      </c>
      <c r="D94" s="36">
        <v>0</v>
      </c>
      <c r="E94" s="36">
        <f t="shared" si="3"/>
        <v>5762913</v>
      </c>
      <c r="F94" s="18">
        <f t="shared" si="4"/>
        <v>1</v>
      </c>
      <c r="H94" s="159"/>
      <c r="I94"/>
      <c r="J94" s="27"/>
    </row>
    <row r="95" spans="2:10" ht="15" x14ac:dyDescent="0.25">
      <c r="B95" s="36" t="s">
        <v>390</v>
      </c>
      <c r="C95" s="160">
        <v>12499055</v>
      </c>
      <c r="D95" s="36">
        <v>0</v>
      </c>
      <c r="E95" s="36">
        <f t="shared" si="3"/>
        <v>12499055</v>
      </c>
      <c r="F95" s="18">
        <f t="shared" si="4"/>
        <v>1</v>
      </c>
      <c r="H95" s="159"/>
      <c r="I95"/>
      <c r="J95" s="27"/>
    </row>
    <row r="96" spans="2:10" ht="15" x14ac:dyDescent="0.25">
      <c r="B96" s="36" t="s">
        <v>391</v>
      </c>
      <c r="C96" s="160">
        <v>3333484</v>
      </c>
      <c r="D96" s="36">
        <v>0</v>
      </c>
      <c r="E96" s="36">
        <f t="shared" si="3"/>
        <v>3333484</v>
      </c>
      <c r="F96" s="18">
        <f t="shared" si="4"/>
        <v>1</v>
      </c>
      <c r="H96" s="159"/>
      <c r="I96"/>
      <c r="J96" s="27"/>
    </row>
    <row r="97" spans="2:11" ht="15" x14ac:dyDescent="0.25">
      <c r="B97" s="62" t="s">
        <v>392</v>
      </c>
      <c r="C97" s="162">
        <v>6737894</v>
      </c>
      <c r="D97" s="62">
        <v>0</v>
      </c>
      <c r="E97" s="62">
        <f t="shared" si="3"/>
        <v>6737894</v>
      </c>
      <c r="F97" s="25">
        <f t="shared" si="4"/>
        <v>1</v>
      </c>
      <c r="H97" s="159"/>
      <c r="I97"/>
      <c r="J97" s="27"/>
    </row>
    <row r="98" spans="2:11" ht="14.25" customHeight="1" x14ac:dyDescent="0.2">
      <c r="B98" s="53" t="s">
        <v>312</v>
      </c>
      <c r="C98" s="146"/>
      <c r="D98" s="142"/>
      <c r="E98" s="158"/>
      <c r="F98" s="54"/>
      <c r="G98" s="1">
        <v>23352501</v>
      </c>
    </row>
    <row r="99" spans="2:11" ht="15" x14ac:dyDescent="0.25">
      <c r="B99" s="36" t="s">
        <v>393</v>
      </c>
      <c r="C99" s="160">
        <v>9357193</v>
      </c>
      <c r="D99" s="36">
        <v>0</v>
      </c>
      <c r="E99" s="36">
        <f t="shared" ref="E99:E108" si="5">+C99-D99</f>
        <v>9357193</v>
      </c>
      <c r="F99" s="18">
        <f t="shared" ref="F99:F108" si="6">+IFERROR((E99/D99),100%)</f>
        <v>1</v>
      </c>
      <c r="H99" s="159"/>
      <c r="I99"/>
      <c r="J99" s="27"/>
    </row>
    <row r="100" spans="2:11" ht="15" x14ac:dyDescent="0.25">
      <c r="B100" s="36" t="s">
        <v>394</v>
      </c>
      <c r="C100" s="160">
        <v>11622208</v>
      </c>
      <c r="D100" s="36">
        <v>0</v>
      </c>
      <c r="E100" s="36">
        <f t="shared" si="5"/>
        <v>11622208</v>
      </c>
      <c r="F100" s="18">
        <f t="shared" si="6"/>
        <v>1</v>
      </c>
      <c r="H100" s="159"/>
      <c r="I100"/>
      <c r="J100" s="27"/>
    </row>
    <row r="101" spans="2:11" ht="15" x14ac:dyDescent="0.25">
      <c r="B101" s="36" t="s">
        <v>395</v>
      </c>
      <c r="C101" s="160">
        <v>3734872</v>
      </c>
      <c r="D101" s="36">
        <v>0</v>
      </c>
      <c r="E101" s="36">
        <f t="shared" si="5"/>
        <v>3734872</v>
      </c>
      <c r="F101" s="18">
        <f t="shared" si="6"/>
        <v>1</v>
      </c>
      <c r="H101" s="159"/>
      <c r="I101"/>
      <c r="J101" s="27"/>
    </row>
    <row r="102" spans="2:11" ht="15" x14ac:dyDescent="0.25">
      <c r="B102" s="36" t="s">
        <v>396</v>
      </c>
      <c r="C102" s="160">
        <v>7500221</v>
      </c>
      <c r="D102" s="36">
        <v>0</v>
      </c>
      <c r="E102" s="36">
        <f t="shared" si="5"/>
        <v>7500221</v>
      </c>
      <c r="F102" s="18">
        <f t="shared" si="6"/>
        <v>1</v>
      </c>
      <c r="H102" s="159"/>
      <c r="I102"/>
      <c r="J102" s="27"/>
    </row>
    <row r="103" spans="2:11" ht="15" x14ac:dyDescent="0.25">
      <c r="B103" s="36" t="s">
        <v>397</v>
      </c>
      <c r="C103" s="160">
        <v>5634176</v>
      </c>
      <c r="D103" s="36">
        <v>0</v>
      </c>
      <c r="E103" s="36">
        <f t="shared" si="5"/>
        <v>5634176</v>
      </c>
      <c r="F103" s="18">
        <f t="shared" si="6"/>
        <v>1</v>
      </c>
      <c r="H103" s="159"/>
      <c r="I103"/>
      <c r="J103" s="27"/>
    </row>
    <row r="104" spans="2:11" ht="15" x14ac:dyDescent="0.25">
      <c r="B104" s="36" t="s">
        <v>398</v>
      </c>
      <c r="C104" s="160">
        <v>32659096</v>
      </c>
      <c r="D104" s="36">
        <v>0</v>
      </c>
      <c r="E104" s="36">
        <f t="shared" si="5"/>
        <v>32659096</v>
      </c>
      <c r="F104" s="18">
        <f t="shared" si="6"/>
        <v>1</v>
      </c>
      <c r="H104" s="159"/>
      <c r="I104"/>
      <c r="J104" s="27"/>
    </row>
    <row r="105" spans="2:11" ht="15" x14ac:dyDescent="0.25">
      <c r="B105" s="36" t="s">
        <v>399</v>
      </c>
      <c r="C105" s="160">
        <v>6734031</v>
      </c>
      <c r="D105" s="36">
        <v>0</v>
      </c>
      <c r="E105" s="36">
        <f t="shared" si="5"/>
        <v>6734031</v>
      </c>
      <c r="F105" s="18">
        <f t="shared" si="6"/>
        <v>1</v>
      </c>
      <c r="H105" s="159"/>
      <c r="I105"/>
      <c r="J105" s="27"/>
    </row>
    <row r="106" spans="2:11" ht="15" x14ac:dyDescent="0.25">
      <c r="B106" s="36" t="s">
        <v>400</v>
      </c>
      <c r="C106" s="160">
        <v>7632548</v>
      </c>
      <c r="D106" s="36">
        <v>0</v>
      </c>
      <c r="E106" s="36">
        <f t="shared" si="5"/>
        <v>7632548</v>
      </c>
      <c r="F106" s="18">
        <f t="shared" si="6"/>
        <v>1</v>
      </c>
      <c r="H106" s="159"/>
      <c r="I106"/>
      <c r="J106" s="27"/>
    </row>
    <row r="107" spans="2:11" ht="14.25" customHeight="1" x14ac:dyDescent="0.25">
      <c r="B107" s="36" t="s">
        <v>401</v>
      </c>
      <c r="C107" s="163">
        <v>7117492</v>
      </c>
      <c r="D107" s="36">
        <v>0</v>
      </c>
      <c r="E107" s="36">
        <f t="shared" si="5"/>
        <v>7117492</v>
      </c>
      <c r="F107" s="18">
        <f t="shared" si="6"/>
        <v>1</v>
      </c>
      <c r="H107"/>
      <c r="I107"/>
      <c r="J107" s="27"/>
      <c r="K107" s="126"/>
    </row>
    <row r="108" spans="2:11" ht="14.25" customHeight="1" x14ac:dyDescent="0.25">
      <c r="B108" s="62" t="s">
        <v>402</v>
      </c>
      <c r="C108" s="164">
        <v>6947743</v>
      </c>
      <c r="D108" s="62">
        <v>0</v>
      </c>
      <c r="E108" s="62">
        <f t="shared" si="5"/>
        <v>6947743</v>
      </c>
      <c r="F108" s="25">
        <f t="shared" si="6"/>
        <v>1</v>
      </c>
      <c r="H108"/>
      <c r="I108"/>
      <c r="J108" s="27"/>
    </row>
    <row r="109" spans="2:11" ht="9" customHeight="1" x14ac:dyDescent="0.25">
      <c r="B109" s="165"/>
      <c r="C109" s="143"/>
      <c r="D109" s="143"/>
      <c r="E109" s="143"/>
      <c r="F109" s="118"/>
      <c r="H109" s="159"/>
      <c r="I109"/>
      <c r="J109" s="27"/>
    </row>
    <row r="110" spans="2:11" ht="14.25" customHeight="1" x14ac:dyDescent="0.25">
      <c r="B110" s="53" t="s">
        <v>403</v>
      </c>
      <c r="C110" s="146">
        <f>+C112</f>
        <v>0</v>
      </c>
      <c r="D110" s="146">
        <f>+D112</f>
        <v>4828950</v>
      </c>
      <c r="E110" s="158">
        <f t="shared" ref="E110:E112" si="7">+C110-D110</f>
        <v>-4828950</v>
      </c>
      <c r="F110" s="54">
        <f t="shared" si="2"/>
        <v>-1</v>
      </c>
      <c r="I110"/>
      <c r="J110" s="27"/>
    </row>
    <row r="111" spans="2:11" ht="14.25" hidden="1" customHeight="1" x14ac:dyDescent="0.25">
      <c r="B111" s="56" t="s">
        <v>313</v>
      </c>
      <c r="C111" s="12">
        <v>0</v>
      </c>
      <c r="D111" s="56">
        <v>0</v>
      </c>
      <c r="E111" s="11">
        <f t="shared" si="7"/>
        <v>0</v>
      </c>
      <c r="F111" s="14">
        <f t="shared" si="2"/>
        <v>1</v>
      </c>
      <c r="I111"/>
      <c r="J111" s="27"/>
    </row>
    <row r="112" spans="2:11" ht="14.25" customHeight="1" x14ac:dyDescent="0.25">
      <c r="B112" s="62" t="s">
        <v>404</v>
      </c>
      <c r="C112" s="63">
        <v>0</v>
      </c>
      <c r="D112" s="62">
        <v>4828950</v>
      </c>
      <c r="E112" s="75">
        <f t="shared" si="7"/>
        <v>-4828950</v>
      </c>
      <c r="F112" s="25">
        <f t="shared" si="2"/>
        <v>-1</v>
      </c>
      <c r="I112"/>
      <c r="J112" s="27"/>
    </row>
    <row r="113" spans="2:10" ht="8.25" customHeight="1" x14ac:dyDescent="0.25">
      <c r="B113" s="78"/>
      <c r="C113" s="143"/>
      <c r="D113" s="166"/>
      <c r="E113" s="166"/>
      <c r="F113" s="167"/>
      <c r="I113"/>
      <c r="J113" s="27"/>
    </row>
    <row r="114" spans="2:10" ht="14.25" customHeight="1" x14ac:dyDescent="0.25">
      <c r="B114" s="7" t="s">
        <v>405</v>
      </c>
      <c r="C114" s="8">
        <f>SUM(C115:C118)</f>
        <v>14886487</v>
      </c>
      <c r="D114" s="8">
        <f>SUM(D115:D118)</f>
        <v>2197948</v>
      </c>
      <c r="E114" s="158">
        <f>+C114-D114</f>
        <v>12688539</v>
      </c>
      <c r="F114" s="10">
        <f t="shared" si="2"/>
        <v>5.7729022706633639</v>
      </c>
      <c r="I114"/>
      <c r="J114" s="27"/>
    </row>
    <row r="115" spans="2:10" ht="15" x14ac:dyDescent="0.25">
      <c r="B115" s="56" t="s">
        <v>49</v>
      </c>
      <c r="C115" s="12">
        <v>0</v>
      </c>
      <c r="D115" s="12">
        <v>755784</v>
      </c>
      <c r="E115" s="16">
        <f>+C115-D115</f>
        <v>-755784</v>
      </c>
      <c r="F115" s="14">
        <f t="shared" si="2"/>
        <v>-1</v>
      </c>
      <c r="I115"/>
      <c r="J115" s="27"/>
    </row>
    <row r="116" spans="2:10" ht="15" x14ac:dyDescent="0.25">
      <c r="B116" s="36" t="s">
        <v>406</v>
      </c>
      <c r="C116" s="16">
        <v>0</v>
      </c>
      <c r="D116" s="16">
        <v>1442164</v>
      </c>
      <c r="E116" s="16">
        <f>+C116-D116</f>
        <v>-1442164</v>
      </c>
      <c r="F116" s="18">
        <f t="shared" si="2"/>
        <v>-1</v>
      </c>
      <c r="I116"/>
      <c r="J116" s="27"/>
    </row>
    <row r="117" spans="2:10" ht="15" x14ac:dyDescent="0.25">
      <c r="B117" s="36" t="s">
        <v>407</v>
      </c>
      <c r="C117" s="16">
        <v>5701700</v>
      </c>
      <c r="D117" s="16">
        <v>0</v>
      </c>
      <c r="E117" s="15">
        <f>+C117-D117</f>
        <v>5701700</v>
      </c>
      <c r="F117" s="18">
        <f t="shared" si="2"/>
        <v>1</v>
      </c>
      <c r="I117"/>
      <c r="J117" s="27"/>
    </row>
    <row r="118" spans="2:10" ht="15" x14ac:dyDescent="0.25">
      <c r="B118" s="62" t="s">
        <v>408</v>
      </c>
      <c r="C118" s="75">
        <v>9184787</v>
      </c>
      <c r="D118" s="75">
        <v>0</v>
      </c>
      <c r="E118" s="21">
        <f>+C118-D118</f>
        <v>9184787</v>
      </c>
      <c r="F118" s="25">
        <f t="shared" si="2"/>
        <v>1</v>
      </c>
      <c r="I118"/>
      <c r="J118" s="27"/>
    </row>
    <row r="119" spans="2:10" ht="5.25" customHeight="1" x14ac:dyDescent="0.25">
      <c r="B119" s="78"/>
      <c r="C119" s="143"/>
      <c r="D119" s="166"/>
      <c r="E119" s="166"/>
      <c r="F119" s="167"/>
      <c r="I119"/>
      <c r="J119" s="27"/>
    </row>
    <row r="120" spans="2:10" ht="14.25" customHeight="1" x14ac:dyDescent="0.25">
      <c r="B120" s="7" t="s">
        <v>409</v>
      </c>
      <c r="C120" s="168">
        <f>SUM(C121:C153)</f>
        <v>7316506458.9300003</v>
      </c>
      <c r="D120" s="33">
        <f>SUM(D121:D153)</f>
        <v>8818758503.3800011</v>
      </c>
      <c r="E120" s="169">
        <f t="shared" ref="E120:E149" si="8">+C120-D120</f>
        <v>-1502252044.4500008</v>
      </c>
      <c r="F120" s="10">
        <f t="shared" si="2"/>
        <v>-0.17034733901310786</v>
      </c>
      <c r="G120" s="1">
        <v>23353001</v>
      </c>
      <c r="H120">
        <f>+[2]Hoja1!$F$144</f>
        <v>7316506458.9300003</v>
      </c>
      <c r="I120" s="84">
        <f>+C120-H120</f>
        <v>0</v>
      </c>
      <c r="J120" s="27"/>
    </row>
    <row r="121" spans="2:10" ht="14.25" customHeight="1" x14ac:dyDescent="0.25">
      <c r="B121" s="11" t="s">
        <v>164</v>
      </c>
      <c r="C121" s="79">
        <v>26628408</v>
      </c>
      <c r="D121" s="79">
        <v>30804256</v>
      </c>
      <c r="E121" s="12">
        <f t="shared" si="8"/>
        <v>-4175848</v>
      </c>
      <c r="F121" s="170">
        <f t="shared" si="2"/>
        <v>-0.13556074848878025</v>
      </c>
      <c r="H121"/>
      <c r="I121"/>
      <c r="J121" s="27"/>
    </row>
    <row r="122" spans="2:10" ht="14.25" customHeight="1" x14ac:dyDescent="0.25">
      <c r="B122" s="15" t="s">
        <v>410</v>
      </c>
      <c r="C122" s="16">
        <f>VLOOKUP(B122,[2]Hoja1!$K$145:$L$180,2,0)</f>
        <v>4371158658</v>
      </c>
      <c r="D122" s="16">
        <v>2818455833</v>
      </c>
      <c r="E122" s="16">
        <f t="shared" si="8"/>
        <v>1552702825</v>
      </c>
      <c r="F122" s="171">
        <f t="shared" si="2"/>
        <v>0.55090550180709541</v>
      </c>
      <c r="H122" s="94"/>
      <c r="I122"/>
      <c r="J122" s="27"/>
    </row>
    <row r="123" spans="2:10" ht="14.25" customHeight="1" x14ac:dyDescent="0.25">
      <c r="B123" s="15" t="s">
        <v>411</v>
      </c>
      <c r="C123" s="16">
        <f>VLOOKUP(B123,[2]Hoja1!$K$145:$L$180,2,0)</f>
        <v>41701348.270000003</v>
      </c>
      <c r="D123" s="16">
        <v>41701348.270000003</v>
      </c>
      <c r="E123" s="16">
        <f t="shared" si="8"/>
        <v>0</v>
      </c>
      <c r="F123" s="171">
        <f t="shared" si="2"/>
        <v>0</v>
      </c>
      <c r="H123" s="94"/>
      <c r="I123"/>
      <c r="J123" s="27"/>
    </row>
    <row r="124" spans="2:10" ht="14.25" customHeight="1" x14ac:dyDescent="0.25">
      <c r="B124" s="15" t="s">
        <v>412</v>
      </c>
      <c r="C124" s="16">
        <f>VLOOKUP(B124,[2]Hoja1!$K$145:$L$180,2,0)</f>
        <v>10055307</v>
      </c>
      <c r="D124" s="16">
        <v>14170393</v>
      </c>
      <c r="E124" s="16">
        <f t="shared" si="8"/>
        <v>-4115086</v>
      </c>
      <c r="F124" s="171">
        <f t="shared" si="2"/>
        <v>-0.29040027330222951</v>
      </c>
      <c r="H124" s="94"/>
      <c r="I124"/>
      <c r="J124" s="27"/>
    </row>
    <row r="125" spans="2:10" ht="14.25" customHeight="1" x14ac:dyDescent="0.25">
      <c r="B125" s="15" t="s">
        <v>413</v>
      </c>
      <c r="C125" s="16"/>
      <c r="D125" s="16">
        <v>9375450</v>
      </c>
      <c r="E125" s="16">
        <f t="shared" si="8"/>
        <v>-9375450</v>
      </c>
      <c r="F125" s="171">
        <f t="shared" si="2"/>
        <v>-1</v>
      </c>
      <c r="H125" s="94"/>
      <c r="I125"/>
      <c r="J125" s="27"/>
    </row>
    <row r="126" spans="2:10" ht="14.25" customHeight="1" x14ac:dyDescent="0.25">
      <c r="B126" s="15" t="s">
        <v>184</v>
      </c>
      <c r="C126" s="16">
        <f>VLOOKUP(B126,[2]Hoja1!$K$145:$L$180,2,0)</f>
        <v>22498550</v>
      </c>
      <c r="D126" s="16">
        <v>18816962</v>
      </c>
      <c r="E126" s="16">
        <f t="shared" si="8"/>
        <v>3681588</v>
      </c>
      <c r="F126" s="171">
        <f t="shared" si="2"/>
        <v>0.19565262447785142</v>
      </c>
      <c r="H126" s="94"/>
      <c r="I126"/>
      <c r="J126" s="27"/>
    </row>
    <row r="127" spans="2:10" ht="14.25" customHeight="1" x14ac:dyDescent="0.25">
      <c r="B127" s="15" t="s">
        <v>272</v>
      </c>
      <c r="C127" s="16">
        <f>VLOOKUP(B127,[2]Hoja1!$K$145:$L$180,2,0)</f>
        <v>98330500</v>
      </c>
      <c r="D127" s="16">
        <v>136265800</v>
      </c>
      <c r="E127" s="16">
        <f t="shared" si="8"/>
        <v>-37935300</v>
      </c>
      <c r="F127" s="171">
        <f t="shared" si="2"/>
        <v>-0.27839193693501962</v>
      </c>
      <c r="H127" s="94"/>
      <c r="I127"/>
      <c r="J127" s="27"/>
    </row>
    <row r="128" spans="2:10" ht="14.25" customHeight="1" x14ac:dyDescent="0.25">
      <c r="B128" s="15" t="s">
        <v>236</v>
      </c>
      <c r="C128" s="16">
        <v>0</v>
      </c>
      <c r="D128" s="16">
        <v>5052333</v>
      </c>
      <c r="E128" s="16">
        <f t="shared" si="8"/>
        <v>-5052333</v>
      </c>
      <c r="F128" s="171">
        <f t="shared" si="2"/>
        <v>-1</v>
      </c>
      <c r="H128" s="94"/>
      <c r="I128"/>
      <c r="J128" s="27"/>
    </row>
    <row r="129" spans="2:10" ht="14.25" customHeight="1" x14ac:dyDescent="0.25">
      <c r="B129" s="15" t="s">
        <v>414</v>
      </c>
      <c r="C129" s="16">
        <f>VLOOKUP(B129,[2]Hoja1!$K$145:$L$180,2,0)</f>
        <v>827896732</v>
      </c>
      <c r="D129" s="16">
        <v>929004189</v>
      </c>
      <c r="E129" s="16">
        <f t="shared" si="8"/>
        <v>-101107457</v>
      </c>
      <c r="F129" s="171">
        <f t="shared" si="2"/>
        <v>-0.10883423153218957</v>
      </c>
      <c r="H129" s="94"/>
      <c r="I129"/>
      <c r="J129" s="27"/>
    </row>
    <row r="130" spans="2:10" ht="14.25" customHeight="1" x14ac:dyDescent="0.25">
      <c r="B130" s="15" t="s">
        <v>190</v>
      </c>
      <c r="C130" s="16">
        <v>0</v>
      </c>
      <c r="D130" s="16">
        <v>40962954</v>
      </c>
      <c r="E130" s="16">
        <f t="shared" si="8"/>
        <v>-40962954</v>
      </c>
      <c r="F130" s="171">
        <f t="shared" si="2"/>
        <v>-1</v>
      </c>
      <c r="H130" s="94"/>
      <c r="I130"/>
      <c r="J130" s="27"/>
    </row>
    <row r="131" spans="2:10" ht="14.25" customHeight="1" x14ac:dyDescent="0.25">
      <c r="B131" s="15" t="s">
        <v>330</v>
      </c>
      <c r="C131" s="16">
        <f>VLOOKUP(B131,[2]Hoja1!$K$145:$L$180,2,0)</f>
        <v>255656520</v>
      </c>
      <c r="D131" s="16">
        <v>395070655</v>
      </c>
      <c r="E131" s="16">
        <f t="shared" si="8"/>
        <v>-139414135</v>
      </c>
      <c r="F131" s="171">
        <f t="shared" si="2"/>
        <v>-0.35288405563809844</v>
      </c>
      <c r="H131" s="94"/>
      <c r="I131"/>
      <c r="J131" s="27"/>
    </row>
    <row r="132" spans="2:10" ht="14.25" customHeight="1" x14ac:dyDescent="0.25">
      <c r="B132" s="15" t="s">
        <v>415</v>
      </c>
      <c r="C132" s="16">
        <v>0</v>
      </c>
      <c r="D132" s="16">
        <v>5480760</v>
      </c>
      <c r="E132" s="16">
        <f t="shared" si="8"/>
        <v>-5480760</v>
      </c>
      <c r="F132" s="171">
        <f t="shared" si="2"/>
        <v>-1</v>
      </c>
      <c r="H132" s="94"/>
      <c r="I132"/>
      <c r="J132" s="27"/>
    </row>
    <row r="133" spans="2:10" ht="14.25" customHeight="1" x14ac:dyDescent="0.25">
      <c r="B133" s="15" t="s">
        <v>416</v>
      </c>
      <c r="C133" s="16">
        <f>VLOOKUP(B133,[2]Hoja1!$K$145:$L$180,2,0)</f>
        <v>51586518</v>
      </c>
      <c r="D133" s="16">
        <v>20327188</v>
      </c>
      <c r="E133" s="16">
        <f t="shared" si="8"/>
        <v>31259330</v>
      </c>
      <c r="F133" s="171">
        <f t="shared" si="2"/>
        <v>1.5378088695790091</v>
      </c>
      <c r="H133" s="94"/>
      <c r="I133"/>
      <c r="J133" s="27"/>
    </row>
    <row r="134" spans="2:10" ht="14.25" customHeight="1" x14ac:dyDescent="0.25">
      <c r="B134" s="15" t="s">
        <v>417</v>
      </c>
      <c r="C134" s="16">
        <v>0</v>
      </c>
      <c r="D134" s="16">
        <v>26880000</v>
      </c>
      <c r="E134" s="16">
        <f t="shared" si="8"/>
        <v>-26880000</v>
      </c>
      <c r="F134" s="171">
        <f t="shared" si="2"/>
        <v>-1</v>
      </c>
      <c r="H134" s="94"/>
      <c r="I134"/>
      <c r="J134" s="27"/>
    </row>
    <row r="135" spans="2:10" ht="14.25" customHeight="1" x14ac:dyDescent="0.25">
      <c r="B135" s="15" t="s">
        <v>418</v>
      </c>
      <c r="C135" s="16">
        <v>0</v>
      </c>
      <c r="D135" s="16">
        <v>6988151</v>
      </c>
      <c r="E135" s="16">
        <f t="shared" si="8"/>
        <v>-6988151</v>
      </c>
      <c r="F135" s="171">
        <f t="shared" si="2"/>
        <v>-1</v>
      </c>
      <c r="H135" s="94"/>
      <c r="I135"/>
      <c r="J135" s="27"/>
    </row>
    <row r="136" spans="2:10" ht="14.25" customHeight="1" x14ac:dyDescent="0.25">
      <c r="B136" s="15" t="s">
        <v>280</v>
      </c>
      <c r="C136" s="16">
        <f>VLOOKUP(B136,[2]Hoja1!$K$145:$L$180,2,0)</f>
        <v>40505073.659999996</v>
      </c>
      <c r="D136" s="16">
        <v>40702809</v>
      </c>
      <c r="E136" s="16">
        <f t="shared" si="8"/>
        <v>-197735.34000000358</v>
      </c>
      <c r="F136" s="171">
        <f t="shared" si="2"/>
        <v>-4.8580268747546044E-3</v>
      </c>
      <c r="H136" s="94"/>
      <c r="I136"/>
      <c r="J136" s="27"/>
    </row>
    <row r="137" spans="2:10" ht="14.25" customHeight="1" x14ac:dyDescent="0.25">
      <c r="B137" s="15" t="s">
        <v>419</v>
      </c>
      <c r="C137" s="16"/>
      <c r="D137" s="16">
        <v>15964760</v>
      </c>
      <c r="E137" s="16">
        <f t="shared" si="8"/>
        <v>-15964760</v>
      </c>
      <c r="F137" s="171">
        <f t="shared" si="2"/>
        <v>-1</v>
      </c>
      <c r="H137" s="94"/>
      <c r="I137"/>
      <c r="J137" s="27"/>
    </row>
    <row r="138" spans="2:10" ht="14.25" customHeight="1" x14ac:dyDescent="0.25">
      <c r="B138" s="15" t="s">
        <v>420</v>
      </c>
      <c r="C138" s="16">
        <v>0</v>
      </c>
      <c r="D138" s="16">
        <v>7480467</v>
      </c>
      <c r="E138" s="16">
        <f t="shared" si="8"/>
        <v>-7480467</v>
      </c>
      <c r="F138" s="171">
        <f t="shared" si="2"/>
        <v>-1</v>
      </c>
      <c r="H138" s="94"/>
      <c r="I138"/>
      <c r="J138" s="27"/>
    </row>
    <row r="139" spans="2:10" ht="14.25" customHeight="1" x14ac:dyDescent="0.25">
      <c r="B139" s="15" t="s">
        <v>291</v>
      </c>
      <c r="C139" s="16">
        <v>12666897</v>
      </c>
      <c r="D139" s="16">
        <v>0</v>
      </c>
      <c r="E139" s="16">
        <f t="shared" si="8"/>
        <v>12666897</v>
      </c>
      <c r="F139" s="171">
        <f t="shared" si="2"/>
        <v>1</v>
      </c>
      <c r="H139" s="94"/>
      <c r="I139"/>
      <c r="J139" s="27"/>
    </row>
    <row r="140" spans="2:10" ht="14.25" customHeight="1" x14ac:dyDescent="0.25">
      <c r="B140" s="15" t="s">
        <v>421</v>
      </c>
      <c r="C140" s="16">
        <v>19092700</v>
      </c>
      <c r="D140" s="16">
        <v>0</v>
      </c>
      <c r="E140" s="16">
        <f t="shared" si="8"/>
        <v>19092700</v>
      </c>
      <c r="F140" s="171">
        <f t="shared" si="2"/>
        <v>1</v>
      </c>
      <c r="H140" s="94"/>
      <c r="I140"/>
      <c r="J140" s="27"/>
    </row>
    <row r="141" spans="2:10" ht="14.25" customHeight="1" x14ac:dyDescent="0.25">
      <c r="B141" s="15" t="s">
        <v>294</v>
      </c>
      <c r="C141" s="16">
        <v>25465702</v>
      </c>
      <c r="D141" s="16">
        <v>0</v>
      </c>
      <c r="E141" s="16">
        <f t="shared" si="8"/>
        <v>25465702</v>
      </c>
      <c r="F141" s="171">
        <f t="shared" si="2"/>
        <v>1</v>
      </c>
      <c r="H141" s="94"/>
      <c r="I141"/>
      <c r="J141" s="27"/>
    </row>
    <row r="142" spans="2:10" ht="15" x14ac:dyDescent="0.25">
      <c r="B142" s="15" t="s">
        <v>422</v>
      </c>
      <c r="C142" s="16">
        <v>11559705</v>
      </c>
      <c r="D142" s="16">
        <v>0</v>
      </c>
      <c r="E142" s="16">
        <f t="shared" si="8"/>
        <v>11559705</v>
      </c>
      <c r="F142" s="171">
        <f t="shared" si="2"/>
        <v>1</v>
      </c>
      <c r="H142" s="94"/>
      <c r="I142"/>
      <c r="J142" s="27"/>
    </row>
    <row r="143" spans="2:10" ht="14.25" customHeight="1" x14ac:dyDescent="0.25">
      <c r="B143" s="21" t="s">
        <v>222</v>
      </c>
      <c r="C143" s="75">
        <v>38725546</v>
      </c>
      <c r="D143" s="75">
        <v>0</v>
      </c>
      <c r="E143" s="75">
        <f t="shared" si="8"/>
        <v>38725546</v>
      </c>
      <c r="F143" s="172">
        <f t="shared" si="2"/>
        <v>1</v>
      </c>
      <c r="H143" s="94"/>
      <c r="I143"/>
      <c r="J143" s="27"/>
    </row>
    <row r="144" spans="2:10" ht="14.25" customHeight="1" x14ac:dyDescent="0.25">
      <c r="B144" s="53" t="s">
        <v>409</v>
      </c>
      <c r="C144" s="132"/>
      <c r="D144" s="33"/>
      <c r="E144" s="173"/>
      <c r="F144" s="54"/>
      <c r="G144" s="1">
        <v>23353001</v>
      </c>
      <c r="H144">
        <f>+[2]Hoja1!$F$144</f>
        <v>7316506458.9300003</v>
      </c>
      <c r="I144" s="84">
        <f>+C144-H144</f>
        <v>-7316506458.9300003</v>
      </c>
      <c r="J144" s="27"/>
    </row>
    <row r="145" spans="1:10" ht="14.25" customHeight="1" x14ac:dyDescent="0.25">
      <c r="B145" s="15" t="s">
        <v>423</v>
      </c>
      <c r="C145" s="16">
        <f>VLOOKUP(B145,[2]Hoja1!$K$145:$L$180,2,0)</f>
        <v>813308454</v>
      </c>
      <c r="D145" s="16">
        <v>962886799</v>
      </c>
      <c r="E145" s="16">
        <f t="shared" si="8"/>
        <v>-149578345</v>
      </c>
      <c r="F145" s="171">
        <f t="shared" si="2"/>
        <v>-0.15534364491791106</v>
      </c>
      <c r="H145" s="94"/>
      <c r="I145"/>
      <c r="J145" s="27"/>
    </row>
    <row r="146" spans="1:10" s="31" customFormat="1" ht="14.25" customHeight="1" x14ac:dyDescent="0.25">
      <c r="A146" s="1"/>
      <c r="B146" s="15" t="s">
        <v>424</v>
      </c>
      <c r="C146" s="16">
        <f>VLOOKUP(B146,[2]Hoja1!$K$145:$L$180,2,0)</f>
        <v>192516455</v>
      </c>
      <c r="D146" s="16">
        <v>354118150</v>
      </c>
      <c r="E146" s="16">
        <f t="shared" si="8"/>
        <v>-161601695</v>
      </c>
      <c r="F146" s="171">
        <f t="shared" si="2"/>
        <v>-0.45634965335721989</v>
      </c>
      <c r="G146" s="1"/>
      <c r="H146" s="94"/>
      <c r="I146"/>
      <c r="J146" s="27"/>
    </row>
    <row r="147" spans="1:10" s="31" customFormat="1" ht="15" x14ac:dyDescent="0.25">
      <c r="A147" s="1"/>
      <c r="B147" s="15" t="s">
        <v>425</v>
      </c>
      <c r="C147" s="16">
        <v>0</v>
      </c>
      <c r="D147" s="16">
        <v>45575559</v>
      </c>
      <c r="E147" s="16">
        <f t="shared" si="8"/>
        <v>-45575559</v>
      </c>
      <c r="F147" s="171">
        <f t="shared" si="2"/>
        <v>-1</v>
      </c>
      <c r="G147" s="1"/>
      <c r="H147" s="94"/>
      <c r="I147"/>
      <c r="J147" s="27"/>
    </row>
    <row r="148" spans="1:10" ht="14.25" customHeight="1" x14ac:dyDescent="0.25">
      <c r="B148" s="15" t="s">
        <v>426</v>
      </c>
      <c r="C148" s="16">
        <v>0</v>
      </c>
      <c r="D148" s="16">
        <v>2390478132.1100001</v>
      </c>
      <c r="E148" s="16">
        <f t="shared" si="8"/>
        <v>-2390478132.1100001</v>
      </c>
      <c r="F148" s="171">
        <f t="shared" si="2"/>
        <v>-1</v>
      </c>
      <c r="H148" s="94"/>
      <c r="I148"/>
      <c r="J148" s="27"/>
    </row>
    <row r="149" spans="1:10" s="31" customFormat="1" ht="14.25" customHeight="1" x14ac:dyDescent="0.25">
      <c r="A149" s="1"/>
      <c r="B149" s="15" t="s">
        <v>427</v>
      </c>
      <c r="C149" s="16">
        <v>0</v>
      </c>
      <c r="D149" s="36">
        <v>21715296</v>
      </c>
      <c r="E149" s="16">
        <f t="shared" si="8"/>
        <v>-21715296</v>
      </c>
      <c r="F149" s="171">
        <f t="shared" si="2"/>
        <v>-1</v>
      </c>
      <c r="G149" s="1"/>
      <c r="H149" s="94"/>
      <c r="I149"/>
      <c r="J149" s="27"/>
    </row>
    <row r="150" spans="1:10" s="31" customFormat="1" ht="14.25" customHeight="1" x14ac:dyDescent="0.25">
      <c r="A150" s="1"/>
      <c r="B150" s="15" t="s">
        <v>428</v>
      </c>
      <c r="C150" s="16">
        <v>105304267</v>
      </c>
      <c r="D150" s="36">
        <v>40012107</v>
      </c>
      <c r="E150" s="16">
        <f>+C150-D150</f>
        <v>65292160</v>
      </c>
      <c r="F150" s="171">
        <f t="shared" si="2"/>
        <v>1.6318100918804401</v>
      </c>
      <c r="G150" s="1"/>
      <c r="H150" s="94"/>
      <c r="I150"/>
      <c r="J150" s="27"/>
    </row>
    <row r="151" spans="1:10" s="174" customFormat="1" ht="15" x14ac:dyDescent="0.25">
      <c r="A151" s="1"/>
      <c r="B151" s="15" t="s">
        <v>429</v>
      </c>
      <c r="C151" s="16">
        <v>0</v>
      </c>
      <c r="D151" s="36">
        <v>9453368</v>
      </c>
      <c r="E151" s="16">
        <f t="shared" ref="E151:E153" si="9">+C151-D151</f>
        <v>-9453368</v>
      </c>
      <c r="F151" s="171">
        <f t="shared" si="2"/>
        <v>-1</v>
      </c>
      <c r="G151" s="1"/>
      <c r="H151" s="94"/>
      <c r="I151"/>
      <c r="J151" s="27"/>
    </row>
    <row r="152" spans="1:10" s="175" customFormat="1" ht="15" customHeight="1" x14ac:dyDescent="0.25">
      <c r="A152" s="1"/>
      <c r="B152" s="15" t="s">
        <v>303</v>
      </c>
      <c r="C152" s="16">
        <v>337443080</v>
      </c>
      <c r="D152" s="36">
        <v>422784883</v>
      </c>
      <c r="E152" s="16">
        <f t="shared" si="9"/>
        <v>-85341803</v>
      </c>
      <c r="F152" s="171">
        <f t="shared" si="2"/>
        <v>-0.20185632559620159</v>
      </c>
      <c r="G152" s="1"/>
      <c r="H152" s="94"/>
      <c r="I152"/>
      <c r="J152" s="27"/>
    </row>
    <row r="153" spans="1:10" s="31" customFormat="1" ht="14.25" customHeight="1" x14ac:dyDescent="0.25">
      <c r="A153" s="1"/>
      <c r="B153" s="21" t="s">
        <v>430</v>
      </c>
      <c r="C153" s="75">
        <v>14406038</v>
      </c>
      <c r="D153" s="62">
        <v>8229901</v>
      </c>
      <c r="E153" s="75">
        <f t="shared" si="9"/>
        <v>6176137</v>
      </c>
      <c r="F153" s="172">
        <f t="shared" si="2"/>
        <v>0.75045094710130777</v>
      </c>
      <c r="G153" s="1"/>
      <c r="H153" s="94"/>
      <c r="I153"/>
      <c r="J153" s="27"/>
    </row>
    <row r="154" spans="1:10" s="31" customFormat="1" ht="10.5" customHeight="1" x14ac:dyDescent="0.25">
      <c r="A154" s="1"/>
      <c r="B154" s="78"/>
      <c r="C154" s="143"/>
      <c r="D154" s="143"/>
      <c r="E154" s="143"/>
      <c r="F154" s="118"/>
      <c r="G154" s="1"/>
      <c r="H154"/>
      <c r="I154"/>
      <c r="J154" s="27"/>
    </row>
    <row r="155" spans="1:10" s="31" customFormat="1" ht="15" customHeight="1" x14ac:dyDescent="0.25">
      <c r="A155" s="1"/>
      <c r="B155" s="7" t="s">
        <v>431</v>
      </c>
      <c r="C155" s="32">
        <f>SUM(C156:C158)</f>
        <v>64108104.989999995</v>
      </c>
      <c r="D155" s="32">
        <f>SUM(D156:D158)</f>
        <v>122240099.98999999</v>
      </c>
      <c r="E155" s="158">
        <f t="shared" ref="E155:E156" si="10">+C155-D155</f>
        <v>-58131995</v>
      </c>
      <c r="F155" s="10">
        <f t="shared" si="2"/>
        <v>-0.47555585282370977</v>
      </c>
      <c r="G155" s="1">
        <v>23353002</v>
      </c>
      <c r="H155"/>
      <c r="I155"/>
      <c r="J155" s="27"/>
    </row>
    <row r="156" spans="1:10" s="31" customFormat="1" ht="14.25" customHeight="1" x14ac:dyDescent="0.25">
      <c r="A156" s="1"/>
      <c r="B156" s="176" t="s">
        <v>432</v>
      </c>
      <c r="C156" s="177">
        <v>5988173</v>
      </c>
      <c r="D156" s="177">
        <v>10651612</v>
      </c>
      <c r="E156" s="13">
        <f t="shared" si="10"/>
        <v>-4663439</v>
      </c>
      <c r="F156" s="14">
        <f t="shared" si="2"/>
        <v>-0.43781532785835608</v>
      </c>
      <c r="G156" s="1"/>
      <c r="H156"/>
      <c r="I156" s="27"/>
      <c r="J156" s="27"/>
    </row>
    <row r="157" spans="1:10" s="31" customFormat="1" ht="15.75" customHeight="1" x14ac:dyDescent="0.25">
      <c r="A157" s="1"/>
      <c r="B157" s="36" t="s">
        <v>433</v>
      </c>
      <c r="C157" s="58">
        <v>30196510.989999998</v>
      </c>
      <c r="D157" s="58">
        <v>104705475.98999999</v>
      </c>
      <c r="E157" s="17">
        <f>+C157-D157</f>
        <v>-74508965</v>
      </c>
      <c r="F157" s="18">
        <f t="shared" si="2"/>
        <v>-0.71160523645502605</v>
      </c>
      <c r="G157" s="1"/>
      <c r="H157"/>
      <c r="I157" s="27"/>
      <c r="J157" s="27"/>
    </row>
    <row r="158" spans="1:10" s="31" customFormat="1" ht="14.25" customHeight="1" x14ac:dyDescent="0.25">
      <c r="A158" s="1"/>
      <c r="B158" s="62" t="s">
        <v>423</v>
      </c>
      <c r="C158" s="63">
        <v>27923421</v>
      </c>
      <c r="D158" s="63">
        <v>6883012</v>
      </c>
      <c r="E158" s="24">
        <f>+C158-D158</f>
        <v>21040409</v>
      </c>
      <c r="F158" s="25">
        <f t="shared" si="2"/>
        <v>3.0568607173719879</v>
      </c>
      <c r="G158" s="1"/>
      <c r="H158"/>
      <c r="I158" s="27"/>
      <c r="J158" s="27"/>
    </row>
    <row r="159" spans="1:10" s="31" customFormat="1" ht="9.75" customHeight="1" x14ac:dyDescent="0.25">
      <c r="B159" s="78"/>
      <c r="C159" s="143"/>
      <c r="D159" s="143"/>
      <c r="E159" s="143"/>
      <c r="F159" s="118"/>
      <c r="G159" s="1"/>
      <c r="H159" s="43"/>
      <c r="I159" s="27"/>
      <c r="J159" s="27"/>
    </row>
    <row r="160" spans="1:10" s="31" customFormat="1" ht="15" hidden="1" x14ac:dyDescent="0.25">
      <c r="B160" s="136" t="s">
        <v>434</v>
      </c>
      <c r="C160" s="33">
        <f>SUM(C161:C161)</f>
        <v>0</v>
      </c>
      <c r="D160" s="33">
        <f>SUM(D161:D161)</f>
        <v>0</v>
      </c>
      <c r="E160" s="158">
        <f>+C160-D160</f>
        <v>0</v>
      </c>
      <c r="F160" s="54">
        <f t="shared" si="2"/>
        <v>1</v>
      </c>
      <c r="G160" s="31">
        <v>23353501</v>
      </c>
      <c r="I160" s="178"/>
    </row>
    <row r="161" spans="1:10" ht="15" hidden="1" x14ac:dyDescent="0.25">
      <c r="A161" s="31"/>
      <c r="B161" s="62" t="s">
        <v>190</v>
      </c>
      <c r="C161" s="179">
        <v>0</v>
      </c>
      <c r="D161" s="179">
        <v>0</v>
      </c>
      <c r="E161" s="75">
        <f>+C161-D161</f>
        <v>0</v>
      </c>
      <c r="F161" s="180">
        <f t="shared" si="2"/>
        <v>1</v>
      </c>
      <c r="G161" s="31"/>
      <c r="H161"/>
      <c r="I161" s="131"/>
      <c r="J161" s="131"/>
    </row>
    <row r="162" spans="1:10" s="183" customFormat="1" ht="15" hidden="1" x14ac:dyDescent="0.25">
      <c r="A162" s="31"/>
      <c r="B162" s="31"/>
      <c r="C162" s="181"/>
      <c r="D162" s="181"/>
      <c r="E162" s="181"/>
      <c r="F162" s="182"/>
      <c r="G162" s="31"/>
      <c r="H162"/>
      <c r="I162" s="31"/>
      <c r="J162" s="31"/>
    </row>
    <row r="163" spans="1:10" s="183" customFormat="1" ht="15" x14ac:dyDescent="0.25">
      <c r="A163" s="89"/>
      <c r="B163" s="53" t="s">
        <v>435</v>
      </c>
      <c r="C163" s="33">
        <f>SUM(C164:C168)</f>
        <v>65095240</v>
      </c>
      <c r="D163" s="33">
        <f>SUM(D164:D168)</f>
        <v>83205218</v>
      </c>
      <c r="E163" s="158">
        <f t="shared" ref="E163" si="11">+C163-D163</f>
        <v>-18109978</v>
      </c>
      <c r="F163" s="54">
        <f t="shared" si="2"/>
        <v>-0.21765435432186478</v>
      </c>
      <c r="G163" s="31">
        <v>23354501</v>
      </c>
      <c r="H163"/>
      <c r="I163" s="31"/>
      <c r="J163" s="31"/>
    </row>
    <row r="164" spans="1:10" s="184" customFormat="1" x14ac:dyDescent="0.2">
      <c r="A164" s="89"/>
      <c r="B164" s="11" t="s">
        <v>436</v>
      </c>
      <c r="C164" s="12">
        <v>0</v>
      </c>
      <c r="D164" s="12">
        <v>743368</v>
      </c>
      <c r="E164" s="13">
        <f>+C164-D164</f>
        <v>-743368</v>
      </c>
      <c r="F164" s="18">
        <f>+IFERROR((E164/D164),100%)</f>
        <v>-1</v>
      </c>
      <c r="G164" s="89"/>
      <c r="I164" s="1"/>
      <c r="J164" s="1"/>
    </row>
    <row r="165" spans="1:10" s="184" customFormat="1" x14ac:dyDescent="0.2">
      <c r="A165" s="89"/>
      <c r="B165" s="15" t="s">
        <v>415</v>
      </c>
      <c r="C165" s="16">
        <v>6352000</v>
      </c>
      <c r="D165" s="16">
        <v>0</v>
      </c>
      <c r="E165" s="17">
        <f>+C165-D165</f>
        <v>6352000</v>
      </c>
      <c r="F165" s="18">
        <f>+IFERROR((E165/D165),100%)</f>
        <v>1</v>
      </c>
      <c r="G165" s="89"/>
      <c r="I165" s="1"/>
      <c r="J165" s="1"/>
    </row>
    <row r="166" spans="1:10" s="184" customFormat="1" x14ac:dyDescent="0.2">
      <c r="A166" s="89"/>
      <c r="B166" s="15" t="s">
        <v>437</v>
      </c>
      <c r="C166" s="16">
        <v>0</v>
      </c>
      <c r="D166" s="16">
        <v>16068890</v>
      </c>
      <c r="E166" s="17">
        <f>+C166-D166</f>
        <v>-16068890</v>
      </c>
      <c r="F166" s="185">
        <f>+IFERROR((E166/D166),100%)</f>
        <v>-1</v>
      </c>
      <c r="G166" s="89"/>
      <c r="I166" s="183"/>
      <c r="J166" s="183"/>
    </row>
    <row r="167" spans="1:10" x14ac:dyDescent="0.2">
      <c r="A167" s="89"/>
      <c r="B167" s="15" t="s">
        <v>438</v>
      </c>
      <c r="C167" s="16">
        <v>58743240</v>
      </c>
      <c r="D167" s="186">
        <v>44675460</v>
      </c>
      <c r="E167" s="17">
        <f>+C167-D167</f>
        <v>14067780</v>
      </c>
      <c r="F167" s="185">
        <f>+IFERROR((E167/D167),100%)</f>
        <v>0.3148883078092537</v>
      </c>
      <c r="G167" s="89"/>
      <c r="I167" s="184"/>
      <c r="J167" s="184"/>
    </row>
    <row r="168" spans="1:10" s="188" customFormat="1" x14ac:dyDescent="0.2">
      <c r="A168" s="89"/>
      <c r="B168" s="21" t="s">
        <v>428</v>
      </c>
      <c r="C168" s="75">
        <v>0</v>
      </c>
      <c r="D168" s="75">
        <v>21717500</v>
      </c>
      <c r="E168" s="24">
        <f>+C168-D168</f>
        <v>-21717500</v>
      </c>
      <c r="F168" s="187">
        <f>+IFERROR((E168/D168),100%)</f>
        <v>-1</v>
      </c>
      <c r="G168" s="89"/>
      <c r="I168" s="183"/>
      <c r="J168" s="183"/>
    </row>
    <row r="169" spans="1:10" hidden="1" x14ac:dyDescent="0.2">
      <c r="A169" s="31"/>
      <c r="B169" s="98"/>
      <c r="C169" s="141"/>
      <c r="D169" s="98"/>
      <c r="E169" s="189"/>
      <c r="F169" s="167"/>
      <c r="G169" s="131"/>
      <c r="I169" s="184"/>
      <c r="J169" s="184"/>
    </row>
    <row r="170" spans="1:10" hidden="1" x14ac:dyDescent="0.2">
      <c r="A170" s="31"/>
      <c r="B170" s="136" t="s">
        <v>439</v>
      </c>
      <c r="C170" s="33">
        <f>SUM(C171:C171)</f>
        <v>0</v>
      </c>
      <c r="D170" s="33">
        <f>SUM(D171:D171)</f>
        <v>0</v>
      </c>
      <c r="E170" s="158">
        <f>+C170-D170</f>
        <v>0</v>
      </c>
      <c r="F170" s="54">
        <f t="shared" ref="F170:F203" si="12">+IFERROR((E170/D170),100%)</f>
        <v>1</v>
      </c>
      <c r="G170" s="31">
        <v>23354502</v>
      </c>
      <c r="I170" s="188"/>
      <c r="J170" s="188"/>
    </row>
    <row r="171" spans="1:10" ht="14.25" hidden="1" customHeight="1" x14ac:dyDescent="0.2">
      <c r="A171" s="131"/>
      <c r="B171" s="62" t="s">
        <v>433</v>
      </c>
      <c r="C171" s="75"/>
      <c r="D171" s="67">
        <v>0</v>
      </c>
      <c r="E171" s="75">
        <f>+C171-D171</f>
        <v>0</v>
      </c>
      <c r="F171" s="180">
        <f t="shared" si="12"/>
        <v>1</v>
      </c>
      <c r="G171" s="31"/>
    </row>
    <row r="172" spans="1:10" ht="10.5" customHeight="1" x14ac:dyDescent="0.25">
      <c r="A172" s="31"/>
      <c r="B172" s="78"/>
      <c r="C172" s="190"/>
      <c r="D172" s="155"/>
      <c r="E172" s="155"/>
      <c r="F172" s="156"/>
      <c r="G172" s="131"/>
      <c r="H172" s="26"/>
    </row>
    <row r="173" spans="1:10" s="31" customFormat="1" ht="15" x14ac:dyDescent="0.25">
      <c r="B173" s="53" t="s">
        <v>440</v>
      </c>
      <c r="C173" s="33">
        <f>+C174</f>
        <v>42062343</v>
      </c>
      <c r="D173" s="33">
        <f>SUM(D174:D174)</f>
        <v>0</v>
      </c>
      <c r="E173" s="158">
        <f>+C173-D173</f>
        <v>42062343</v>
      </c>
      <c r="F173" s="54">
        <f t="shared" si="12"/>
        <v>1</v>
      </c>
      <c r="H173" s="26"/>
      <c r="I173" s="1"/>
      <c r="J173" s="1"/>
    </row>
    <row r="174" spans="1:10" s="31" customFormat="1" ht="15" x14ac:dyDescent="0.25">
      <c r="B174" s="21" t="s">
        <v>441</v>
      </c>
      <c r="C174" s="21">
        <v>42062343</v>
      </c>
      <c r="D174" s="62">
        <v>0</v>
      </c>
      <c r="E174" s="191">
        <f>+C174-D174</f>
        <v>42062343</v>
      </c>
      <c r="F174" s="192">
        <f t="shared" si="12"/>
        <v>1</v>
      </c>
      <c r="H174" s="26"/>
      <c r="I174" s="1"/>
      <c r="J174" s="1"/>
    </row>
    <row r="175" spans="1:10" x14ac:dyDescent="0.2">
      <c r="A175" s="31"/>
      <c r="B175" s="2"/>
      <c r="C175" s="124"/>
      <c r="G175" s="31"/>
    </row>
    <row r="176" spans="1:10" s="97" customFormat="1" ht="14.25" customHeight="1" x14ac:dyDescent="0.2">
      <c r="A176" s="31"/>
      <c r="B176" s="136" t="s">
        <v>442</v>
      </c>
      <c r="C176" s="142">
        <f>SUM(C177:C177)</f>
        <v>0</v>
      </c>
      <c r="D176" s="33">
        <f>SUM(D177:D177)</f>
        <v>14361808.4</v>
      </c>
      <c r="E176" s="158">
        <f>+C176-D176</f>
        <v>-14361808.4</v>
      </c>
      <c r="F176" s="54">
        <f t="shared" si="12"/>
        <v>-1</v>
      </c>
      <c r="G176" s="31"/>
      <c r="I176" s="31"/>
      <c r="J176" s="31"/>
    </row>
    <row r="177" spans="1:102" s="119" customFormat="1" x14ac:dyDescent="0.2">
      <c r="A177" s="131"/>
      <c r="B177" s="147" t="s">
        <v>441</v>
      </c>
      <c r="C177" s="147"/>
      <c r="D177" s="147">
        <f>14361808+0.4</f>
        <v>14361808.4</v>
      </c>
      <c r="E177" s="191">
        <f>+C177-D177</f>
        <v>-14361808.4</v>
      </c>
      <c r="F177" s="192">
        <f t="shared" si="12"/>
        <v>-1</v>
      </c>
      <c r="G177" s="31"/>
      <c r="I177" s="31"/>
      <c r="J177" s="31"/>
    </row>
    <row r="178" spans="1:102" s="101" customFormat="1" x14ac:dyDescent="0.2">
      <c r="A178" s="1"/>
      <c r="B178" s="28"/>
      <c r="C178" s="28"/>
      <c r="D178" s="28"/>
      <c r="E178" s="28"/>
      <c r="F178" s="118"/>
      <c r="G178" s="131"/>
      <c r="I178" s="1"/>
      <c r="J178" s="1"/>
    </row>
    <row r="179" spans="1:102" s="119" customFormat="1" ht="12" customHeight="1" x14ac:dyDescent="0.2">
      <c r="A179" s="1"/>
      <c r="B179" s="53" t="s">
        <v>443</v>
      </c>
      <c r="C179" s="33">
        <f>SUM(C180:C181)</f>
        <v>12944336.310000001</v>
      </c>
      <c r="D179" s="33">
        <f>SUM(D180:D181)</f>
        <v>12944336.310000001</v>
      </c>
      <c r="E179" s="158">
        <f>+C179-D179</f>
        <v>0</v>
      </c>
      <c r="F179" s="54">
        <f t="shared" si="12"/>
        <v>0</v>
      </c>
      <c r="G179" s="31">
        <v>23357001</v>
      </c>
      <c r="I179" s="97"/>
      <c r="J179" s="97"/>
    </row>
    <row r="180" spans="1:102" s="119" customFormat="1" hidden="1" x14ac:dyDescent="0.2">
      <c r="A180" s="1"/>
      <c r="B180" s="11" t="s">
        <v>49</v>
      </c>
      <c r="C180" s="12">
        <v>0</v>
      </c>
      <c r="D180" s="134">
        <v>0</v>
      </c>
      <c r="E180" s="13">
        <f>+C180-D180</f>
        <v>0</v>
      </c>
      <c r="F180" s="193">
        <f t="shared" si="12"/>
        <v>1</v>
      </c>
      <c r="G180" s="1"/>
    </row>
    <row r="181" spans="1:102" s="119" customFormat="1" ht="12" customHeight="1" x14ac:dyDescent="0.2">
      <c r="A181" s="183"/>
      <c r="B181" s="62" t="s">
        <v>444</v>
      </c>
      <c r="C181" s="75">
        <v>12944336.310000001</v>
      </c>
      <c r="D181" s="68">
        <v>12944336.310000001</v>
      </c>
      <c r="E181" s="194">
        <f>+C181-D181</f>
        <v>0</v>
      </c>
      <c r="F181" s="187">
        <f t="shared" si="12"/>
        <v>0</v>
      </c>
      <c r="G181" s="1"/>
      <c r="I181" s="101"/>
      <c r="J181" s="101"/>
    </row>
    <row r="182" spans="1:102" s="119" customFormat="1" ht="12" customHeight="1" x14ac:dyDescent="0.2">
      <c r="A182" s="31"/>
      <c r="B182" s="195"/>
      <c r="C182" s="196"/>
      <c r="D182" s="195"/>
      <c r="E182" s="195"/>
      <c r="F182" s="197"/>
      <c r="G182" s="183"/>
    </row>
    <row r="183" spans="1:102" s="119" customFormat="1" ht="12" customHeight="1" x14ac:dyDescent="0.2">
      <c r="A183" s="184"/>
      <c r="B183" s="198" t="s">
        <v>445</v>
      </c>
      <c r="C183" s="33">
        <f>+C10+C13+C16+C110+C114+C120+C155+C160+C163+C170+C173+C176+C7+C179</f>
        <v>8293442442.2300005</v>
      </c>
      <c r="D183" s="33">
        <f>+D10+D13+D16+D110+D114+D120+D155+D160+D163+D170+D173+D176+D7+D179</f>
        <v>9143525156.0799999</v>
      </c>
      <c r="E183" s="158">
        <f>+C183-D183</f>
        <v>-850082713.84999943</v>
      </c>
      <c r="F183" s="54">
        <f t="shared" si="12"/>
        <v>-9.2971003998904705E-2</v>
      </c>
      <c r="G183" s="31"/>
    </row>
    <row r="184" spans="1:102" s="119" customFormat="1" x14ac:dyDescent="0.2">
      <c r="A184" s="1"/>
      <c r="B184" s="199"/>
      <c r="C184" s="103"/>
      <c r="D184" s="103"/>
      <c r="E184" s="103"/>
      <c r="F184" s="200"/>
      <c r="G184" s="184"/>
    </row>
    <row r="185" spans="1:102" s="119" customFormat="1" ht="12.75" customHeight="1" x14ac:dyDescent="0.2">
      <c r="A185" s="97"/>
      <c r="B185" s="53" t="s">
        <v>446</v>
      </c>
      <c r="C185" s="33">
        <v>249614661.81999999</v>
      </c>
      <c r="D185" s="33">
        <v>403774312.81999999</v>
      </c>
      <c r="E185" s="158">
        <f>+C185-D185</f>
        <v>-154159651</v>
      </c>
      <c r="F185" s="54">
        <f t="shared" si="12"/>
        <v>-0.38179657820066276</v>
      </c>
      <c r="G185" s="31">
        <v>2365</v>
      </c>
    </row>
    <row r="186" spans="1:102" s="119" customFormat="1" ht="9.75" customHeight="1" x14ac:dyDescent="0.2">
      <c r="A186" s="1"/>
      <c r="B186" s="102"/>
      <c r="C186" s="103"/>
      <c r="D186" s="103"/>
      <c r="E186" s="103"/>
      <c r="F186" s="200"/>
      <c r="G186" s="174"/>
    </row>
    <row r="187" spans="1:102" s="119" customFormat="1" ht="14.25" customHeight="1" x14ac:dyDescent="0.2">
      <c r="A187" s="165"/>
      <c r="B187" s="53" t="s">
        <v>447</v>
      </c>
      <c r="C187" s="33">
        <v>15860827.390000001</v>
      </c>
      <c r="D187" s="33">
        <v>15631418.869999999</v>
      </c>
      <c r="E187" s="158">
        <f>+C187-D187</f>
        <v>229408.52000000142</v>
      </c>
      <c r="F187" s="54">
        <f t="shared" si="12"/>
        <v>1.4676116218744858E-2</v>
      </c>
      <c r="G187" s="31">
        <v>2367</v>
      </c>
    </row>
    <row r="188" spans="1:102" s="119" customFormat="1" ht="8.25" customHeight="1" x14ac:dyDescent="0.2">
      <c r="A188" s="1"/>
      <c r="B188" s="201"/>
      <c r="C188" s="202"/>
      <c r="D188" s="202"/>
      <c r="E188" s="202"/>
      <c r="F188" s="203"/>
      <c r="G188" s="188"/>
    </row>
    <row r="189" spans="1:102" s="101" customFormat="1" ht="14.25" customHeight="1" x14ac:dyDescent="0.2">
      <c r="A189" s="1"/>
      <c r="B189" s="53" t="s">
        <v>448</v>
      </c>
      <c r="C189" s="33">
        <v>151608917</v>
      </c>
      <c r="D189" s="33">
        <v>68463675</v>
      </c>
      <c r="E189" s="158">
        <f>+C189-D189</f>
        <v>83145242</v>
      </c>
      <c r="F189" s="54">
        <f t="shared" si="12"/>
        <v>1.2144431627428707</v>
      </c>
      <c r="G189" s="1">
        <v>23700501</v>
      </c>
      <c r="I189" s="119"/>
      <c r="J189" s="119"/>
    </row>
    <row r="190" spans="1:102" s="101" customFormat="1" ht="14.25" hidden="1" customHeight="1" x14ac:dyDescent="0.2">
      <c r="A190" s="1"/>
      <c r="B190" s="31"/>
      <c r="C190" s="181"/>
      <c r="D190" s="181"/>
      <c r="E190" s="181"/>
      <c r="F190" s="182"/>
      <c r="G190" s="1"/>
      <c r="I190" s="119"/>
      <c r="J190" s="119"/>
    </row>
    <row r="191" spans="1:102" s="119" customFormat="1" hidden="1" x14ac:dyDescent="0.2">
      <c r="A191" s="1"/>
      <c r="B191" s="53" t="s">
        <v>449</v>
      </c>
      <c r="C191" s="33"/>
      <c r="D191" s="33">
        <v>0</v>
      </c>
      <c r="E191" s="158">
        <f>+C191-D191</f>
        <v>0</v>
      </c>
      <c r="F191" s="54">
        <f t="shared" si="12"/>
        <v>1</v>
      </c>
      <c r="G191" s="1">
        <v>23700502</v>
      </c>
      <c r="H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</row>
    <row r="192" spans="1:102" ht="9" customHeight="1" x14ac:dyDescent="0.2">
      <c r="A192" s="97"/>
      <c r="B192" s="102"/>
      <c r="C192" s="103"/>
      <c r="D192" s="103"/>
      <c r="E192" s="204"/>
      <c r="F192" s="104"/>
      <c r="G192" s="97"/>
      <c r="I192" s="101"/>
      <c r="J192" s="101"/>
    </row>
    <row r="193" spans="1:10" ht="14.25" customHeight="1" x14ac:dyDescent="0.2">
      <c r="B193" s="53" t="s">
        <v>450</v>
      </c>
      <c r="C193" s="33">
        <v>118173294</v>
      </c>
      <c r="D193" s="33">
        <v>55698444</v>
      </c>
      <c r="E193" s="158">
        <f>+C193-D193</f>
        <v>62474850</v>
      </c>
      <c r="F193" s="54">
        <f t="shared" si="12"/>
        <v>1.1216623932977374</v>
      </c>
      <c r="G193" s="31">
        <v>23701001</v>
      </c>
      <c r="I193" s="101"/>
      <c r="J193" s="101"/>
    </row>
    <row r="194" spans="1:10" ht="8.25" customHeight="1" x14ac:dyDescent="0.2">
      <c r="A194" s="119"/>
      <c r="B194" s="78"/>
      <c r="C194" s="143"/>
      <c r="D194" s="143"/>
      <c r="E194" s="143"/>
      <c r="F194" s="118"/>
      <c r="G194" s="31"/>
    </row>
    <row r="195" spans="1:10" ht="14.25" customHeight="1" x14ac:dyDescent="0.2">
      <c r="A195" s="119"/>
      <c r="B195" s="53" t="s">
        <v>451</v>
      </c>
      <c r="C195" s="33">
        <v>24674300</v>
      </c>
      <c r="D195" s="33">
        <v>10442700</v>
      </c>
      <c r="E195" s="158">
        <f>+C195-D195</f>
        <v>14231600</v>
      </c>
      <c r="F195" s="54">
        <f t="shared" si="12"/>
        <v>1.3628276212090742</v>
      </c>
      <c r="G195" s="1">
        <v>23701501</v>
      </c>
    </row>
    <row r="196" spans="1:10" ht="9.75" customHeight="1" x14ac:dyDescent="0.2">
      <c r="A196" s="119"/>
      <c r="B196" s="78"/>
      <c r="C196" s="143"/>
      <c r="D196" s="143"/>
      <c r="E196" s="143"/>
      <c r="F196" s="118"/>
      <c r="G196" s="119"/>
    </row>
    <row r="197" spans="1:10" x14ac:dyDescent="0.2">
      <c r="A197" s="101"/>
      <c r="B197" s="53" t="s">
        <v>452</v>
      </c>
      <c r="C197" s="33">
        <v>2730800</v>
      </c>
      <c r="D197" s="33">
        <v>1133400</v>
      </c>
      <c r="E197" s="158">
        <f>+C197-D197</f>
        <v>1597400</v>
      </c>
      <c r="F197" s="54">
        <f t="shared" si="12"/>
        <v>1.4093876830774661</v>
      </c>
      <c r="G197" s="119">
        <v>23702001</v>
      </c>
    </row>
    <row r="198" spans="1:10" ht="9" customHeight="1" x14ac:dyDescent="0.2">
      <c r="A198" s="119"/>
      <c r="B198" s="102"/>
      <c r="C198" s="103"/>
      <c r="D198" s="103"/>
      <c r="E198" s="103"/>
      <c r="F198" s="200"/>
      <c r="G198" s="101"/>
    </row>
    <row r="199" spans="1:10" x14ac:dyDescent="0.2">
      <c r="A199" s="119"/>
      <c r="B199" s="53" t="s">
        <v>453</v>
      </c>
      <c r="C199" s="33">
        <v>85121200</v>
      </c>
      <c r="D199" s="33">
        <v>36581199.979999997</v>
      </c>
      <c r="E199" s="158">
        <f>+C199-D199</f>
        <v>48540000.020000003</v>
      </c>
      <c r="F199" s="54">
        <f t="shared" si="12"/>
        <v>1.3269110922150784</v>
      </c>
      <c r="G199" s="119">
        <v>23702501</v>
      </c>
    </row>
    <row r="200" spans="1:10" ht="12" customHeight="1" x14ac:dyDescent="0.2">
      <c r="A200" s="119"/>
      <c r="B200" s="78"/>
      <c r="C200" s="143"/>
      <c r="D200" s="143"/>
      <c r="E200" s="143"/>
      <c r="F200" s="118"/>
      <c r="G200" s="119"/>
    </row>
    <row r="201" spans="1:10" x14ac:dyDescent="0.2">
      <c r="A201" s="119"/>
      <c r="B201" s="53" t="s">
        <v>454</v>
      </c>
      <c r="C201" s="33"/>
      <c r="D201" s="33">
        <v>10050675</v>
      </c>
      <c r="E201" s="158">
        <f>+C201-D201</f>
        <v>-10050675</v>
      </c>
      <c r="F201" s="54">
        <f t="shared" ref="F201" si="13">+IFERROR((E201/D201),100%)</f>
        <v>-1</v>
      </c>
      <c r="G201" s="119"/>
    </row>
    <row r="202" spans="1:10" ht="1.5" customHeight="1" x14ac:dyDescent="0.2">
      <c r="A202" s="119"/>
      <c r="B202" s="78"/>
      <c r="C202" s="143"/>
      <c r="D202" s="143"/>
      <c r="E202" s="143"/>
      <c r="F202" s="118"/>
      <c r="G202" s="119"/>
    </row>
    <row r="203" spans="1:10" s="97" customFormat="1" x14ac:dyDescent="0.2">
      <c r="A203" s="119"/>
      <c r="B203" s="53" t="s">
        <v>455</v>
      </c>
      <c r="C203" s="33">
        <v>4034388</v>
      </c>
      <c r="D203" s="33">
        <v>0</v>
      </c>
      <c r="E203" s="158">
        <f>+C203-D203</f>
        <v>4034388</v>
      </c>
      <c r="F203" s="54">
        <f t="shared" si="12"/>
        <v>1</v>
      </c>
      <c r="G203" s="119"/>
      <c r="I203" s="1"/>
      <c r="J203" s="1"/>
    </row>
    <row r="204" spans="1:10" x14ac:dyDescent="0.2">
      <c r="A204" s="119"/>
      <c r="B204" s="78"/>
      <c r="C204" s="143"/>
      <c r="D204" s="143"/>
      <c r="E204" s="143"/>
      <c r="F204" s="118"/>
      <c r="G204" s="119"/>
    </row>
    <row r="205" spans="1:10" hidden="1" x14ac:dyDescent="0.2">
      <c r="A205" s="119"/>
      <c r="B205" s="53" t="s">
        <v>455</v>
      </c>
      <c r="C205" s="33">
        <v>0</v>
      </c>
      <c r="D205" s="33">
        <f>+'[1]23'!$C$1321</f>
        <v>0</v>
      </c>
      <c r="E205" s="158">
        <f>+C205-D205</f>
        <v>0</v>
      </c>
      <c r="F205" s="54" t="e">
        <f>+E205/D205</f>
        <v>#DIV/0!</v>
      </c>
      <c r="G205" s="119"/>
    </row>
    <row r="206" spans="1:10" ht="14.25" hidden="1" customHeight="1" x14ac:dyDescent="0.2">
      <c r="A206" s="119"/>
      <c r="B206" s="28"/>
      <c r="C206" s="205"/>
      <c r="D206" s="206"/>
      <c r="E206" s="206"/>
      <c r="F206" s="207"/>
      <c r="G206" s="119"/>
      <c r="I206" s="97"/>
      <c r="J206" s="97"/>
    </row>
    <row r="207" spans="1:10" ht="14.25" customHeight="1" x14ac:dyDescent="0.25">
      <c r="A207" s="119"/>
      <c r="B207" s="53" t="s">
        <v>456</v>
      </c>
      <c r="C207" s="33">
        <v>56067303</v>
      </c>
      <c r="D207" s="33">
        <v>22055714</v>
      </c>
      <c r="E207" s="158">
        <f>+C207-D207</f>
        <v>34011589</v>
      </c>
      <c r="F207" s="54">
        <f t="shared" ref="F207:F232" si="14">+IFERROR((E207/D207),100%)</f>
        <v>1.5420760806020608</v>
      </c>
      <c r="G207" s="119">
        <v>23704501</v>
      </c>
      <c r="H207"/>
    </row>
    <row r="208" spans="1:10" s="78" customFormat="1" ht="14.25" customHeight="1" x14ac:dyDescent="0.25">
      <c r="A208" s="119"/>
      <c r="B208" s="1"/>
      <c r="C208" s="60"/>
      <c r="D208" s="60"/>
      <c r="E208" s="60"/>
      <c r="F208" s="30"/>
      <c r="G208" s="119"/>
      <c r="H208"/>
      <c r="I208" s="1"/>
      <c r="J208" s="1"/>
    </row>
    <row r="209" spans="1:102" s="78" customFormat="1" ht="14.25" customHeight="1" x14ac:dyDescent="0.25">
      <c r="A209" s="97"/>
      <c r="B209" s="53" t="s">
        <v>457</v>
      </c>
      <c r="C209" s="33">
        <v>146806</v>
      </c>
      <c r="D209" s="33">
        <v>170420</v>
      </c>
      <c r="E209" s="158">
        <f>+C209-D209</f>
        <v>-23614</v>
      </c>
      <c r="F209" s="54">
        <f t="shared" si="14"/>
        <v>-0.13856354887923952</v>
      </c>
      <c r="G209" s="119">
        <v>23706001</v>
      </c>
      <c r="H209"/>
      <c r="I209" s="1"/>
      <c r="J209" s="1"/>
    </row>
    <row r="210" spans="1:102" ht="14.25" customHeight="1" x14ac:dyDescent="0.2">
      <c r="A210" s="119"/>
      <c r="B210" s="102"/>
      <c r="C210" s="103"/>
      <c r="D210" s="103"/>
      <c r="E210" s="204"/>
      <c r="F210" s="104"/>
      <c r="G210" s="97"/>
    </row>
    <row r="211" spans="1:102" ht="14.25" customHeight="1" x14ac:dyDescent="0.2">
      <c r="A211" s="101"/>
      <c r="B211" s="53" t="s">
        <v>458</v>
      </c>
      <c r="C211" s="33">
        <v>76280351</v>
      </c>
      <c r="D211" s="33">
        <v>54026417</v>
      </c>
      <c r="E211" s="158">
        <f>+C211-D211</f>
        <v>22253934</v>
      </c>
      <c r="F211" s="54">
        <f t="shared" si="14"/>
        <v>0.4119083817829341</v>
      </c>
      <c r="G211" s="119"/>
      <c r="I211" s="78"/>
      <c r="J211" s="78"/>
    </row>
    <row r="212" spans="1:102" ht="14.25" customHeight="1" x14ac:dyDescent="0.2">
      <c r="B212" s="102"/>
      <c r="C212" s="103"/>
      <c r="D212" s="103"/>
      <c r="E212" s="103"/>
      <c r="F212" s="200"/>
      <c r="G212" s="101"/>
      <c r="I212" s="78"/>
      <c r="J212" s="208"/>
    </row>
    <row r="213" spans="1:102" x14ac:dyDescent="0.2">
      <c r="B213" s="198" t="s">
        <v>459</v>
      </c>
      <c r="C213" s="33">
        <f>+C199+C197+C193+C189+C195+C205+C207+C209+C191+C203+C211</f>
        <v>518837359</v>
      </c>
      <c r="D213" s="33">
        <f>+D199+D197+D193+D189+D195+D205+D207+D209+D191+D203+D211+D201</f>
        <v>258622644.97999999</v>
      </c>
      <c r="E213" s="158">
        <f>+C213-D213</f>
        <v>260214714.02000001</v>
      </c>
      <c r="F213" s="54">
        <f t="shared" si="14"/>
        <v>1.0061559537453619</v>
      </c>
    </row>
    <row r="214" spans="1:102" ht="15" x14ac:dyDescent="0.25">
      <c r="B214" s="131"/>
      <c r="C214" s="209"/>
      <c r="D214" s="209"/>
      <c r="E214" s="209"/>
      <c r="F214" s="210"/>
      <c r="H214"/>
    </row>
    <row r="215" spans="1:102" ht="15" x14ac:dyDescent="0.25">
      <c r="B215" s="7" t="s">
        <v>460</v>
      </c>
      <c r="C215" s="142">
        <f>SUM(C216:C219)</f>
        <v>3456985013.6399999</v>
      </c>
      <c r="D215" s="211">
        <f>SUM(D216:D219)</f>
        <v>928366481.60000002</v>
      </c>
      <c r="E215" s="158">
        <f t="shared" ref="E215:E219" si="15">+C215-D215</f>
        <v>2528618532.04</v>
      </c>
      <c r="F215" s="10">
        <f t="shared" si="14"/>
        <v>2.7237288098575401</v>
      </c>
      <c r="H215"/>
    </row>
    <row r="216" spans="1:102" ht="15" x14ac:dyDescent="0.25">
      <c r="B216" s="11" t="s">
        <v>461</v>
      </c>
      <c r="C216" s="16">
        <v>0</v>
      </c>
      <c r="D216" s="65">
        <f>5100-0.4</f>
        <v>5099.6000000000004</v>
      </c>
      <c r="E216" s="17">
        <f t="shared" si="15"/>
        <v>-5099.6000000000004</v>
      </c>
      <c r="F216" s="193">
        <f>+IFERROR((E216/D216),100%)</f>
        <v>-1</v>
      </c>
      <c r="H216"/>
      <c r="I216" s="27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</row>
    <row r="217" spans="1:102" ht="15" x14ac:dyDescent="0.25">
      <c r="B217" s="36" t="s">
        <v>462</v>
      </c>
      <c r="C217" s="16">
        <v>3456985013.6399999</v>
      </c>
      <c r="D217" s="44">
        <v>799000000</v>
      </c>
      <c r="E217" s="17">
        <f t="shared" si="15"/>
        <v>2657985013.6399999</v>
      </c>
      <c r="F217" s="185">
        <f t="shared" si="14"/>
        <v>3.3266395665081352</v>
      </c>
      <c r="H217"/>
      <c r="I217" s="27"/>
    </row>
    <row r="218" spans="1:102" ht="15" x14ac:dyDescent="0.25">
      <c r="B218" s="36" t="s">
        <v>463</v>
      </c>
      <c r="C218" s="16">
        <v>0</v>
      </c>
      <c r="D218" s="44">
        <v>125741987</v>
      </c>
      <c r="E218" s="17">
        <f t="shared" si="15"/>
        <v>-125741987</v>
      </c>
      <c r="F218" s="185">
        <f t="shared" si="14"/>
        <v>-1</v>
      </c>
      <c r="H218"/>
      <c r="I218" s="27"/>
    </row>
    <row r="219" spans="1:102" ht="15" x14ac:dyDescent="0.25">
      <c r="A219" s="78"/>
      <c r="B219" s="21" t="s">
        <v>464</v>
      </c>
      <c r="C219" s="75">
        <v>0</v>
      </c>
      <c r="D219" s="67">
        <v>3619395</v>
      </c>
      <c r="E219" s="24">
        <f t="shared" si="15"/>
        <v>-3619395</v>
      </c>
      <c r="F219" s="187">
        <f t="shared" si="14"/>
        <v>-1</v>
      </c>
      <c r="H219"/>
      <c r="I219" s="27"/>
      <c r="J219" s="78"/>
    </row>
    <row r="220" spans="1:102" x14ac:dyDescent="0.2">
      <c r="B220" s="28"/>
      <c r="C220" s="28"/>
      <c r="D220" s="28"/>
      <c r="E220" s="20"/>
      <c r="F220" s="167"/>
      <c r="G220" s="78"/>
    </row>
    <row r="221" spans="1:102" x14ac:dyDescent="0.2">
      <c r="B221" s="53" t="s">
        <v>465</v>
      </c>
      <c r="C221" s="33">
        <f>SUM(C222:C228)</f>
        <v>65492904</v>
      </c>
      <c r="D221" s="33">
        <f>SUM(D222:D228)</f>
        <v>65492904</v>
      </c>
      <c r="E221" s="158">
        <f t="shared" ref="E221:E228" si="16">+C221-D221</f>
        <v>0</v>
      </c>
      <c r="F221" s="54">
        <f t="shared" si="14"/>
        <v>0</v>
      </c>
      <c r="G221" s="1">
        <v>23809002</v>
      </c>
    </row>
    <row r="222" spans="1:102" ht="15" x14ac:dyDescent="0.25">
      <c r="B222" s="36" t="s">
        <v>466</v>
      </c>
      <c r="C222" s="16">
        <v>1860574</v>
      </c>
      <c r="D222" s="16">
        <v>1860574</v>
      </c>
      <c r="E222" s="36">
        <f>+C222-D222</f>
        <v>0</v>
      </c>
      <c r="F222" s="14">
        <f t="shared" si="14"/>
        <v>0</v>
      </c>
      <c r="H222"/>
      <c r="I222" s="27"/>
    </row>
    <row r="223" spans="1:102" ht="15" x14ac:dyDescent="0.25">
      <c r="B223" s="36" t="s">
        <v>467</v>
      </c>
      <c r="C223" s="16">
        <v>17807011</v>
      </c>
      <c r="D223" s="16">
        <v>17807011</v>
      </c>
      <c r="E223" s="36">
        <f>+C223-D223</f>
        <v>0</v>
      </c>
      <c r="F223" s="18">
        <f t="shared" si="14"/>
        <v>0</v>
      </c>
      <c r="H223"/>
      <c r="I223" s="27"/>
    </row>
    <row r="224" spans="1:102" ht="15" x14ac:dyDescent="0.25">
      <c r="B224" s="36" t="s">
        <v>468</v>
      </c>
      <c r="C224" s="16">
        <v>522972</v>
      </c>
      <c r="D224" s="16">
        <v>522972</v>
      </c>
      <c r="E224" s="36">
        <f t="shared" si="16"/>
        <v>0</v>
      </c>
      <c r="F224" s="18">
        <f t="shared" si="14"/>
        <v>0</v>
      </c>
      <c r="H224"/>
      <c r="I224" s="27"/>
    </row>
    <row r="225" spans="2:9" ht="15" x14ac:dyDescent="0.25">
      <c r="B225" s="36" t="s">
        <v>469</v>
      </c>
      <c r="C225" s="16">
        <v>1567500</v>
      </c>
      <c r="D225" s="16">
        <v>1567500</v>
      </c>
      <c r="E225" s="36">
        <f t="shared" si="16"/>
        <v>0</v>
      </c>
      <c r="F225" s="18">
        <f t="shared" si="14"/>
        <v>0</v>
      </c>
      <c r="H225"/>
      <c r="I225" s="27"/>
    </row>
    <row r="226" spans="2:9" ht="15" x14ac:dyDescent="0.25">
      <c r="B226" s="36" t="s">
        <v>470</v>
      </c>
      <c r="C226" s="16">
        <v>14787315</v>
      </c>
      <c r="D226" s="16">
        <v>14787315</v>
      </c>
      <c r="E226" s="36">
        <f t="shared" si="16"/>
        <v>0</v>
      </c>
      <c r="F226" s="18">
        <f t="shared" si="14"/>
        <v>0</v>
      </c>
      <c r="H226"/>
      <c r="I226" s="27"/>
    </row>
    <row r="227" spans="2:9" ht="15" x14ac:dyDescent="0.25">
      <c r="B227" s="36" t="s">
        <v>161</v>
      </c>
      <c r="C227" s="16">
        <v>5083363</v>
      </c>
      <c r="D227" s="16">
        <v>5083363</v>
      </c>
      <c r="E227" s="36">
        <f>+C227-D227</f>
        <v>0</v>
      </c>
      <c r="F227" s="18">
        <f t="shared" si="14"/>
        <v>0</v>
      </c>
      <c r="H227"/>
      <c r="I227" s="27"/>
    </row>
    <row r="228" spans="2:9" ht="15" x14ac:dyDescent="0.25">
      <c r="B228" s="62" t="s">
        <v>471</v>
      </c>
      <c r="C228" s="75">
        <v>23864169</v>
      </c>
      <c r="D228" s="75">
        <v>23864169</v>
      </c>
      <c r="E228" s="62">
        <f t="shared" si="16"/>
        <v>0</v>
      </c>
      <c r="F228" s="25">
        <f t="shared" si="14"/>
        <v>0</v>
      </c>
      <c r="H228"/>
      <c r="I228" s="27"/>
    </row>
    <row r="230" spans="2:9" x14ac:dyDescent="0.2">
      <c r="B230" s="53" t="s">
        <v>472</v>
      </c>
      <c r="C230" s="33">
        <f>+C215+C221</f>
        <v>3522477917.6399999</v>
      </c>
      <c r="D230" s="33">
        <f>+D215+D221</f>
        <v>993859385.60000002</v>
      </c>
      <c r="E230" s="158">
        <f>+C230-D230</f>
        <v>2528618532.04</v>
      </c>
      <c r="F230" s="54">
        <f t="shared" si="14"/>
        <v>2.5442417395026711</v>
      </c>
    </row>
    <row r="232" spans="2:9" x14ac:dyDescent="0.2">
      <c r="B232" s="53" t="s">
        <v>473</v>
      </c>
      <c r="C232" s="33">
        <f>+C183+C185+C213+C230+C187</f>
        <v>12600233208.079998</v>
      </c>
      <c r="D232" s="33">
        <f>+D183+D185+D213+D230+D187</f>
        <v>10815412918.35</v>
      </c>
      <c r="E232" s="158">
        <f>+C232-D232</f>
        <v>1784820289.7299976</v>
      </c>
      <c r="F232" s="54">
        <f t="shared" si="14"/>
        <v>0.1650256262247535</v>
      </c>
    </row>
    <row r="234" spans="2:9" x14ac:dyDescent="0.2">
      <c r="C234" s="83"/>
    </row>
    <row r="235" spans="2:9" x14ac:dyDescent="0.2">
      <c r="C235" s="1"/>
    </row>
    <row r="236" spans="2:9" x14ac:dyDescent="0.2">
      <c r="C236" s="1"/>
    </row>
    <row r="237" spans="2:9" x14ac:dyDescent="0.2">
      <c r="C237" s="1"/>
      <c r="G237" s="78"/>
    </row>
    <row r="238" spans="2:9" x14ac:dyDescent="0.2">
      <c r="C238" s="1"/>
    </row>
    <row r="239" spans="2:9" x14ac:dyDescent="0.2">
      <c r="C239" s="1"/>
    </row>
    <row r="240" spans="2:9" x14ac:dyDescent="0.2">
      <c r="C240" s="1"/>
    </row>
    <row r="241" spans="1:102" x14ac:dyDescent="0.2">
      <c r="C241" s="1"/>
    </row>
    <row r="242" spans="1:102" x14ac:dyDescent="0.2">
      <c r="C242" s="1"/>
    </row>
    <row r="243" spans="1:102" x14ac:dyDescent="0.2">
      <c r="C243" s="1"/>
    </row>
    <row r="244" spans="1:102" s="60" customFormat="1" x14ac:dyDescent="0.2">
      <c r="A244" s="1"/>
      <c r="B244" s="1"/>
      <c r="C244" s="1"/>
      <c r="F244" s="3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</row>
    <row r="245" spans="1:102" s="60" customFormat="1" x14ac:dyDescent="0.2">
      <c r="A245" s="1"/>
      <c r="B245" s="1"/>
      <c r="C245" s="1"/>
      <c r="F245" s="3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</row>
    <row r="246" spans="1:102" s="60" customFormat="1" x14ac:dyDescent="0.2">
      <c r="A246" s="1"/>
      <c r="B246" s="1"/>
      <c r="C246" s="1"/>
      <c r="F246" s="3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</row>
    <row r="247" spans="1:102" s="60" customFormat="1" x14ac:dyDescent="0.2">
      <c r="A247" s="1"/>
      <c r="B247" s="1"/>
      <c r="C247" s="1"/>
      <c r="F247" s="3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</row>
    <row r="248" spans="1:102" s="60" customFormat="1" x14ac:dyDescent="0.2">
      <c r="A248" s="1"/>
      <c r="B248" s="1"/>
      <c r="C248" s="1"/>
      <c r="F248" s="3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</row>
    <row r="249" spans="1:102" s="60" customFormat="1" x14ac:dyDescent="0.2">
      <c r="A249" s="1"/>
      <c r="B249" s="1"/>
      <c r="C249" s="1"/>
      <c r="F249" s="3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</row>
    <row r="250" spans="1:102" s="60" customFormat="1" x14ac:dyDescent="0.2">
      <c r="A250" s="1"/>
      <c r="B250" s="1"/>
      <c r="C250" s="1"/>
      <c r="F250" s="3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</row>
    <row r="251" spans="1:102" s="60" customFormat="1" x14ac:dyDescent="0.2">
      <c r="A251" s="1"/>
      <c r="B251" s="1"/>
      <c r="C251" s="1"/>
      <c r="F251" s="3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</row>
    <row r="252" spans="1:102" s="60" customFormat="1" x14ac:dyDescent="0.2">
      <c r="A252" s="1"/>
      <c r="B252" s="1"/>
      <c r="C252" s="1"/>
      <c r="F252" s="3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</row>
  </sheetData>
  <mergeCells count="5">
    <mergeCell ref="B1:F1"/>
    <mergeCell ref="B2:F2"/>
    <mergeCell ref="B3:F3"/>
    <mergeCell ref="B4:F4"/>
    <mergeCell ref="J17:K17"/>
  </mergeCells>
  <conditionalFormatting sqref="B112">
    <cfRule type="duplicateValues" dxfId="20" priority="7"/>
  </conditionalFormatting>
  <conditionalFormatting sqref="I115:J117">
    <cfRule type="duplicateValues" dxfId="19" priority="6"/>
  </conditionalFormatting>
  <conditionalFormatting sqref="B118">
    <cfRule type="duplicateValues" dxfId="18" priority="5"/>
  </conditionalFormatting>
  <conditionalFormatting sqref="B18:B55 B57:B97 B99:B106">
    <cfRule type="duplicateValues" dxfId="17" priority="8"/>
  </conditionalFormatting>
  <conditionalFormatting sqref="B108">
    <cfRule type="duplicateValues" dxfId="16" priority="9"/>
  </conditionalFormatting>
  <conditionalFormatting sqref="D22">
    <cfRule type="cellIs" dxfId="15" priority="10" operator="equal">
      <formula>$B$108</formula>
    </cfRule>
  </conditionalFormatting>
  <conditionalFormatting sqref="B116">
    <cfRule type="duplicateValues" dxfId="14" priority="4"/>
  </conditionalFormatting>
  <conditionalFormatting sqref="B117:B118">
    <cfRule type="duplicateValues" dxfId="13" priority="3"/>
  </conditionalFormatting>
  <conditionalFormatting sqref="B152:B153">
    <cfRule type="duplicateValues" dxfId="12" priority="11"/>
  </conditionalFormatting>
  <conditionalFormatting sqref="B152:B153 B122:B143 H122:H143 H145:H153 B145:B149">
    <cfRule type="duplicateValues" dxfId="11" priority="12"/>
  </conditionalFormatting>
  <conditionalFormatting sqref="B151">
    <cfRule type="duplicateValues" dxfId="10" priority="13"/>
  </conditionalFormatting>
  <conditionalFormatting sqref="B150">
    <cfRule type="duplicateValues" dxfId="9" priority="14"/>
  </conditionalFormatting>
  <conditionalFormatting sqref="I118:J138 I18:J55 B108 I57:J97 I99:J114">
    <cfRule type="duplicateValues" dxfId="8" priority="15"/>
  </conditionalFormatting>
  <conditionalFormatting sqref="B122:B143 B145:B149">
    <cfRule type="duplicateValues" dxfId="7" priority="16"/>
  </conditionalFormatting>
  <conditionalFormatting sqref="H123:H142 B122:B143 B145:B149">
    <cfRule type="duplicateValues" dxfId="6" priority="17"/>
  </conditionalFormatting>
  <conditionalFormatting sqref="H123:H142">
    <cfRule type="duplicateValues" dxfId="5" priority="18"/>
  </conditionalFormatting>
  <conditionalFormatting sqref="B122:B143 H122:H143 H145:H153 B145:B149">
    <cfRule type="duplicateValues" dxfId="4" priority="19"/>
  </conditionalFormatting>
  <conditionalFormatting sqref="B122:B143 H120:H143 H145:H153 B145:B149">
    <cfRule type="duplicateValues" dxfId="3" priority="20"/>
  </conditionalFormatting>
  <conditionalFormatting sqref="B151:B153 I121:J143 B121:B143 B145:B149 I145:J159">
    <cfRule type="duplicateValues" dxfId="2" priority="21"/>
  </conditionalFormatting>
  <conditionalFormatting sqref="I144:J144">
    <cfRule type="duplicateValues" dxfId="1" priority="1"/>
  </conditionalFormatting>
  <conditionalFormatting sqref="H144">
    <cfRule type="duplicateValues" dxfId="0" priority="2"/>
  </conditionalFormatting>
  <pageMargins left="0.23622047244094491" right="0.23622047244094491" top="0.74803149606299213" bottom="0.74803149606299213" header="0.31496062992125984" footer="0.31496062992125984"/>
  <pageSetup orientation="portrait" r:id="rId1"/>
  <headerFooter>
    <oddFooter>&amp;CAnexo 4 Cuentas por Pagar  Corto Plazo Página &amp;P de 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A-1 Clientes OP</vt:lpstr>
      <vt:lpstr>A-3 Proove C.P.</vt:lpstr>
      <vt:lpstr>A-4 CxP C.P.</vt:lpstr>
      <vt:lpstr>'A-1 Clientes OP'!Títulos_a_imprimir</vt:lpstr>
      <vt:lpstr>'A-3 Proove C.P.'!Títulos_a_imprimir</vt:lpstr>
      <vt:lpstr>'A-4 CxP C.P.'!Títulos_a_imprimir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 Cristina Perez Martinez</dc:creator>
  <cp:lastModifiedBy>Alberto Bernal Ferrerira</cp:lastModifiedBy>
  <dcterms:created xsi:type="dcterms:W3CDTF">2019-09-05T20:59:32Z</dcterms:created>
  <dcterms:modified xsi:type="dcterms:W3CDTF">2019-09-19T21:16:12Z</dcterms:modified>
</cp:coreProperties>
</file>