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ertec-my.sharepoint.com/personal/arodriguezsantiago_aertecsolutions_com1/Documents/Escritorio/T120/XCG NUEVO/"/>
    </mc:Choice>
  </mc:AlternateContent>
  <xr:revisionPtr revIDLastSave="419" documentId="13_ncr:1_{2A9184BE-AAF4-4413-B075-65EBB362B95F}" xr6:coauthVersionLast="47" xr6:coauthVersionMax="47" xr10:uidLastSave="{8252508E-89FB-4292-9C28-994DB3403409}"/>
  <bookViews>
    <workbookView xWindow="-28920" yWindow="-120" windowWidth="29040" windowHeight="15840" xr2:uid="{00000000-000D-0000-FFFF-FFFF00000000}"/>
  </bookViews>
  <sheets>
    <sheet name="V4" sheetId="5" r:id="rId1"/>
    <sheet name="V3 " sheetId="4" r:id="rId2"/>
    <sheet name="V2" sheetId="1" r:id="rId3"/>
    <sheet name="Hoja1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N15" i="5"/>
  <c r="N14" i="5"/>
  <c r="N20" i="5"/>
  <c r="D26" i="5"/>
  <c r="D21" i="5" s="1"/>
  <c r="D25" i="5"/>
  <c r="N19" i="5"/>
  <c r="D26" i="4"/>
  <c r="D26" i="1" l="1"/>
  <c r="D25" i="4"/>
  <c r="E24" i="3"/>
  <c r="S44" i="1" l="1"/>
  <c r="R44" i="1"/>
  <c r="T44" i="1"/>
  <c r="U44" i="1"/>
  <c r="V44" i="1"/>
  <c r="W44" i="1"/>
  <c r="X44" i="1"/>
  <c r="Y44" i="1"/>
  <c r="Z44" i="1"/>
  <c r="AA44" i="1"/>
  <c r="E37" i="1"/>
  <c r="E45" i="1"/>
  <c r="D43" i="1"/>
  <c r="R42" i="1" s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U41" i="1"/>
  <c r="S41" i="1"/>
  <c r="T41" i="1"/>
  <c r="V41" i="1"/>
  <c r="W41" i="1"/>
  <c r="X41" i="1"/>
  <c r="Y41" i="1"/>
  <c r="Z41" i="1"/>
  <c r="AA41" i="1"/>
  <c r="R41" i="1"/>
  <c r="E40" i="1"/>
  <c r="D25" i="1"/>
</calcChain>
</file>

<file path=xl/sharedStrings.xml><?xml version="1.0" encoding="utf-8"?>
<sst xmlns="http://schemas.openxmlformats.org/spreadsheetml/2006/main" count="384" uniqueCount="109">
  <si>
    <t>SUBCONJUNTO</t>
  </si>
  <si>
    <t>Peso (kg)</t>
  </si>
  <si>
    <t>Centro de gravedad (desde mamparo) (mm)</t>
  </si>
  <si>
    <t>Inercias (en el MAMPARO DE MORRO)(Kgxm2)</t>
  </si>
  <si>
    <t>Notas</t>
  </si>
  <si>
    <t>Nombre</t>
  </si>
  <si>
    <t xml:space="preserve">Variante 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</si>
  <si>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</si>
  <si>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</si>
  <si>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</si>
  <si>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</si>
  <si>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</si>
  <si>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</si>
  <si>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</si>
  <si>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</si>
  <si>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</si>
  <si>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Por ahora peso del T95, no debería variar demasiado</t>
  </si>
  <si>
    <t>FUS</t>
  </si>
  <si>
    <t>NEW</t>
  </si>
  <si>
    <t>mm</t>
  </si>
  <si>
    <t>la del t95, es la misma en teoría</t>
  </si>
  <si>
    <t>TAIL</t>
  </si>
  <si>
    <t>OLD</t>
  </si>
  <si>
    <t>NSE LGR</t>
  </si>
  <si>
    <t>Asumimos misma inercia y Cg pero distinto peso</t>
  </si>
  <si>
    <t>PPL LGR</t>
  </si>
  <si>
    <t>MPS</t>
  </si>
  <si>
    <t>SP210</t>
  </si>
  <si>
    <t>DA215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</si>
  <si>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</si>
  <si>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WNG_LFT</t>
  </si>
  <si>
    <t>RCK_LFT</t>
  </si>
  <si>
    <t>SI</t>
  </si>
  <si>
    <t>Importante, combinacion sin rack pero con misiles noes logica</t>
  </si>
  <si>
    <t>NO</t>
  </si>
  <si>
    <t>MSL</t>
  </si>
  <si>
    <t>PLD</t>
  </si>
  <si>
    <t>PESO</t>
  </si>
  <si>
    <t xml:space="preserve">todas esas </t>
  </si>
  <si>
    <t>GAS</t>
  </si>
  <si>
    <t>EXT FULL</t>
  </si>
  <si>
    <t>EXT EMPTY</t>
  </si>
  <si>
    <t>HUM FULL</t>
  </si>
  <si>
    <t xml:space="preserve">HUM EMPTY </t>
  </si>
  <si>
    <t>Todo menos pld y gas</t>
  </si>
  <si>
    <t>SYS</t>
  </si>
  <si>
    <t>MAZOS ELÉCTRCOS</t>
  </si>
  <si>
    <t>SPABOND Y TORNILLERÍA</t>
  </si>
  <si>
    <r>
      <t xml:space="preserve">estan puestos en elcg de la estructura del avión </t>
    </r>
    <r>
      <rPr>
        <b/>
        <sz val="11"/>
        <color theme="1"/>
        <rFont val="Calibri"/>
        <family val="2"/>
        <scheme val="minor"/>
      </rPr>
      <t xml:space="preserve">(SIN CONTAR COLA QUE YA ESTA DENTRO!) </t>
    </r>
    <r>
      <rPr>
        <sz val="11"/>
        <color theme="1"/>
        <rFont val="Calibri"/>
        <family val="2"/>
        <scheme val="minor"/>
      </rPr>
      <t>por su dificultad de ubicarlos</t>
    </r>
  </si>
  <si>
    <t>ÚLTIMA ACTUALIZACIÓN: 23-6-2022</t>
  </si>
  <si>
    <t>modificación intercambio de pmu y panel</t>
  </si>
  <si>
    <t>Cconfiguracion actual (t95)</t>
  </si>
  <si>
    <t>con pmu detrás</t>
  </si>
  <si>
    <t>Con PMU y Panel cambiados</t>
  </si>
  <si>
    <t>CON PMU EN MORRO</t>
  </si>
  <si>
    <t>cm alargando fuselaje</t>
  </si>
  <si>
    <t>Alargando Fuselaje 5cm / pmu y opanel cambiados</t>
  </si>
  <si>
    <t>recordar que aun trabajamos con el fuselaje del t95</t>
  </si>
  <si>
    <t>Fuselaje T120 (1ª aproximacion)</t>
  </si>
  <si>
    <t>STILL</t>
  </si>
  <si>
    <t>T120 (ampliación fuselaje 5 cm)</t>
  </si>
  <si>
    <t>Distancia mamparo morro antiguo</t>
  </si>
  <si>
    <t>Ubicación sistema de ejes de referencia</t>
  </si>
  <si>
    <t>(no son medidas 100% reales)</t>
  </si>
  <si>
    <t>Misiles, no hay establecido un orden de lanzamiento de misiles predefinido (entendemos que de más alejado del centro a menos), por ello damos el peso de cada uno de los misiles y su ubicación a continuación:</t>
  </si>
  <si>
    <t>Misil</t>
  </si>
  <si>
    <t>Peso</t>
  </si>
  <si>
    <t>X</t>
  </si>
  <si>
    <t>Y</t>
  </si>
  <si>
    <t>Z</t>
  </si>
  <si>
    <t>explicado abajo</t>
  </si>
  <si>
    <t>Sólo EXT, se elimina opción de tanque húmedo</t>
  </si>
  <si>
    <t>Distintas Configuaciones, sustituir líneas (esto se podría suprimir):</t>
  </si>
  <si>
    <t>Distancias del CDG de cada misil a su punta</t>
  </si>
  <si>
    <t>Tensor de inercia del misil respecto a su punta</t>
  </si>
  <si>
    <t>MAZOS ELÉCTRICOS</t>
  </si>
  <si>
    <t xml:space="preserve"> Por q hay variación en z si los misiles van a la misma altura.</t>
  </si>
  <si>
    <t>CON LASTRE</t>
  </si>
  <si>
    <t>EN PRINCIPIO SERÍA ESTA OPCIÓN</t>
  </si>
  <si>
    <t>Peso real (web), XCG  e Inercias de CATIA</t>
  </si>
  <si>
    <t>ACTUALIZACIÓN 23/06/2023</t>
  </si>
  <si>
    <t>BAT (12KG)</t>
  </si>
  <si>
    <t>BOLA (4,5KG)</t>
  </si>
  <si>
    <t>KSA (BAT+BOLA)</t>
  </si>
  <si>
    <t>Explicado abajo</t>
  </si>
  <si>
    <t>Fuselaje pintado y sin mamparos= 15,2 kg (peso real)// En la tabla están las medidas de CATIA revisadas</t>
  </si>
  <si>
    <t xml:space="preserve">En la tabla están las medidas del CATIA T120 (en teoría misma cola que T95)//Peso real T75: booms + vtp + htp sin pintar = 5.6 kg </t>
  </si>
  <si>
    <t>KSA BOLA</t>
  </si>
  <si>
    <t>KSA COMP</t>
  </si>
  <si>
    <t>BAT + BOLA</t>
  </si>
  <si>
    <t xml:space="preserve">BOLA </t>
  </si>
  <si>
    <t>Peso en catia de SP210: 16,278 kg</t>
  </si>
  <si>
    <t>FULL BOLA (RACK SI)</t>
  </si>
  <si>
    <t>FULL KSA COMP (RACK SI)</t>
  </si>
  <si>
    <t>SPABOND, TORNILLERÍA Y PINTURA</t>
  </si>
  <si>
    <t>Se consideran mazos en fuselaje (1,3kg), ala (0,36kg a cada lado) y cola (0,969 kg).</t>
  </si>
  <si>
    <t xml:space="preserve"> FULL MSL 0/RCK NO</t>
  </si>
  <si>
    <t>Peso de combusitible limitado por capacidad de tanque, no por MTOW</t>
  </si>
  <si>
    <t>Peso sistema GAS a 0 fuel</t>
  </si>
  <si>
    <t>Peso combustible limitado por MTOW y carga de pago BOLA</t>
  </si>
  <si>
    <t>Peso combustible limitado por MTOW y carga de pago KSA completo</t>
  </si>
  <si>
    <t>OEW</t>
  </si>
  <si>
    <t>OEW+MFW</t>
  </si>
  <si>
    <t>MTOW</t>
  </si>
  <si>
    <t xml:space="preserve"> EMPTY</t>
  </si>
  <si>
    <t>Importante, combinacion sin rack pero con misiles no es logica</t>
  </si>
  <si>
    <t>Se considera tornillería avión completo 1kg, spabond 0,4kg, pintada cola 0,382 kg y 1,741kg el resto de pintura. Todo se ubica en el centro de gravedad (3,142kg en total), excepto la pintura de cola.</t>
  </si>
  <si>
    <t>Todo menos pld y gas. Revisado.</t>
  </si>
  <si>
    <t>ACTUALIZACIÓN 30/08/2023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</si>
</sst>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2" borderId="17" xfId="0" applyFont="1" applyFill="1" applyBorder="1"/>
    <xf numFmtId="11" fontId="0" fillId="0" borderId="0" xfId="0" applyNumberFormat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0" fillId="6" borderId="30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2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2" fillId="3" borderId="15" xfId="0" applyFont="1" applyFill="1" applyBorder="1"/>
    <xf numFmtId="0" fontId="0" fillId="4" borderId="36" xfId="0" applyFill="1" applyBorder="1"/>
    <xf numFmtId="0" fontId="5" fillId="0" borderId="0" xfId="0" applyFont="1"/>
    <xf numFmtId="0" fontId="0" fillId="7" borderId="22" xfId="0" applyFill="1" applyBorder="1"/>
    <xf numFmtId="0" fontId="2" fillId="0" borderId="6" xfId="0" applyFont="1" applyBorder="1"/>
    <xf numFmtId="0" fontId="2" fillId="0" borderId="8" xfId="0" applyFont="1" applyBorder="1"/>
    <xf numFmtId="0" fontId="0" fillId="7" borderId="29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30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6" xfId="0" applyFill="1" applyBorder="1"/>
    <xf numFmtId="164" fontId="0" fillId="0" borderId="0" xfId="0" applyNumberFormat="1"/>
    <xf numFmtId="3" fontId="0" fillId="0" borderId="19" xfId="0" applyNumberFormat="1" applyBorder="1"/>
    <xf numFmtId="3" fontId="0" fillId="0" borderId="18" xfId="0" applyNumberFormat="1" applyBorder="1"/>
    <xf numFmtId="3" fontId="0" fillId="0" borderId="0" xfId="0" applyNumberFormat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2" fillId="8" borderId="19" xfId="0" applyFont="1" applyFill="1" applyBorder="1"/>
    <xf numFmtId="0" fontId="1" fillId="8" borderId="17" xfId="0" applyFont="1" applyFill="1" applyBorder="1"/>
    <xf numFmtId="0" fontId="0" fillId="8" borderId="17" xfId="0" applyFill="1" applyBorder="1"/>
    <xf numFmtId="0" fontId="2" fillId="8" borderId="4" xfId="0" applyFont="1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13" xfId="0" applyFill="1" applyBorder="1"/>
    <xf numFmtId="0" fontId="0" fillId="9" borderId="0" xfId="0" applyFill="1"/>
    <xf numFmtId="0" fontId="2" fillId="8" borderId="39" xfId="0" applyFont="1" applyFill="1" applyBorder="1"/>
    <xf numFmtId="0" fontId="2" fillId="3" borderId="39" xfId="0" applyFont="1" applyFill="1" applyBorder="1"/>
    <xf numFmtId="0" fontId="2" fillId="8" borderId="43" xfId="0" applyFont="1" applyFill="1" applyBorder="1"/>
    <xf numFmtId="0" fontId="2" fillId="0" borderId="44" xfId="0" applyFont="1" applyBorder="1"/>
    <xf numFmtId="0" fontId="2" fillId="0" borderId="45" xfId="0" applyFont="1" applyBorder="1"/>
    <xf numFmtId="0" fontId="0" fillId="0" borderId="38" xfId="0" applyBorder="1"/>
    <xf numFmtId="0" fontId="0" fillId="6" borderId="38" xfId="0" applyFill="1" applyBorder="1"/>
    <xf numFmtId="0" fontId="2" fillId="0" borderId="46" xfId="0" applyFont="1" applyBorder="1"/>
    <xf numFmtId="0" fontId="0" fillId="0" borderId="39" xfId="0" applyBorder="1"/>
    <xf numFmtId="0" fontId="0" fillId="0" borderId="40" xfId="0" applyBorder="1"/>
    <xf numFmtId="0" fontId="0" fillId="6" borderId="39" xfId="0" applyFill="1" applyBorder="1"/>
    <xf numFmtId="0" fontId="0" fillId="6" borderId="40" xfId="0" applyFill="1" applyBorder="1"/>
    <xf numFmtId="0" fontId="0" fillId="0" borderId="41" xfId="0" applyBorder="1"/>
    <xf numFmtId="0" fontId="0" fillId="0" borderId="48" xfId="0" applyBorder="1"/>
    <xf numFmtId="0" fontId="0" fillId="0" borderId="42" xfId="0" applyBorder="1"/>
    <xf numFmtId="0" fontId="0" fillId="0" borderId="49" xfId="0" applyBorder="1"/>
    <xf numFmtId="0" fontId="0" fillId="6" borderId="35" xfId="0" applyFill="1" applyBorder="1"/>
    <xf numFmtId="0" fontId="0" fillId="0" borderId="50" xfId="0" applyBorder="1"/>
    <xf numFmtId="0" fontId="0" fillId="0" borderId="51" xfId="0" applyBorder="1"/>
    <xf numFmtId="0" fontId="0" fillId="6" borderId="22" xfId="0" applyFill="1" applyBorder="1"/>
    <xf numFmtId="0" fontId="0" fillId="0" borderId="52" xfId="0" applyBorder="1"/>
    <xf numFmtId="0" fontId="2" fillId="0" borderId="53" xfId="0" applyFont="1" applyBorder="1"/>
    <xf numFmtId="0" fontId="6" fillId="2" borderId="0" xfId="0" applyFont="1" applyFill="1"/>
    <xf numFmtId="0" fontId="2" fillId="8" borderId="39" xfId="0" applyFont="1" applyFill="1" applyBorder="1" applyAlignment="1">
      <alignment horizontal="center"/>
    </xf>
    <xf numFmtId="3" fontId="0" fillId="0" borderId="28" xfId="0" applyNumberFormat="1" applyBorder="1"/>
    <xf numFmtId="164" fontId="0" fillId="0" borderId="28" xfId="0" applyNumberFormat="1" applyBorder="1"/>
    <xf numFmtId="0" fontId="0" fillId="10" borderId="28" xfId="0" applyFill="1" applyBorder="1"/>
    <xf numFmtId="0" fontId="0" fillId="10" borderId="0" xfId="0" applyFill="1"/>
    <xf numFmtId="164" fontId="0" fillId="10" borderId="30" xfId="0" applyNumberFormat="1" applyFill="1" applyBorder="1"/>
    <xf numFmtId="164" fontId="0" fillId="10" borderId="51" xfId="0" applyNumberFormat="1" applyFill="1" applyBorder="1"/>
    <xf numFmtId="164" fontId="0" fillId="10" borderId="49" xfId="0" applyNumberFormat="1" applyFill="1" applyBorder="1"/>
    <xf numFmtId="164" fontId="0" fillId="10" borderId="22" xfId="0" applyNumberFormat="1" applyFill="1" applyBorder="1"/>
    <xf numFmtId="164" fontId="0" fillId="10" borderId="35" xfId="0" applyNumberFormat="1" applyFill="1" applyBorder="1"/>
    <xf numFmtId="164" fontId="0" fillId="10" borderId="38" xfId="0" applyNumberFormat="1" applyFill="1" applyBorder="1"/>
    <xf numFmtId="164" fontId="0" fillId="10" borderId="40" xfId="0" applyNumberFormat="1" applyFill="1" applyBorder="1"/>
    <xf numFmtId="164" fontId="0" fillId="10" borderId="39" xfId="0" applyNumberFormat="1" applyFill="1" applyBorder="1"/>
    <xf numFmtId="0" fontId="0" fillId="10" borderId="22" xfId="0" applyFill="1" applyBorder="1"/>
    <xf numFmtId="0" fontId="0" fillId="10" borderId="35" xfId="0" applyFill="1" applyBorder="1"/>
    <xf numFmtId="0" fontId="0" fillId="10" borderId="38" xfId="0" applyFill="1" applyBorder="1"/>
    <xf numFmtId="0" fontId="0" fillId="10" borderId="40" xfId="0" applyFill="1" applyBorder="1"/>
    <xf numFmtId="0" fontId="0" fillId="10" borderId="39" xfId="0" applyFill="1" applyBorder="1"/>
    <xf numFmtId="11" fontId="0" fillId="10" borderId="40" xfId="0" applyNumberFormat="1" applyFill="1" applyBorder="1"/>
    <xf numFmtId="0" fontId="2" fillId="0" borderId="54" xfId="0" applyFont="1" applyBorder="1"/>
    <xf numFmtId="0" fontId="0" fillId="0" borderId="0" xfId="0" applyAlignment="1">
      <alignment horizontal="center"/>
    </xf>
    <xf numFmtId="0" fontId="0" fillId="10" borderId="22" xfId="0" applyFill="1" applyBorder="1" applyAlignment="1">
      <alignment horizontal="right"/>
    </xf>
    <xf numFmtId="4" fontId="0" fillId="0" borderId="0" xfId="0" applyNumberFormat="1"/>
    <xf numFmtId="0" fontId="6" fillId="8" borderId="13" xfId="0" applyFont="1" applyFill="1" applyBorder="1"/>
    <xf numFmtId="11" fontId="0" fillId="10" borderId="38" xfId="0" applyNumberFormat="1" applyFill="1" applyBorder="1"/>
    <xf numFmtId="0" fontId="6" fillId="10" borderId="39" xfId="0" applyFont="1" applyFill="1" applyBorder="1"/>
    <xf numFmtId="0" fontId="6" fillId="10" borderId="38" xfId="0" applyFont="1" applyFill="1" applyBorder="1"/>
    <xf numFmtId="11" fontId="6" fillId="10" borderId="38" xfId="0" applyNumberFormat="1" applyFont="1" applyFill="1" applyBorder="1"/>
    <xf numFmtId="0" fontId="6" fillId="10" borderId="40" xfId="0" applyFont="1" applyFill="1" applyBorder="1"/>
    <xf numFmtId="164" fontId="0" fillId="10" borderId="17" xfId="0" applyNumberFormat="1" applyFill="1" applyBorder="1"/>
    <xf numFmtId="0" fontId="0" fillId="10" borderId="17" xfId="0" applyFill="1" applyBorder="1"/>
    <xf numFmtId="0" fontId="0" fillId="6" borderId="17" xfId="0" applyFill="1" applyBorder="1"/>
    <xf numFmtId="0" fontId="0" fillId="0" borderId="47" xfId="0" applyBorder="1"/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164" fontId="0" fillId="10" borderId="60" xfId="0" applyNumberFormat="1" applyFill="1" applyBorder="1"/>
    <xf numFmtId="164" fontId="0" fillId="10" borderId="61" xfId="0" applyNumberFormat="1" applyFill="1" applyBorder="1"/>
    <xf numFmtId="164" fontId="0" fillId="10" borderId="62" xfId="0" applyNumberFormat="1" applyFill="1" applyBorder="1"/>
    <xf numFmtId="0" fontId="2" fillId="4" borderId="17" xfId="0" applyFont="1" applyFill="1" applyBorder="1" applyAlignment="1">
      <alignment horizontal="center"/>
    </xf>
    <xf numFmtId="0" fontId="2" fillId="10" borderId="22" xfId="0" applyFont="1" applyFill="1" applyBorder="1"/>
    <xf numFmtId="0" fontId="2" fillId="10" borderId="35" xfId="0" applyFont="1" applyFill="1" applyBorder="1"/>
    <xf numFmtId="0" fontId="2" fillId="10" borderId="38" xfId="0" applyFont="1" applyFill="1" applyBorder="1"/>
    <xf numFmtId="0" fontId="2" fillId="10" borderId="17" xfId="0" applyFont="1" applyFill="1" applyBorder="1"/>
    <xf numFmtId="0" fontId="0" fillId="2" borderId="22" xfId="0" applyFill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0" fontId="2" fillId="3" borderId="55" xfId="0" applyFont="1" applyFill="1" applyBorder="1"/>
    <xf numFmtId="0" fontId="0" fillId="3" borderId="9" xfId="0" applyFill="1" applyBorder="1"/>
    <xf numFmtId="0" fontId="0" fillId="0" borderId="55" xfId="0" applyBorder="1"/>
    <xf numFmtId="0" fontId="0" fillId="0" borderId="63" xfId="0" applyBorder="1"/>
    <xf numFmtId="11" fontId="0" fillId="0" borderId="63" xfId="0" applyNumberFormat="1" applyBorder="1"/>
    <xf numFmtId="0" fontId="0" fillId="0" borderId="64" xfId="0" applyBorder="1"/>
    <xf numFmtId="0" fontId="2" fillId="10" borderId="43" xfId="0" applyFont="1" applyFill="1" applyBorder="1" applyAlignment="1">
      <alignment vertical="center" wrapText="1"/>
    </xf>
    <xf numFmtId="0" fontId="2" fillId="10" borderId="49" xfId="0" applyFont="1" applyFill="1" applyBorder="1" applyAlignment="1">
      <alignment vertical="center" wrapText="1"/>
    </xf>
    <xf numFmtId="0" fontId="2" fillId="10" borderId="65" xfId="0" applyFont="1" applyFill="1" applyBorder="1" applyAlignment="1">
      <alignment vertical="center" wrapText="1"/>
    </xf>
    <xf numFmtId="0" fontId="2" fillId="0" borderId="22" xfId="0" applyFont="1" applyBorder="1"/>
    <xf numFmtId="0" fontId="2" fillId="0" borderId="35" xfId="0" applyFont="1" applyBorder="1"/>
    <xf numFmtId="0" fontId="2" fillId="0" borderId="38" xfId="0" applyFont="1" applyBorder="1"/>
    <xf numFmtId="0" fontId="2" fillId="0" borderId="17" xfId="0" applyFont="1" applyBorder="1"/>
    <xf numFmtId="0" fontId="2" fillId="0" borderId="38" xfId="0" applyFont="1" applyBorder="1" applyAlignment="1">
      <alignment vertical="center" wrapText="1"/>
    </xf>
    <xf numFmtId="11" fontId="2" fillId="0" borderId="38" xfId="0" applyNumberFormat="1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164" fontId="0" fillId="11" borderId="38" xfId="0" applyNumberFormat="1" applyFill="1" applyBorder="1"/>
    <xf numFmtId="164" fontId="0" fillId="11" borderId="61" xfId="0" applyNumberFormat="1" applyFill="1" applyBorder="1"/>
    <xf numFmtId="164" fontId="0" fillId="11" borderId="13" xfId="0" applyNumberFormat="1" applyFill="1" applyBorder="1"/>
    <xf numFmtId="0" fontId="0" fillId="11" borderId="38" xfId="0" applyFill="1" applyBorder="1"/>
    <xf numFmtId="164" fontId="0" fillId="11" borderId="17" xfId="0" applyNumberFormat="1" applyFill="1" applyBorder="1"/>
    <xf numFmtId="164" fontId="0" fillId="11" borderId="40" xfId="0" applyNumberFormat="1" applyFill="1" applyBorder="1"/>
    <xf numFmtId="0" fontId="0" fillId="11" borderId="39" xfId="0" applyFill="1" applyBorder="1"/>
    <xf numFmtId="0" fontId="0" fillId="12" borderId="38" xfId="0" applyFill="1" applyBorder="1"/>
    <xf numFmtId="0" fontId="0" fillId="12" borderId="17" xfId="0" applyFill="1" applyBorder="1"/>
    <xf numFmtId="0" fontId="0" fillId="12" borderId="39" xfId="0" applyFill="1" applyBorder="1"/>
    <xf numFmtId="0" fontId="0" fillId="12" borderId="40" xfId="0" applyFill="1" applyBorder="1"/>
    <xf numFmtId="164" fontId="0" fillId="12" borderId="60" xfId="0" applyNumberFormat="1" applyFill="1" applyBorder="1"/>
    <xf numFmtId="164" fontId="0" fillId="12" borderId="61" xfId="0" applyNumberFormat="1" applyFill="1" applyBorder="1"/>
    <xf numFmtId="164" fontId="0" fillId="12" borderId="38" xfId="0" applyNumberFormat="1" applyFill="1" applyBorder="1"/>
    <xf numFmtId="164" fontId="0" fillId="12" borderId="17" xfId="0" applyNumberFormat="1" applyFill="1" applyBorder="1"/>
    <xf numFmtId="164" fontId="0" fillId="12" borderId="39" xfId="0" applyNumberFormat="1" applyFill="1" applyBorder="1"/>
    <xf numFmtId="164" fontId="0" fillId="12" borderId="40" xfId="0" applyNumberFormat="1" applyFill="1" applyBorder="1"/>
    <xf numFmtId="11" fontId="0" fillId="12" borderId="38" xfId="0" applyNumberFormat="1" applyFill="1" applyBorder="1"/>
    <xf numFmtId="0" fontId="6" fillId="12" borderId="39" xfId="0" applyFont="1" applyFill="1" applyBorder="1"/>
    <xf numFmtId="0" fontId="6" fillId="12" borderId="38" xfId="0" applyFont="1" applyFill="1" applyBorder="1"/>
    <xf numFmtId="11" fontId="6" fillId="12" borderId="38" xfId="0" applyNumberFormat="1" applyFont="1" applyFill="1" applyBorder="1"/>
    <xf numFmtId="0" fontId="6" fillId="12" borderId="40" xfId="0" applyFont="1" applyFill="1" applyBorder="1"/>
    <xf numFmtId="11" fontId="0" fillId="12" borderId="40" xfId="0" applyNumberFormat="1" applyFill="1" applyBorder="1"/>
    <xf numFmtId="0" fontId="2" fillId="12" borderId="38" xfId="0" applyFont="1" applyFill="1" applyBorder="1"/>
    <xf numFmtId="0" fontId="2" fillId="12" borderId="17" xfId="0" applyFont="1" applyFill="1" applyBorder="1"/>
    <xf numFmtId="0" fontId="2" fillId="12" borderId="39" xfId="0" applyFont="1" applyFill="1" applyBorder="1" applyAlignment="1">
      <alignment vertical="center" wrapText="1"/>
    </xf>
    <xf numFmtId="0" fontId="2" fillId="12" borderId="38" xfId="0" applyFont="1" applyFill="1" applyBorder="1" applyAlignment="1">
      <alignment vertical="center" wrapText="1"/>
    </xf>
    <xf numFmtId="11" fontId="2" fillId="12" borderId="38" xfId="0" applyNumberFormat="1" applyFont="1" applyFill="1" applyBorder="1" applyAlignment="1">
      <alignment vertical="center" wrapText="1"/>
    </xf>
    <xf numFmtId="0" fontId="2" fillId="12" borderId="40" xfId="0" applyFont="1" applyFill="1" applyBorder="1" applyAlignment="1">
      <alignment vertical="center" wrapText="1"/>
    </xf>
    <xf numFmtId="0" fontId="0" fillId="12" borderId="48" xfId="0" applyFill="1" applyBorder="1"/>
    <xf numFmtId="0" fontId="0" fillId="12" borderId="47" xfId="0" applyFill="1" applyBorder="1"/>
    <xf numFmtId="0" fontId="0" fillId="12" borderId="41" xfId="0" applyFill="1" applyBorder="1"/>
    <xf numFmtId="11" fontId="0" fillId="12" borderId="42" xfId="0" applyNumberFormat="1" applyFill="1" applyBorder="1"/>
    <xf numFmtId="0" fontId="2" fillId="3" borderId="44" xfId="0" applyFont="1" applyFill="1" applyBorder="1"/>
    <xf numFmtId="0" fontId="0" fillId="3" borderId="45" xfId="0" applyFill="1" applyBorder="1"/>
    <xf numFmtId="4" fontId="0" fillId="12" borderId="36" xfId="0" applyNumberFormat="1" applyFill="1" applyBorder="1"/>
    <xf numFmtId="165" fontId="7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0" fillId="7" borderId="0" xfId="0" applyFill="1"/>
    <xf numFmtId="164" fontId="0" fillId="12" borderId="15" xfId="0" applyNumberFormat="1" applyFill="1" applyBorder="1"/>
    <xf numFmtId="164" fontId="0" fillId="12" borderId="19" xfId="0" applyNumberFormat="1" applyFill="1" applyBorder="1"/>
    <xf numFmtId="0" fontId="0" fillId="12" borderId="19" xfId="0" applyFill="1" applyBorder="1"/>
    <xf numFmtId="0" fontId="0" fillId="12" borderId="19" xfId="0" applyFill="1" applyBorder="1" applyAlignment="1">
      <alignment horizontal="right"/>
    </xf>
    <xf numFmtId="0" fontId="0" fillId="6" borderId="19" xfId="0" applyFill="1" applyBorder="1"/>
    <xf numFmtId="0" fontId="2" fillId="12" borderId="19" xfId="0" applyFont="1" applyFill="1" applyBorder="1"/>
    <xf numFmtId="0" fontId="0" fillId="12" borderId="4" xfId="0" applyFill="1" applyBorder="1"/>
    <xf numFmtId="0" fontId="0" fillId="12" borderId="66" xfId="0" applyFill="1" applyBorder="1"/>
    <xf numFmtId="0" fontId="2" fillId="0" borderId="67" xfId="0" applyFont="1" applyBorder="1"/>
    <xf numFmtId="0" fontId="2" fillId="12" borderId="39" xfId="0" applyFont="1" applyFill="1" applyBorder="1"/>
    <xf numFmtId="0" fontId="2" fillId="0" borderId="68" xfId="0" applyFont="1" applyBorder="1"/>
    <xf numFmtId="164" fontId="0" fillId="12" borderId="69" xfId="0" applyNumberFormat="1" applyFill="1" applyBorder="1"/>
    <xf numFmtId="11" fontId="0" fillId="0" borderId="38" xfId="0" applyNumberFormat="1" applyBorder="1"/>
    <xf numFmtId="0" fontId="2" fillId="0" borderId="60" xfId="0" applyFont="1" applyBorder="1"/>
    <xf numFmtId="0" fontId="2" fillId="0" borderId="61" xfId="0" applyFont="1" applyBorder="1"/>
    <xf numFmtId="0" fontId="2" fillId="0" borderId="62" xfId="0" applyFont="1" applyBorder="1"/>
    <xf numFmtId="11" fontId="0" fillId="12" borderId="48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8" borderId="39" xfId="0" applyFont="1" applyFill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0" fontId="2" fillId="4" borderId="56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4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276225</xdr:colOff>
      <xdr:row>13</xdr:row>
      <xdr:rowOff>12566</xdr:rowOff>
    </xdr:from>
    <xdr:to>
      <xdr:col>34</xdr:col>
      <xdr:colOff>324202</xdr:colOff>
      <xdr:row>48</xdr:row>
      <xdr:rowOff>134353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C40D6-B977-4CB8-ACF3-1FA0B6722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52645" y="2412866"/>
          <a:ext cx="11630377" cy="6791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276225</xdr:colOff>
      <xdr:row>13</xdr:row>
      <xdr:rowOff>12566</xdr:rowOff>
    </xdr:from>
    <xdr:to>
      <xdr:col>34</xdr:col>
      <xdr:colOff>324202</xdr:colOff>
      <xdr:row>48</xdr:row>
      <xdr:rowOff>136258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750FE-28D7-4E10-8724-52A25710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59175" y="2393816"/>
          <a:ext cx="11626567" cy="67092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449580</xdr:colOff>
      <xdr:row>10</xdr:row>
      <xdr:rowOff>106680</xdr:rowOff>
    </xdr:from>
    <xdr:to>
      <xdr:col>35</xdr:col>
      <xdr:colOff>55597</xdr:colOff>
      <xdr:row>49</xdr:row>
      <xdr:rowOff>94348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4F64C9-4C6C-CF67-FECB-55696F8DA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0" y="1958340"/>
          <a:ext cx="12419047" cy="7219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42A1-A300-4504-8B2D-B68679BABB93}">
  <dimension ref="A1:AS95"/>
  <sheetViews>
    <sheetView tabSelected="1" zoomScale="85" zoomScaleNormal="85" workbookViewId="0">
      <pane ySplit="3" topLeftCell="A4" activePane="bottomLeft" state="frozen"/>
      <selection pane="bottomLeft" activeCell="B1" sqref="B1:M1"/>
    </sheetView>
  </sheetViews>
  <sheetFormatPr baseColWidth="10" defaultColWidth="8.88671875" defaultRowHeight="14.4" x14ac:dyDescent="0.3"/>
  <cols>
    <col min="1" max="1" width="49.109375" customWidth="1"/>
    <col min="2" max="2" width="15.109375" customWidth="1"/>
    <col min="3" max="3" width="18.21875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10.7773437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  <col min="15" max="15" width="13.88671875" customWidth="1"/>
  </cols>
  <sheetData>
    <row r="1" spans="1:17" ht="15" thickBot="1" x14ac:dyDescent="0.35">
      <c r="B1" s="248" t="s">
        <v>108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7" ht="15" thickBot="1" x14ac:dyDescent="0.35">
      <c r="B2" s="250" t="s">
        <v>0</v>
      </c>
      <c r="C2" s="251"/>
      <c r="D2" s="252" t="s">
        <v>1</v>
      </c>
      <c r="E2" s="254" t="s">
        <v>2</v>
      </c>
      <c r="F2" s="255"/>
      <c r="G2" s="256"/>
      <c r="H2" s="257" t="s">
        <v>3</v>
      </c>
      <c r="I2" s="258"/>
      <c r="J2" s="258"/>
      <c r="K2" s="258"/>
      <c r="L2" s="258"/>
      <c r="M2" s="259"/>
    </row>
    <row r="3" spans="1:17" ht="15" thickBot="1" x14ac:dyDescent="0.35">
      <c r="A3" s="1" t="s">
        <v>4</v>
      </c>
      <c r="B3" s="105" t="s">
        <v>5</v>
      </c>
      <c r="C3" s="109" t="s">
        <v>6</v>
      </c>
      <c r="D3" s="253"/>
      <c r="E3" s="237" t="s">
        <v>7</v>
      </c>
      <c r="F3" s="159" t="s">
        <v>8</v>
      </c>
      <c r="G3" s="239" t="s">
        <v>9</v>
      </c>
      <c r="H3" s="242" t="s">
        <v>10</v>
      </c>
      <c r="I3" s="243" t="s">
        <v>11</v>
      </c>
      <c r="J3" s="243" t="s">
        <v>12</v>
      </c>
      <c r="K3" s="243" t="s">
        <v>13</v>
      </c>
      <c r="L3" s="243" t="s">
        <v>14</v>
      </c>
      <c r="M3" s="244" t="s">
        <v>15</v>
      </c>
      <c r="P3" s="1" t="s">
        <v>61</v>
      </c>
    </row>
    <row r="4" spans="1:17" x14ac:dyDescent="0.3">
      <c r="A4" t="s">
        <v>85</v>
      </c>
      <c r="B4" s="104" t="s">
        <v>17</v>
      </c>
      <c r="C4" s="148" t="s">
        <v>18</v>
      </c>
      <c r="D4" s="229">
        <v>24.753</v>
      </c>
      <c r="E4" s="201">
        <v>784.37599999999998</v>
      </c>
      <c r="F4" s="202">
        <v>-0.442</v>
      </c>
      <c r="G4" s="240">
        <v>-11.821999999999999</v>
      </c>
      <c r="H4" s="205">
        <v>0.83699999999999997</v>
      </c>
      <c r="I4" s="203">
        <v>24.672000000000001</v>
      </c>
      <c r="J4" s="203">
        <v>24.780999999999999</v>
      </c>
      <c r="K4" s="203">
        <v>8.5999999999999993E-2</v>
      </c>
      <c r="L4" s="203">
        <v>0.17199999999999999</v>
      </c>
      <c r="M4" s="206">
        <v>-2E-3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86</v>
      </c>
      <c r="B5" s="102" t="s">
        <v>21</v>
      </c>
      <c r="C5" s="96" t="s">
        <v>18</v>
      </c>
      <c r="D5" s="230">
        <v>5.9980000000000002</v>
      </c>
      <c r="E5" s="205">
        <v>2740.413</v>
      </c>
      <c r="F5" s="203">
        <v>-0.28599999999999998</v>
      </c>
      <c r="G5" s="204">
        <v>-13.03</v>
      </c>
      <c r="H5" s="205">
        <v>2.4049999999999998</v>
      </c>
      <c r="I5" s="203">
        <v>47.546999999999997</v>
      </c>
      <c r="J5" s="203">
        <v>49.688000000000002</v>
      </c>
      <c r="K5" s="203">
        <v>5.6000000000000001E-2</v>
      </c>
      <c r="L5" s="203">
        <v>-0.10100000000000001</v>
      </c>
      <c r="M5" s="206">
        <v>-1.6E-2</v>
      </c>
      <c r="N5" t="s">
        <v>77</v>
      </c>
    </row>
    <row r="6" spans="1:17" x14ac:dyDescent="0.3">
      <c r="B6" s="102" t="s">
        <v>23</v>
      </c>
      <c r="C6" s="96" t="s">
        <v>18</v>
      </c>
      <c r="D6" s="230">
        <v>1.913</v>
      </c>
      <c r="E6" s="199">
        <v>-56.569000000000003</v>
      </c>
      <c r="F6" s="197">
        <v>3.67</v>
      </c>
      <c r="G6" s="198">
        <v>-400.017</v>
      </c>
      <c r="H6" s="199">
        <v>0.41599999999999998</v>
      </c>
      <c r="I6" s="197">
        <v>0.42399999999999999</v>
      </c>
      <c r="J6" s="197">
        <v>0.01</v>
      </c>
      <c r="K6" s="207">
        <v>5.3140000000000001E-4</v>
      </c>
      <c r="L6" s="197">
        <v>-0.03</v>
      </c>
      <c r="M6" s="200">
        <v>-2E-3</v>
      </c>
    </row>
    <row r="7" spans="1:17" x14ac:dyDescent="0.3">
      <c r="A7" t="s">
        <v>24</v>
      </c>
      <c r="B7" s="102" t="s">
        <v>25</v>
      </c>
      <c r="C7" s="96" t="s">
        <v>18</v>
      </c>
      <c r="D7" s="231">
        <v>6.5860000000000003</v>
      </c>
      <c r="E7" s="199">
        <v>1352.4670000000001</v>
      </c>
      <c r="F7" s="197">
        <v>-24.571999999999999</v>
      </c>
      <c r="G7" s="198">
        <v>-418.71499999999997</v>
      </c>
      <c r="H7" s="208">
        <v>2.4569999999999999</v>
      </c>
      <c r="I7" s="209">
        <v>13.557</v>
      </c>
      <c r="J7" s="210">
        <v>13.029</v>
      </c>
      <c r="K7" s="209">
        <v>0.245</v>
      </c>
      <c r="L7" s="209">
        <v>3.6850000000000001</v>
      </c>
      <c r="M7" s="211">
        <v>-7.9000000000000001E-2</v>
      </c>
      <c r="N7" s="228"/>
      <c r="O7" s="228"/>
    </row>
    <row r="8" spans="1:17" x14ac:dyDescent="0.3">
      <c r="A8" t="s">
        <v>79</v>
      </c>
      <c r="B8" s="260" t="s">
        <v>26</v>
      </c>
      <c r="C8" s="96" t="s">
        <v>27</v>
      </c>
      <c r="D8" s="232">
        <v>10</v>
      </c>
      <c r="E8" s="199">
        <v>1728.702</v>
      </c>
      <c r="F8" s="197">
        <v>-0.14799999999999999</v>
      </c>
      <c r="G8" s="198">
        <v>-145.74100000000001</v>
      </c>
      <c r="H8" s="199">
        <v>0.374</v>
      </c>
      <c r="I8" s="197">
        <v>30.46</v>
      </c>
      <c r="J8" s="197">
        <v>30.184000000000001</v>
      </c>
      <c r="K8" s="197">
        <v>8.0000000000000002E-3</v>
      </c>
      <c r="L8" s="197">
        <v>2.38</v>
      </c>
      <c r="M8" s="212">
        <v>-1.058E-4</v>
      </c>
    </row>
    <row r="9" spans="1:17" x14ac:dyDescent="0.3">
      <c r="A9" t="s">
        <v>91</v>
      </c>
      <c r="B9" s="260"/>
      <c r="C9" s="96" t="s">
        <v>28</v>
      </c>
      <c r="D9" s="233">
        <v>10.525</v>
      </c>
      <c r="E9" s="112">
        <v>1876.0128999999999</v>
      </c>
      <c r="F9" s="108">
        <v>0.129</v>
      </c>
      <c r="G9" s="156">
        <v>-73.012</v>
      </c>
      <c r="H9" s="112">
        <v>0.18155299999999999</v>
      </c>
      <c r="I9" s="108">
        <v>37.469741999999997</v>
      </c>
      <c r="J9" s="108">
        <v>37.395774000000003</v>
      </c>
      <c r="K9" s="108">
        <v>-7.3889999999999997E-3</v>
      </c>
      <c r="L9" s="108">
        <v>1.331307</v>
      </c>
      <c r="M9" s="113">
        <v>-2.4000000000000001E-5</v>
      </c>
      <c r="P9" t="s">
        <v>62</v>
      </c>
    </row>
    <row r="10" spans="1:17" x14ac:dyDescent="0.3">
      <c r="A10" s="42" t="s">
        <v>29</v>
      </c>
      <c r="B10" s="102" t="s">
        <v>30</v>
      </c>
      <c r="C10" s="96" t="s">
        <v>18</v>
      </c>
      <c r="D10" s="231">
        <v>7.1230000000000002</v>
      </c>
      <c r="E10" s="199">
        <v>1174.5139999999999</v>
      </c>
      <c r="F10" s="197">
        <v>-1506.6130000000001</v>
      </c>
      <c r="G10" s="198">
        <v>-64.016999999999996</v>
      </c>
      <c r="H10" s="199">
        <v>21.914999999999999</v>
      </c>
      <c r="I10" s="197">
        <v>9.9540000000000006</v>
      </c>
      <c r="J10" s="197">
        <v>31.797999999999998</v>
      </c>
      <c r="K10" s="197">
        <v>12.670999999999999</v>
      </c>
      <c r="L10" s="197">
        <v>0.53300000000000003</v>
      </c>
      <c r="M10" s="200">
        <v>-0.64700000000000002</v>
      </c>
    </row>
    <row r="11" spans="1:17" x14ac:dyDescent="0.3">
      <c r="A11" s="42" t="s">
        <v>29</v>
      </c>
      <c r="B11" s="260" t="s">
        <v>31</v>
      </c>
      <c r="C11" s="96" t="s">
        <v>32</v>
      </c>
      <c r="D11" s="15">
        <v>2.95</v>
      </c>
      <c r="E11" s="110">
        <v>1133.32</v>
      </c>
      <c r="F11" s="107">
        <v>-1355.7619999999999</v>
      </c>
      <c r="G11" s="53">
        <v>-145.26400000000001</v>
      </c>
      <c r="H11" s="110">
        <v>5.52</v>
      </c>
      <c r="I11" s="107">
        <v>3.9380000000000002</v>
      </c>
      <c r="J11" s="107">
        <v>9.3279999999999994</v>
      </c>
      <c r="K11" s="107">
        <v>4.532</v>
      </c>
      <c r="L11" s="107">
        <v>0.48399999999999999</v>
      </c>
      <c r="M11" s="111">
        <v>-0.58099999999999996</v>
      </c>
    </row>
    <row r="12" spans="1:17" x14ac:dyDescent="0.3">
      <c r="A12" s="124" t="s">
        <v>105</v>
      </c>
      <c r="B12" s="260"/>
      <c r="C12" s="96" t="s">
        <v>34</v>
      </c>
      <c r="D12" s="15">
        <v>0</v>
      </c>
      <c r="E12" s="110">
        <v>0</v>
      </c>
      <c r="F12" s="107">
        <v>0</v>
      </c>
      <c r="G12" s="53">
        <v>0</v>
      </c>
      <c r="H12" s="110">
        <v>0</v>
      </c>
      <c r="I12" s="107">
        <v>0</v>
      </c>
      <c r="J12" s="107">
        <v>0</v>
      </c>
      <c r="K12" s="107">
        <v>0</v>
      </c>
      <c r="L12" s="107">
        <v>0</v>
      </c>
      <c r="M12" s="111">
        <v>0</v>
      </c>
    </row>
    <row r="13" spans="1:17" x14ac:dyDescent="0.3">
      <c r="B13" s="261" t="s">
        <v>35</v>
      </c>
      <c r="C13" s="30">
        <v>0</v>
      </c>
      <c r="D13" s="231">
        <v>0</v>
      </c>
      <c r="E13" s="199">
        <v>0</v>
      </c>
      <c r="F13" s="197">
        <v>0</v>
      </c>
      <c r="G13" s="198">
        <v>0</v>
      </c>
      <c r="H13" s="199">
        <v>0</v>
      </c>
      <c r="I13" s="197">
        <v>0</v>
      </c>
      <c r="J13" s="197">
        <v>0</v>
      </c>
      <c r="K13" s="197">
        <v>0</v>
      </c>
      <c r="L13" s="197">
        <v>0</v>
      </c>
      <c r="M13" s="200">
        <v>0</v>
      </c>
      <c r="N13" t="s">
        <v>78</v>
      </c>
    </row>
    <row r="14" spans="1:17" x14ac:dyDescent="0.3">
      <c r="B14" s="262"/>
      <c r="C14" s="30">
        <v>1</v>
      </c>
      <c r="D14" s="15">
        <v>3.5</v>
      </c>
      <c r="E14" s="110">
        <v>1116.8030000000001</v>
      </c>
      <c r="F14" s="107">
        <v>1246.653</v>
      </c>
      <c r="G14" s="53">
        <v>-215.97200000000001</v>
      </c>
      <c r="H14" s="110">
        <v>5.6042120000000004</v>
      </c>
      <c r="I14" s="107">
        <v>4.5300830000000003</v>
      </c>
      <c r="J14" s="107">
        <v>9.8063300000000009</v>
      </c>
      <c r="K14" s="107">
        <v>-4.8729290000000001</v>
      </c>
      <c r="L14" s="107">
        <v>0.84419200000000005</v>
      </c>
      <c r="M14" s="111">
        <v>0.94234499999999999</v>
      </c>
      <c r="N14">
        <f>120-SUM(D4:D8,D10*2,D11*2,D14,D18,D23:D25)</f>
        <v>22.561999999999998</v>
      </c>
    </row>
    <row r="15" spans="1:17" x14ac:dyDescent="0.3">
      <c r="A15" t="s">
        <v>84</v>
      </c>
      <c r="B15" s="262"/>
      <c r="C15" s="30">
        <v>2</v>
      </c>
      <c r="D15" s="15">
        <v>7</v>
      </c>
      <c r="E15" s="110">
        <v>1116.8030000000001</v>
      </c>
      <c r="F15" s="107">
        <v>0</v>
      </c>
      <c r="G15" s="53">
        <v>-215.97200000000001</v>
      </c>
      <c r="H15" s="110">
        <v>5.6042120000000004</v>
      </c>
      <c r="I15" s="107">
        <v>4.5300830000000003</v>
      </c>
      <c r="J15" s="107">
        <v>9.8063300000000009</v>
      </c>
      <c r="K15" s="241">
        <v>-4.8729290000000001</v>
      </c>
      <c r="L15" s="241">
        <v>0.84419200000000005</v>
      </c>
      <c r="M15" s="111">
        <v>0.94234499999999999</v>
      </c>
      <c r="N15">
        <f>120-SUM(D4:D8,D10*2,D11*2,D15,D18,D23:D25)</f>
        <v>19.061999999999998</v>
      </c>
    </row>
    <row r="16" spans="1:17" x14ac:dyDescent="0.3">
      <c r="A16" t="s">
        <v>90</v>
      </c>
      <c r="B16" s="262"/>
      <c r="C16" s="164" t="s">
        <v>87</v>
      </c>
      <c r="D16" s="234">
        <v>4.5</v>
      </c>
      <c r="E16" s="238">
        <v>1157.0309999999999</v>
      </c>
      <c r="F16" s="213">
        <v>1354.2670000000001</v>
      </c>
      <c r="G16" s="214">
        <v>-166.82599999999999</v>
      </c>
      <c r="H16" s="215">
        <v>8.3439999999999994</v>
      </c>
      <c r="I16" s="216">
        <v>6.1529999999999996</v>
      </c>
      <c r="J16" s="216">
        <v>14.244999999999999</v>
      </c>
      <c r="K16" s="217">
        <v>-7.0359999999999996</v>
      </c>
      <c r="L16" s="216">
        <v>0.86299999999999999</v>
      </c>
      <c r="M16" s="218">
        <v>1.008</v>
      </c>
    </row>
    <row r="17" spans="1:15" x14ac:dyDescent="0.3">
      <c r="A17" t="s">
        <v>89</v>
      </c>
      <c r="B17" s="262"/>
      <c r="C17" s="164" t="s">
        <v>88</v>
      </c>
      <c r="D17" s="234">
        <v>16.5</v>
      </c>
      <c r="E17" s="238">
        <v>1218.307</v>
      </c>
      <c r="F17" s="213">
        <v>-619.50099999999998</v>
      </c>
      <c r="G17" s="214">
        <v>-198.95</v>
      </c>
      <c r="H17" s="215">
        <v>31.178999999999998</v>
      </c>
      <c r="I17" s="216">
        <v>26.861000000000001</v>
      </c>
      <c r="J17" s="216">
        <v>56.71</v>
      </c>
      <c r="K17" s="216">
        <v>13.282</v>
      </c>
      <c r="L17" s="216">
        <v>3.984</v>
      </c>
      <c r="M17" s="218">
        <v>-2.4260000000000002</v>
      </c>
    </row>
    <row r="18" spans="1:15" x14ac:dyDescent="0.3">
      <c r="B18" s="125" t="s">
        <v>36</v>
      </c>
      <c r="C18" s="96" t="s">
        <v>37</v>
      </c>
      <c r="D18" s="235">
        <v>3.75</v>
      </c>
      <c r="E18" s="199">
        <v>-319.46899999999999</v>
      </c>
      <c r="F18" s="197">
        <v>0.1</v>
      </c>
      <c r="G18" s="198">
        <v>-114.645</v>
      </c>
      <c r="H18" s="199">
        <v>6.0999999999999999E-2</v>
      </c>
      <c r="I18" s="197">
        <v>0.443</v>
      </c>
      <c r="J18" s="197">
        <v>0.39600000000000002</v>
      </c>
      <c r="K18" s="207">
        <v>1.203E-4</v>
      </c>
      <c r="L18" s="197">
        <v>-0.13700000000000001</v>
      </c>
      <c r="M18" s="212">
        <v>4.3170000000000002E-5</v>
      </c>
      <c r="N18" t="s">
        <v>38</v>
      </c>
    </row>
    <row r="19" spans="1:15" x14ac:dyDescent="0.3">
      <c r="A19" s="101" t="s">
        <v>97</v>
      </c>
      <c r="B19" s="263" t="s">
        <v>39</v>
      </c>
      <c r="C19" s="96" t="s">
        <v>96</v>
      </c>
      <c r="D19" s="231">
        <v>22.734999999999999</v>
      </c>
      <c r="E19" s="199">
        <v>1127.42</v>
      </c>
      <c r="F19" s="197">
        <v>-0.42299999999999999</v>
      </c>
      <c r="G19" s="198">
        <v>-98.305000000000007</v>
      </c>
      <c r="H19" s="199">
        <v>0.45100000000000001</v>
      </c>
      <c r="I19" s="197">
        <v>29.989000000000001</v>
      </c>
      <c r="J19" s="197">
        <v>29.838999999999999</v>
      </c>
      <c r="K19" s="197">
        <v>1.4E-2</v>
      </c>
      <c r="L19" s="197">
        <v>2.4289999999999998</v>
      </c>
      <c r="M19" s="200">
        <v>-1E-3</v>
      </c>
      <c r="N19">
        <f>SUM(D4:D8,D10*2,D18:D19,D23:D25)</f>
        <v>110.77300000000001</v>
      </c>
      <c r="O19" s="1" t="s">
        <v>102</v>
      </c>
    </row>
    <row r="20" spans="1:15" x14ac:dyDescent="0.3">
      <c r="A20" t="s">
        <v>98</v>
      </c>
      <c r="B20" s="263"/>
      <c r="C20" s="96" t="s">
        <v>104</v>
      </c>
      <c r="D20" s="231">
        <v>2.4079999999999999</v>
      </c>
      <c r="E20" s="199">
        <v>1117.3499999999999</v>
      </c>
      <c r="F20" s="197">
        <v>-4.0819999999999999</v>
      </c>
      <c r="G20" s="198">
        <v>-101.85</v>
      </c>
      <c r="H20" s="199">
        <v>5.7000000000000002E-2</v>
      </c>
      <c r="I20" s="197">
        <v>3.0710000000000002</v>
      </c>
      <c r="J20" s="197">
        <v>3.0529999999999999</v>
      </c>
      <c r="K20" s="197">
        <v>1.4E-2</v>
      </c>
      <c r="L20" s="197">
        <v>0.25800000000000001</v>
      </c>
      <c r="M20" s="212">
        <v>-1E-3</v>
      </c>
      <c r="N20">
        <f>SUM(D4:D8,D10*2,D18,D20,D23:D25)</f>
        <v>90.446000000000012</v>
      </c>
      <c r="O20" s="1" t="s">
        <v>101</v>
      </c>
    </row>
    <row r="21" spans="1:15" x14ac:dyDescent="0.3">
      <c r="A21" s="1" t="s">
        <v>99</v>
      </c>
      <c r="B21" s="263"/>
      <c r="C21" s="30" t="s">
        <v>92</v>
      </c>
      <c r="D21" s="231">
        <f>D26-SUM(D4:D8,D10*2,D11*2,D16,D18,D23:D25)</f>
        <v>21.561999999999998</v>
      </c>
      <c r="E21" s="199">
        <v>1127.3610000000001</v>
      </c>
      <c r="F21" s="197">
        <v>-0.44500000000000001</v>
      </c>
      <c r="G21" s="198">
        <v>-98.325999999999993</v>
      </c>
      <c r="H21" s="199">
        <v>0.42899999999999999</v>
      </c>
      <c r="I21" s="197">
        <v>28.533000000000001</v>
      </c>
      <c r="J21" s="197">
        <v>28.388999999999999</v>
      </c>
      <c r="K21" s="197">
        <v>1.4E-2</v>
      </c>
      <c r="L21" s="197">
        <v>2.3119999999999998</v>
      </c>
      <c r="M21" s="200">
        <v>-1E-3</v>
      </c>
      <c r="O21" s="1" t="s">
        <v>103</v>
      </c>
    </row>
    <row r="22" spans="1:15" x14ac:dyDescent="0.3">
      <c r="A22" s="1" t="s">
        <v>100</v>
      </c>
      <c r="B22" s="263"/>
      <c r="C22" s="30" t="s">
        <v>93</v>
      </c>
      <c r="D22" s="231">
        <f>120-SUM(D4+D5+D6+D7+D8+D10*2+D11*2+D17+D18+D23+D24+D25)</f>
        <v>9.5619999999999976</v>
      </c>
      <c r="E22" s="199">
        <v>1125.8140000000001</v>
      </c>
      <c r="F22" s="197">
        <v>-1.0069999999999999</v>
      </c>
      <c r="G22" s="198">
        <v>-98.870999999999995</v>
      </c>
      <c r="H22" s="199">
        <v>0.19600000000000001</v>
      </c>
      <c r="I22" s="197">
        <v>12.581</v>
      </c>
      <c r="J22" s="197">
        <v>12.516</v>
      </c>
      <c r="K22" s="197">
        <v>1.4E-2</v>
      </c>
      <c r="L22" s="197">
        <v>1.0249999999999999</v>
      </c>
      <c r="M22" s="200">
        <v>-1E-3</v>
      </c>
      <c r="O22" s="1" t="s">
        <v>103</v>
      </c>
    </row>
    <row r="23" spans="1:15" x14ac:dyDescent="0.3">
      <c r="A23" t="s">
        <v>107</v>
      </c>
      <c r="B23" s="103" t="s">
        <v>45</v>
      </c>
      <c r="C23" s="27" t="s">
        <v>18</v>
      </c>
      <c r="D23" s="230">
        <v>14.268000000000001</v>
      </c>
      <c r="E23" s="205">
        <v>759.31700000000001</v>
      </c>
      <c r="F23" s="203">
        <v>5.36</v>
      </c>
      <c r="G23" s="204">
        <v>-1.2969999999999999</v>
      </c>
      <c r="H23" s="205">
        <v>1.68</v>
      </c>
      <c r="I23" s="203">
        <v>11.486000000000001</v>
      </c>
      <c r="J23" s="203">
        <v>12.925000000000001</v>
      </c>
      <c r="K23" s="203">
        <v>1.4E-2</v>
      </c>
      <c r="L23" s="203">
        <v>0.153</v>
      </c>
      <c r="M23" s="206">
        <v>2.1000000000000001E-2</v>
      </c>
    </row>
    <row r="24" spans="1:15" ht="15" thickBot="1" x14ac:dyDescent="0.35">
      <c r="A24" t="s">
        <v>95</v>
      </c>
      <c r="B24" s="173" t="s">
        <v>75</v>
      </c>
      <c r="C24" s="174"/>
      <c r="D24" s="231">
        <v>3</v>
      </c>
      <c r="E24" s="199">
        <v>1428.067</v>
      </c>
      <c r="F24" s="197">
        <v>-7.8E-2</v>
      </c>
      <c r="G24" s="198">
        <v>-68.251000000000005</v>
      </c>
      <c r="H24" s="199">
        <v>0.501</v>
      </c>
      <c r="I24" s="197">
        <v>8.69</v>
      </c>
      <c r="J24" s="197">
        <v>9.1449999999999996</v>
      </c>
      <c r="K24" s="197">
        <v>0</v>
      </c>
      <c r="L24" s="197">
        <v>0.14838399999999999</v>
      </c>
      <c r="M24" s="212">
        <v>-6.2180000000000004E-4</v>
      </c>
    </row>
    <row r="25" spans="1:15" ht="15" thickBot="1" x14ac:dyDescent="0.35">
      <c r="A25" s="227" t="s">
        <v>106</v>
      </c>
      <c r="B25" s="223" t="s">
        <v>94</v>
      </c>
      <c r="C25" s="224"/>
      <c r="D25" s="236">
        <f>1.742+1+0.4+0.382</f>
        <v>3.524</v>
      </c>
      <c r="E25" s="221">
        <v>1380.82</v>
      </c>
      <c r="F25" s="219">
        <v>-2.5999999999999999E-2</v>
      </c>
      <c r="G25" s="220">
        <v>-79.984999999999999</v>
      </c>
      <c r="H25" s="221">
        <v>2.7E-2</v>
      </c>
      <c r="I25" s="219">
        <v>7.5430000000000001</v>
      </c>
      <c r="J25" s="219">
        <v>7.5179999999999998</v>
      </c>
      <c r="K25" s="245">
        <v>2.5480000000000001E-4</v>
      </c>
      <c r="L25" s="219">
        <v>0.34399999999999997</v>
      </c>
      <c r="M25" s="222">
        <v>-3.1979999999999999E-7</v>
      </c>
    </row>
    <row r="26" spans="1:15" ht="15" thickBot="1" x14ac:dyDescent="0.35">
      <c r="B26" s="246"/>
      <c r="C26" s="246"/>
      <c r="D26" s="225">
        <f>SUM(D4:D8,D10*2,D11*2,D17:D18,D22:D25)</f>
        <v>120</v>
      </c>
    </row>
    <row r="27" spans="1:15" x14ac:dyDescent="0.3">
      <c r="D27" s="147"/>
    </row>
    <row r="30" spans="1:15" ht="33" customHeight="1" x14ac:dyDescent="0.3">
      <c r="B30" s="264" t="s">
        <v>64</v>
      </c>
      <c r="C30" s="264"/>
      <c r="D30" s="264"/>
      <c r="E30" s="264"/>
      <c r="F30" s="264"/>
      <c r="G30" s="264"/>
      <c r="H30" s="264"/>
      <c r="I30" s="264"/>
      <c r="J30" s="264"/>
      <c r="K30" s="264"/>
      <c r="L30" s="264"/>
      <c r="M30" s="264"/>
    </row>
    <row r="31" spans="1:15" x14ac:dyDescent="0.3">
      <c r="B31" t="s">
        <v>65</v>
      </c>
      <c r="C31" t="s">
        <v>66</v>
      </c>
      <c r="D31" t="s">
        <v>67</v>
      </c>
      <c r="E31" t="s">
        <v>68</v>
      </c>
      <c r="F31" t="s">
        <v>69</v>
      </c>
    </row>
    <row r="32" spans="1:15" x14ac:dyDescent="0.3">
      <c r="B32">
        <v>1</v>
      </c>
      <c r="C32">
        <v>3.0649999999999999</v>
      </c>
      <c r="D32">
        <v>1151.693</v>
      </c>
      <c r="E32">
        <v>-1245.827</v>
      </c>
      <c r="F32">
        <v>-219.08600000000001</v>
      </c>
      <c r="G32" t="s">
        <v>76</v>
      </c>
    </row>
    <row r="33" spans="2:8" x14ac:dyDescent="0.3">
      <c r="B33">
        <v>2</v>
      </c>
      <c r="C33">
        <v>3.0649999999999999</v>
      </c>
      <c r="D33">
        <v>1151.693</v>
      </c>
      <c r="E33">
        <v>-1465.827</v>
      </c>
      <c r="F33">
        <v>-217.03399999999999</v>
      </c>
    </row>
    <row r="34" spans="2:8" x14ac:dyDescent="0.3">
      <c r="B34">
        <v>3</v>
      </c>
      <c r="C34">
        <v>3.0649999999999999</v>
      </c>
      <c r="D34">
        <v>1151.693</v>
      </c>
      <c r="E34">
        <v>-1465.827</v>
      </c>
      <c r="F34">
        <v>-217.03399999999999</v>
      </c>
    </row>
    <row r="35" spans="2:8" x14ac:dyDescent="0.3">
      <c r="B35">
        <v>4</v>
      </c>
      <c r="C35">
        <v>3.0649999999999999</v>
      </c>
      <c r="D35">
        <v>1151.693</v>
      </c>
      <c r="E35">
        <v>-1245.827</v>
      </c>
      <c r="F35">
        <v>-219.08600000000001</v>
      </c>
    </row>
    <row r="37" spans="2:8" x14ac:dyDescent="0.3">
      <c r="B37" t="s">
        <v>73</v>
      </c>
    </row>
    <row r="38" spans="2:8" x14ac:dyDescent="0.3">
      <c r="C38" t="s">
        <v>67</v>
      </c>
      <c r="D38" t="s">
        <v>68</v>
      </c>
      <c r="E38" t="s">
        <v>69</v>
      </c>
    </row>
    <row r="39" spans="2:8" x14ac:dyDescent="0.3">
      <c r="C39">
        <v>-443.09399999999999</v>
      </c>
      <c r="D39">
        <v>0</v>
      </c>
      <c r="E39">
        <v>0</v>
      </c>
    </row>
    <row r="40" spans="2:8" x14ac:dyDescent="0.3">
      <c r="B40" t="s">
        <v>74</v>
      </c>
    </row>
    <row r="41" spans="2:8" x14ac:dyDescent="0.3"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2:8" x14ac:dyDescent="0.3">
      <c r="C42">
        <v>1E-3</v>
      </c>
      <c r="D42">
        <v>0.83199999999999996</v>
      </c>
      <c r="E42">
        <v>0.83199999999999996</v>
      </c>
      <c r="F42">
        <v>0</v>
      </c>
      <c r="G42">
        <v>0</v>
      </c>
      <c r="H42">
        <v>0</v>
      </c>
    </row>
    <row r="45" spans="2:8" x14ac:dyDescent="0.3">
      <c r="B45" s="145" t="s">
        <v>81</v>
      </c>
    </row>
    <row r="46" spans="2:8" x14ac:dyDescent="0.3">
      <c r="C46" s="170" t="s">
        <v>10</v>
      </c>
      <c r="D46" s="170" t="s">
        <v>11</v>
      </c>
      <c r="E46" s="170" t="s">
        <v>12</v>
      </c>
      <c r="F46" s="170" t="s">
        <v>13</v>
      </c>
      <c r="G46" s="170" t="s">
        <v>14</v>
      </c>
      <c r="H46" s="170" t="s">
        <v>15</v>
      </c>
    </row>
    <row r="47" spans="2:8" ht="15.6" x14ac:dyDescent="0.3">
      <c r="C47" s="171">
        <v>1.9E-2</v>
      </c>
      <c r="D47" s="171">
        <v>1.6890000000000001</v>
      </c>
      <c r="E47" s="171">
        <v>1.6870000000000001</v>
      </c>
      <c r="F47" s="171">
        <v>1.7000000000000001E-2</v>
      </c>
      <c r="G47" s="171">
        <v>-7.0000000000000001E-3</v>
      </c>
      <c r="H47" s="226">
        <v>7.2789999999999999E-5</v>
      </c>
    </row>
    <row r="49" spans="2:8" x14ac:dyDescent="0.3">
      <c r="B49" s="145" t="s">
        <v>82</v>
      </c>
    </row>
    <row r="50" spans="2:8" x14ac:dyDescent="0.3">
      <c r="C50" s="170" t="s">
        <v>10</v>
      </c>
      <c r="D50" s="170" t="s">
        <v>11</v>
      </c>
      <c r="E50" s="170" t="s">
        <v>12</v>
      </c>
      <c r="F50" s="170" t="s">
        <v>13</v>
      </c>
      <c r="G50" s="170" t="s">
        <v>14</v>
      </c>
      <c r="H50" s="170" t="s">
        <v>15</v>
      </c>
    </row>
    <row r="51" spans="2:8" ht="15.6" x14ac:dyDescent="0.3">
      <c r="C51" s="171">
        <v>5.0000000000000001E-3</v>
      </c>
      <c r="D51" s="171">
        <v>5.0000000000000001E-3</v>
      </c>
      <c r="E51" s="171">
        <v>5.0000000000000001E-3</v>
      </c>
      <c r="F51" s="172">
        <v>9.3519999999999997E-12</v>
      </c>
      <c r="G51" s="171">
        <v>0</v>
      </c>
      <c r="H51" s="171">
        <v>0</v>
      </c>
    </row>
    <row r="53" spans="2:8" x14ac:dyDescent="0.3">
      <c r="B53" t="s">
        <v>83</v>
      </c>
    </row>
    <row r="54" spans="2:8" x14ac:dyDescent="0.3">
      <c r="C54" s="170" t="s">
        <v>10</v>
      </c>
      <c r="D54" s="170" t="s">
        <v>11</v>
      </c>
      <c r="E54" s="170" t="s">
        <v>12</v>
      </c>
      <c r="F54" s="170" t="s">
        <v>13</v>
      </c>
      <c r="G54" s="170" t="s">
        <v>14</v>
      </c>
      <c r="H54" s="170" t="s">
        <v>15</v>
      </c>
    </row>
    <row r="55" spans="2:8" ht="15.6" x14ac:dyDescent="0.3">
      <c r="C55" s="171">
        <v>24.137</v>
      </c>
      <c r="D55" s="171">
        <v>1.7230000000000001</v>
      </c>
      <c r="E55" s="171">
        <v>25.821999999999999</v>
      </c>
      <c r="F55" s="171">
        <v>0.76600000000000001</v>
      </c>
      <c r="G55" s="171">
        <v>5.0000000000000001E-3</v>
      </c>
      <c r="H55" s="171">
        <v>-0.39200000000000002</v>
      </c>
    </row>
    <row r="84" spans="2:45" x14ac:dyDescent="0.3">
      <c r="C84" s="246"/>
      <c r="D84" s="246"/>
      <c r="E84" s="246"/>
      <c r="F84" s="246"/>
    </row>
    <row r="85" spans="2:45" x14ac:dyDescent="0.3">
      <c r="B85" s="246"/>
      <c r="C85" s="246"/>
      <c r="D85" s="246"/>
      <c r="E85" s="246"/>
      <c r="F85" s="246"/>
      <c r="G85" s="246"/>
      <c r="H85" s="246"/>
      <c r="I85" s="246"/>
    </row>
    <row r="91" spans="2:45" x14ac:dyDescent="0.3">
      <c r="J91" s="246"/>
      <c r="K91" s="246"/>
      <c r="L91" s="246"/>
      <c r="M91" s="246"/>
      <c r="N91" s="246"/>
      <c r="O91" s="246"/>
      <c r="P91" s="246"/>
      <c r="Q91" s="246"/>
      <c r="R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</row>
    <row r="92" spans="2:45" x14ac:dyDescent="0.3">
      <c r="J92" s="246"/>
      <c r="K92" s="246"/>
      <c r="L92" s="246"/>
      <c r="M92" s="246"/>
      <c r="N92" s="246"/>
      <c r="O92" s="246"/>
      <c r="P92" s="246"/>
      <c r="Q92" s="246"/>
      <c r="R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</row>
    <row r="93" spans="2:45" x14ac:dyDescent="0.3"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</row>
    <row r="94" spans="2:45" x14ac:dyDescent="0.3"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</row>
    <row r="95" spans="2:45" x14ac:dyDescent="0.3"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</row>
  </sheetData>
  <mergeCells count="17">
    <mergeCell ref="C84:F84"/>
    <mergeCell ref="B1:M1"/>
    <mergeCell ref="B2:C2"/>
    <mergeCell ref="D2:D3"/>
    <mergeCell ref="E2:G2"/>
    <mergeCell ref="H2:M2"/>
    <mergeCell ref="B8:B9"/>
    <mergeCell ref="B11:B12"/>
    <mergeCell ref="B13:B17"/>
    <mergeCell ref="B19:B22"/>
    <mergeCell ref="B26:C26"/>
    <mergeCell ref="B30:M30"/>
    <mergeCell ref="B85:I85"/>
    <mergeCell ref="J91:R91"/>
    <mergeCell ref="AI91:AS92"/>
    <mergeCell ref="J92:R92"/>
    <mergeCell ref="T93:AG9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E7D8-9C3C-4EC5-B45A-8D02B7FABA5D}">
  <dimension ref="A1:AS95"/>
  <sheetViews>
    <sheetView zoomScaleNormal="100" workbookViewId="0">
      <pane ySplit="3" topLeftCell="A4" activePane="bottomLeft" state="frozen"/>
      <selection pane="bottomLeft" activeCell="C21" sqref="C21:C22"/>
    </sheetView>
  </sheetViews>
  <sheetFormatPr baseColWidth="10" defaultColWidth="8.88671875" defaultRowHeight="14.4" x14ac:dyDescent="0.3"/>
  <cols>
    <col min="1" max="1" width="88.6640625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  <col min="15" max="15" width="13.88671875" customWidth="1"/>
  </cols>
  <sheetData>
    <row r="1" spans="1:17" ht="15" thickBot="1" x14ac:dyDescent="0.35">
      <c r="B1" s="248" t="s">
        <v>80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7" ht="15" thickBot="1" x14ac:dyDescent="0.35">
      <c r="B2" s="250" t="s">
        <v>0</v>
      </c>
      <c r="C2" s="251"/>
      <c r="D2" s="252" t="s">
        <v>1</v>
      </c>
      <c r="E2" s="254" t="s">
        <v>2</v>
      </c>
      <c r="F2" s="255"/>
      <c r="G2" s="256"/>
      <c r="H2" s="265" t="s">
        <v>3</v>
      </c>
      <c r="I2" s="255"/>
      <c r="J2" s="255"/>
      <c r="K2" s="255"/>
      <c r="L2" s="255"/>
      <c r="M2" s="256"/>
    </row>
    <row r="3" spans="1:17" ht="15" thickBot="1" x14ac:dyDescent="0.35">
      <c r="A3" s="1" t="s">
        <v>4</v>
      </c>
      <c r="B3" s="105" t="s">
        <v>5</v>
      </c>
      <c r="C3" s="109" t="s">
        <v>6</v>
      </c>
      <c r="D3" s="253"/>
      <c r="E3" s="144" t="s">
        <v>7</v>
      </c>
      <c r="F3" s="123" t="s">
        <v>8</v>
      </c>
      <c r="G3" s="106" t="s">
        <v>9</v>
      </c>
      <c r="H3" s="158" t="s">
        <v>10</v>
      </c>
      <c r="I3" s="159" t="s">
        <v>11</v>
      </c>
      <c r="J3" s="159" t="s">
        <v>12</v>
      </c>
      <c r="K3" s="159" t="s">
        <v>13</v>
      </c>
      <c r="L3" s="159" t="s">
        <v>14</v>
      </c>
      <c r="M3" s="160" t="s">
        <v>15</v>
      </c>
      <c r="P3" s="1" t="s">
        <v>61</v>
      </c>
    </row>
    <row r="4" spans="1:17" x14ac:dyDescent="0.3">
      <c r="A4" t="s">
        <v>85</v>
      </c>
      <c r="B4" s="104" t="s">
        <v>17</v>
      </c>
      <c r="C4" s="148" t="s">
        <v>18</v>
      </c>
      <c r="D4" s="130">
        <v>24.582999999999998</v>
      </c>
      <c r="E4" s="131">
        <v>782.08299999999997</v>
      </c>
      <c r="F4" s="132">
        <v>0.60699999999999998</v>
      </c>
      <c r="G4" s="192">
        <v>-11.815</v>
      </c>
      <c r="H4" s="161">
        <v>0.82899999999999996</v>
      </c>
      <c r="I4" s="191">
        <v>9.4290000000000003</v>
      </c>
      <c r="J4" s="191">
        <v>9.5359999999999996</v>
      </c>
      <c r="K4" s="162">
        <v>8.0000000000000002E-3</v>
      </c>
      <c r="L4" s="162">
        <v>-3.9E-2</v>
      </c>
      <c r="M4" s="163">
        <v>-4.3140000000000002E-4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86</v>
      </c>
      <c r="B5" s="102" t="s">
        <v>21</v>
      </c>
      <c r="C5" s="96" t="s">
        <v>18</v>
      </c>
      <c r="D5" s="133">
        <v>7.085</v>
      </c>
      <c r="E5" s="134">
        <v>2741.0729999999999</v>
      </c>
      <c r="F5" s="135">
        <v>-0.27900000000000003</v>
      </c>
      <c r="G5" s="154">
        <v>-11.558999999999999</v>
      </c>
      <c r="H5" s="137">
        <v>2.4060000000000001</v>
      </c>
      <c r="I5" s="190">
        <v>2.5070000000000001</v>
      </c>
      <c r="J5" s="190">
        <v>4.649</v>
      </c>
      <c r="K5" s="135">
        <v>7.0000000000000001E-3</v>
      </c>
      <c r="L5" s="135">
        <v>-0.29899999999999999</v>
      </c>
      <c r="M5" s="136">
        <v>-1.6E-2</v>
      </c>
      <c r="N5" t="s">
        <v>77</v>
      </c>
    </row>
    <row r="6" spans="1:17" x14ac:dyDescent="0.3">
      <c r="B6" s="102" t="s">
        <v>23</v>
      </c>
      <c r="C6" s="96" t="s">
        <v>18</v>
      </c>
      <c r="D6" s="133">
        <v>1.9119999999999999</v>
      </c>
      <c r="E6" s="139">
        <v>-56.576000000000001</v>
      </c>
      <c r="F6" s="140">
        <v>3.6720000000000002</v>
      </c>
      <c r="G6" s="155">
        <v>-399.93099999999998</v>
      </c>
      <c r="H6" s="142">
        <v>0.111</v>
      </c>
      <c r="I6" s="140">
        <v>0.113</v>
      </c>
      <c r="J6" s="140">
        <v>4.0000000000000001E-3</v>
      </c>
      <c r="K6" s="149">
        <v>4.6749999999999998E-4</v>
      </c>
      <c r="L6" s="140">
        <v>1.2999999999999999E-2</v>
      </c>
      <c r="M6" s="141">
        <v>-3.0000000000000001E-3</v>
      </c>
    </row>
    <row r="7" spans="1:17" x14ac:dyDescent="0.3">
      <c r="A7" t="s">
        <v>24</v>
      </c>
      <c r="B7" s="102" t="s">
        <v>25</v>
      </c>
      <c r="C7" s="96" t="s">
        <v>18</v>
      </c>
      <c r="D7" s="138">
        <v>6.577</v>
      </c>
      <c r="E7" s="139">
        <v>1352.3710000000001</v>
      </c>
      <c r="F7" s="193">
        <v>-15.555999999999999</v>
      </c>
      <c r="G7" s="155">
        <v>-418.36799999999999</v>
      </c>
      <c r="H7" s="150">
        <v>1.302</v>
      </c>
      <c r="I7" s="151">
        <v>0.36099999999999999</v>
      </c>
      <c r="J7" s="152">
        <v>5.0270000000000002E-4</v>
      </c>
      <c r="K7" s="151">
        <v>-3.5000000000000003E-2</v>
      </c>
      <c r="L7" s="151">
        <v>3.6989999999999998</v>
      </c>
      <c r="M7" s="153">
        <v>1.0999999999999999E-2</v>
      </c>
      <c r="N7" s="13"/>
    </row>
    <row r="8" spans="1:17" x14ac:dyDescent="0.3">
      <c r="A8" t="s">
        <v>79</v>
      </c>
      <c r="B8" s="260" t="s">
        <v>26</v>
      </c>
      <c r="C8" s="96" t="s">
        <v>27</v>
      </c>
      <c r="D8" s="146">
        <v>10</v>
      </c>
      <c r="E8" s="139">
        <v>1804.2090000000001</v>
      </c>
      <c r="F8" s="140">
        <v>4.0000000000000001E-3</v>
      </c>
      <c r="G8" s="155">
        <v>-93.938999999999993</v>
      </c>
      <c r="H8" s="142">
        <v>0.23699999999999999</v>
      </c>
      <c r="I8" s="140">
        <v>0.56399999999999995</v>
      </c>
      <c r="J8" s="140">
        <v>0.47399999999999998</v>
      </c>
      <c r="K8" s="140">
        <v>4.0000000000000001E-3</v>
      </c>
      <c r="L8" s="140">
        <v>-0.20200000000000001</v>
      </c>
      <c r="M8" s="143">
        <v>-1.5809999999999999E-4</v>
      </c>
    </row>
    <row r="9" spans="1:17" x14ac:dyDescent="0.3">
      <c r="B9" s="260"/>
      <c r="C9" s="96" t="s">
        <v>28</v>
      </c>
      <c r="D9" s="121">
        <v>10.525</v>
      </c>
      <c r="E9" s="118">
        <v>1876.0128999999999</v>
      </c>
      <c r="F9" s="108">
        <v>0.129</v>
      </c>
      <c r="G9" s="156">
        <v>-73.012</v>
      </c>
      <c r="H9" s="112">
        <v>0.18155299999999999</v>
      </c>
      <c r="I9" s="108">
        <v>37.469741999999997</v>
      </c>
      <c r="J9" s="108">
        <v>37.395774000000003</v>
      </c>
      <c r="K9" s="108">
        <v>-7.3889999999999997E-3</v>
      </c>
      <c r="L9" s="108">
        <v>1.331307</v>
      </c>
      <c r="M9" s="113">
        <v>-2.4000000000000001E-5</v>
      </c>
      <c r="P9" t="s">
        <v>62</v>
      </c>
    </row>
    <row r="10" spans="1:17" x14ac:dyDescent="0.3">
      <c r="A10" s="42" t="s">
        <v>29</v>
      </c>
      <c r="B10" s="102" t="s">
        <v>30</v>
      </c>
      <c r="C10" s="96" t="s">
        <v>18</v>
      </c>
      <c r="D10" s="138">
        <v>7.0369999999999999</v>
      </c>
      <c r="E10" s="139">
        <v>1174.7339999999999</v>
      </c>
      <c r="F10" s="140">
        <v>-1486.788</v>
      </c>
      <c r="G10" s="155">
        <v>-64.134</v>
      </c>
      <c r="H10" s="196">
        <v>5.423</v>
      </c>
      <c r="I10" s="193">
        <v>9.8000000000000004E-2</v>
      </c>
      <c r="J10" s="193">
        <v>5.5069999999999997</v>
      </c>
      <c r="K10" s="193">
        <v>4.2999999999999997E-2</v>
      </c>
      <c r="L10" s="140">
        <v>6.0000000000000001E-3</v>
      </c>
      <c r="M10" s="141">
        <v>0.03</v>
      </c>
    </row>
    <row r="11" spans="1:17" x14ac:dyDescent="0.3">
      <c r="A11" s="42" t="s">
        <v>29</v>
      </c>
      <c r="B11" s="260" t="s">
        <v>31</v>
      </c>
      <c r="C11" s="96" t="s">
        <v>32</v>
      </c>
      <c r="D11" s="33">
        <v>2.95</v>
      </c>
      <c r="E11" s="54">
        <v>1133.32</v>
      </c>
      <c r="F11" s="107">
        <v>-1355.7619999999999</v>
      </c>
      <c r="G11" s="53">
        <v>-145.26400000000001</v>
      </c>
      <c r="H11" s="110">
        <v>5.52</v>
      </c>
      <c r="I11" s="107">
        <v>3.9380000000000002</v>
      </c>
      <c r="J11" s="107">
        <v>9.3279999999999994</v>
      </c>
      <c r="K11" s="107">
        <v>4.532</v>
      </c>
      <c r="L11" s="107">
        <v>0.48399999999999999</v>
      </c>
      <c r="M11" s="111">
        <v>-0.58099999999999996</v>
      </c>
    </row>
    <row r="12" spans="1:17" x14ac:dyDescent="0.3">
      <c r="A12" s="124" t="s">
        <v>33</v>
      </c>
      <c r="B12" s="260"/>
      <c r="C12" s="96" t="s">
        <v>34</v>
      </c>
      <c r="D12" s="33">
        <v>0</v>
      </c>
      <c r="E12" s="54">
        <v>0</v>
      </c>
      <c r="F12" s="107">
        <v>0</v>
      </c>
      <c r="G12" s="53">
        <v>0</v>
      </c>
      <c r="H12" s="110">
        <v>0</v>
      </c>
      <c r="I12" s="107">
        <v>0</v>
      </c>
      <c r="J12" s="107">
        <v>0</v>
      </c>
      <c r="K12" s="107">
        <v>0</v>
      </c>
      <c r="L12" s="107">
        <v>0</v>
      </c>
      <c r="M12" s="111">
        <v>0</v>
      </c>
    </row>
    <row r="13" spans="1:17" x14ac:dyDescent="0.3">
      <c r="B13" s="261" t="s">
        <v>35</v>
      </c>
      <c r="C13" s="30">
        <v>0</v>
      </c>
      <c r="D13" s="138">
        <v>0</v>
      </c>
      <c r="E13" s="139">
        <v>0</v>
      </c>
      <c r="F13" s="140">
        <v>0</v>
      </c>
      <c r="G13" s="155">
        <v>0</v>
      </c>
      <c r="H13" s="142">
        <v>0</v>
      </c>
      <c r="I13" s="140">
        <v>0</v>
      </c>
      <c r="J13" s="140">
        <v>0</v>
      </c>
      <c r="K13" s="140">
        <v>0</v>
      </c>
      <c r="L13" s="140">
        <v>0</v>
      </c>
      <c r="M13" s="141">
        <v>0</v>
      </c>
      <c r="N13" t="s">
        <v>78</v>
      </c>
    </row>
    <row r="14" spans="1:17" x14ac:dyDescent="0.3">
      <c r="B14" s="262"/>
      <c r="C14" s="30">
        <v>1</v>
      </c>
      <c r="D14" s="33">
        <v>3.5</v>
      </c>
      <c r="E14" s="54">
        <v>1116.8030000000001</v>
      </c>
      <c r="F14" s="107">
        <v>1246.653</v>
      </c>
      <c r="G14" s="53">
        <v>-215.97200000000001</v>
      </c>
      <c r="H14" s="110">
        <v>5.6042120000000004</v>
      </c>
      <c r="I14" s="107">
        <v>4.5300830000000003</v>
      </c>
      <c r="J14" s="107">
        <v>9.8063300000000009</v>
      </c>
      <c r="K14" s="107">
        <v>-4.8729290000000001</v>
      </c>
      <c r="L14" s="107">
        <v>0.84419200000000005</v>
      </c>
      <c r="M14" s="111">
        <v>0.94234499999999999</v>
      </c>
    </row>
    <row r="15" spans="1:17" x14ac:dyDescent="0.3">
      <c r="A15" t="s">
        <v>84</v>
      </c>
      <c r="B15" s="262"/>
      <c r="C15" s="30">
        <v>2</v>
      </c>
      <c r="D15" s="33">
        <v>7</v>
      </c>
      <c r="E15" s="54">
        <v>1116.8030000000001</v>
      </c>
      <c r="F15" s="107">
        <v>0</v>
      </c>
      <c r="G15" s="53">
        <v>-215.97200000000001</v>
      </c>
      <c r="H15" s="175">
        <v>5.6042120000000004</v>
      </c>
      <c r="I15" s="176">
        <v>4.5300830000000003</v>
      </c>
      <c r="J15" s="176">
        <v>9.8063300000000009</v>
      </c>
      <c r="K15" s="177">
        <v>-4.8729290000000001</v>
      </c>
      <c r="L15" s="177">
        <v>0.84419200000000005</v>
      </c>
      <c r="M15" s="178">
        <v>0.94234499999999999</v>
      </c>
    </row>
    <row r="16" spans="1:17" x14ac:dyDescent="0.3">
      <c r="A16" t="s">
        <v>90</v>
      </c>
      <c r="B16" s="262"/>
      <c r="C16" s="164" t="s">
        <v>87</v>
      </c>
      <c r="D16" s="182">
        <v>4.5</v>
      </c>
      <c r="E16" s="183">
        <v>1157.03</v>
      </c>
      <c r="F16" s="184">
        <v>1354.2670000000001</v>
      </c>
      <c r="G16" s="185">
        <v>-166.82599999999999</v>
      </c>
      <c r="H16" s="188">
        <v>5.0000000000000001E-3</v>
      </c>
      <c r="I16" s="186">
        <v>5.0000000000000001E-3</v>
      </c>
      <c r="J16" s="186">
        <v>5.0000000000000001E-3</v>
      </c>
      <c r="K16" s="187">
        <v>9.3519999999999997E-12</v>
      </c>
      <c r="L16" s="186">
        <v>0</v>
      </c>
      <c r="M16" s="189">
        <v>0</v>
      </c>
    </row>
    <row r="17" spans="1:14" x14ac:dyDescent="0.3">
      <c r="A17" t="s">
        <v>89</v>
      </c>
      <c r="B17" s="262"/>
      <c r="C17" s="164" t="s">
        <v>88</v>
      </c>
      <c r="D17" s="165">
        <v>16.5</v>
      </c>
      <c r="E17" s="166">
        <v>1218.307</v>
      </c>
      <c r="F17" s="167">
        <v>-619.50099999999998</v>
      </c>
      <c r="G17" s="168">
        <v>-198.95</v>
      </c>
      <c r="H17" s="179">
        <v>24.137</v>
      </c>
      <c r="I17" s="180">
        <v>1.7230000000000001</v>
      </c>
      <c r="J17" s="180">
        <v>25.821999999999999</v>
      </c>
      <c r="K17" s="180">
        <v>0.76600000000000001</v>
      </c>
      <c r="L17" s="180">
        <v>5.0000000000000001E-3</v>
      </c>
      <c r="M17" s="181">
        <v>-0.39200000000000002</v>
      </c>
    </row>
    <row r="18" spans="1:14" x14ac:dyDescent="0.3">
      <c r="B18" s="125" t="s">
        <v>36</v>
      </c>
      <c r="C18" s="96" t="s">
        <v>37</v>
      </c>
      <c r="D18" s="128">
        <v>3.75</v>
      </c>
      <c r="E18" s="129">
        <v>-319.46899999999999</v>
      </c>
      <c r="F18" s="129">
        <v>0.1</v>
      </c>
      <c r="G18" s="129">
        <v>-114.645</v>
      </c>
      <c r="H18" s="142">
        <v>1.2E-2</v>
      </c>
      <c r="I18" s="140">
        <v>1.2E-2</v>
      </c>
      <c r="J18" s="140">
        <v>1.2999999999999999E-2</v>
      </c>
      <c r="K18" s="140">
        <v>0</v>
      </c>
      <c r="L18" s="140">
        <v>0</v>
      </c>
      <c r="M18" s="141">
        <v>0</v>
      </c>
      <c r="N18" t="s">
        <v>38</v>
      </c>
    </row>
    <row r="19" spans="1:14" x14ac:dyDescent="0.3">
      <c r="A19" s="101" t="s">
        <v>71</v>
      </c>
      <c r="B19" s="263" t="s">
        <v>39</v>
      </c>
      <c r="C19" s="96" t="s">
        <v>40</v>
      </c>
      <c r="D19" s="169">
        <v>11.76</v>
      </c>
      <c r="E19" s="54">
        <v>1077.6199999999999</v>
      </c>
      <c r="F19" s="107">
        <v>-0.57699999999999996</v>
      </c>
      <c r="G19" s="53">
        <v>-97.534999999999997</v>
      </c>
      <c r="H19" s="110">
        <v>0.442</v>
      </c>
      <c r="I19" s="107">
        <v>27.088000000000001</v>
      </c>
      <c r="J19" s="107">
        <v>26.946000000000002</v>
      </c>
      <c r="K19" s="107">
        <v>1.7000000000000001E-2</v>
      </c>
      <c r="L19" s="107">
        <v>2.266</v>
      </c>
      <c r="M19" s="111">
        <v>-2E-3</v>
      </c>
    </row>
    <row r="20" spans="1:14" x14ac:dyDescent="0.3">
      <c r="B20" s="263"/>
      <c r="C20" s="96" t="s">
        <v>41</v>
      </c>
      <c r="D20" s="33">
        <v>2.0179999999999998</v>
      </c>
      <c r="E20" s="54">
        <v>1067.8900000000001</v>
      </c>
      <c r="F20" s="107">
        <v>-6.3929999999999998</v>
      </c>
      <c r="G20" s="53">
        <v>-93.909000000000006</v>
      </c>
      <c r="H20" s="110">
        <v>4.8000000000000001E-2</v>
      </c>
      <c r="I20" s="107">
        <v>2.4129999999999998</v>
      </c>
      <c r="J20" s="107">
        <v>2.403</v>
      </c>
      <c r="K20" s="107">
        <v>1.7000000000000001E-2</v>
      </c>
      <c r="L20" s="107">
        <v>0.19500000000000001</v>
      </c>
      <c r="M20" s="111">
        <v>-2E-3</v>
      </c>
    </row>
    <row r="21" spans="1:14" x14ac:dyDescent="0.3">
      <c r="B21" s="263"/>
      <c r="C21" s="30" t="s">
        <v>42</v>
      </c>
      <c r="D21" s="33">
        <v>32.079000000000001</v>
      </c>
      <c r="E21" s="54">
        <v>1119.1199999999999</v>
      </c>
      <c r="F21" s="107">
        <v>0.35099999999999998</v>
      </c>
      <c r="G21" s="53">
        <v>-109.185</v>
      </c>
      <c r="H21" s="110">
        <v>0.79755399999999999</v>
      </c>
      <c r="I21" s="107">
        <v>42.177239</v>
      </c>
      <c r="J21" s="107">
        <v>41.961598000000002</v>
      </c>
      <c r="K21" s="107">
        <v>-1.201E-2</v>
      </c>
      <c r="L21" s="107">
        <v>3.7914119999999998</v>
      </c>
      <c r="M21" s="111">
        <v>7.6800000000000002E-4</v>
      </c>
    </row>
    <row r="22" spans="1:14" x14ac:dyDescent="0.3">
      <c r="B22" s="263"/>
      <c r="C22" s="30" t="s">
        <v>43</v>
      </c>
      <c r="D22" s="33">
        <v>1.73</v>
      </c>
      <c r="E22" s="54">
        <v>1129.826</v>
      </c>
      <c r="F22" s="107">
        <v>6.5069999999999997</v>
      </c>
      <c r="G22" s="53">
        <v>-44.558999999999997</v>
      </c>
      <c r="H22" s="110">
        <v>2.5344999999999999E-2</v>
      </c>
      <c r="I22" s="107">
        <v>2.3240620000000001</v>
      </c>
      <c r="J22" s="107">
        <v>2.3327580000000001</v>
      </c>
      <c r="K22" s="107">
        <v>-1.201E-2</v>
      </c>
      <c r="L22" s="107">
        <v>8.2354999999999998E-2</v>
      </c>
      <c r="M22" s="111">
        <v>7.6800000000000002E-4</v>
      </c>
    </row>
    <row r="23" spans="1:14" x14ac:dyDescent="0.3">
      <c r="A23" t="s">
        <v>44</v>
      </c>
      <c r="B23" s="103" t="s">
        <v>45</v>
      </c>
      <c r="C23" s="27" t="s">
        <v>18</v>
      </c>
      <c r="D23" s="133">
        <v>14.311</v>
      </c>
      <c r="E23" s="134">
        <v>801.89200000000005</v>
      </c>
      <c r="F23" s="190">
        <v>-3.42</v>
      </c>
      <c r="G23" s="194">
        <v>-1.746</v>
      </c>
      <c r="H23" s="137">
        <v>1.2070000000000001</v>
      </c>
      <c r="I23" s="190">
        <v>3.2069999999999999</v>
      </c>
      <c r="J23" s="190">
        <v>4.1740000000000004</v>
      </c>
      <c r="K23" s="135">
        <v>3.0000000000000001E-3</v>
      </c>
      <c r="L23" s="135">
        <v>-0.312</v>
      </c>
      <c r="M23" s="195">
        <v>4.2060000000000004</v>
      </c>
    </row>
    <row r="24" spans="1:14" ht="15" thickBot="1" x14ac:dyDescent="0.35">
      <c r="B24" s="103" t="s">
        <v>75</v>
      </c>
      <c r="C24" s="27"/>
      <c r="D24" s="33">
        <v>2.0310000000000001</v>
      </c>
      <c r="E24" s="119">
        <v>799.88699999999994</v>
      </c>
      <c r="F24" s="115">
        <v>0</v>
      </c>
      <c r="G24" s="157">
        <v>-99.17</v>
      </c>
      <c r="H24" s="114">
        <v>0.50017</v>
      </c>
      <c r="I24" s="115">
        <v>1.3892059999999999</v>
      </c>
      <c r="J24" s="115">
        <v>1.843709</v>
      </c>
      <c r="K24" s="115">
        <v>0</v>
      </c>
      <c r="L24" s="115">
        <v>0.14838399999999999</v>
      </c>
      <c r="M24" s="116">
        <v>0</v>
      </c>
    </row>
    <row r="25" spans="1:14" ht="15" thickBot="1" x14ac:dyDescent="0.35">
      <c r="B25" s="173" t="s">
        <v>47</v>
      </c>
      <c r="C25" s="174"/>
      <c r="D25" s="122">
        <f>2-0.485</f>
        <v>1.5150000000000001</v>
      </c>
      <c r="E25" s="120" t="s">
        <v>48</v>
      </c>
      <c r="F25" s="117"/>
      <c r="G25" s="117"/>
      <c r="H25" s="4"/>
      <c r="I25" s="4"/>
      <c r="J25" s="4"/>
      <c r="K25" s="4"/>
      <c r="L25" s="4"/>
      <c r="M25" s="5"/>
    </row>
    <row r="26" spans="1:14" x14ac:dyDescent="0.3">
      <c r="B26" s="246"/>
      <c r="C26" s="246"/>
      <c r="D26" s="147">
        <f>SUM(D4:D8,D10*2,D11*2,D17:D19,D23:D25)</f>
        <v>119.998</v>
      </c>
    </row>
    <row r="27" spans="1:14" x14ac:dyDescent="0.3">
      <c r="D27" s="147"/>
    </row>
    <row r="30" spans="1:14" ht="33" customHeight="1" x14ac:dyDescent="0.3">
      <c r="B30" s="264" t="s">
        <v>64</v>
      </c>
      <c r="C30" s="264"/>
      <c r="D30" s="264"/>
      <c r="E30" s="264"/>
      <c r="F30" s="264"/>
      <c r="G30" s="264"/>
      <c r="H30" s="264"/>
      <c r="I30" s="264"/>
      <c r="J30" s="264"/>
      <c r="K30" s="264"/>
      <c r="L30" s="264"/>
      <c r="M30" s="264"/>
    </row>
    <row r="31" spans="1:14" x14ac:dyDescent="0.3">
      <c r="B31" t="s">
        <v>65</v>
      </c>
      <c r="C31" t="s">
        <v>66</v>
      </c>
      <c r="D31" t="s">
        <v>67</v>
      </c>
      <c r="E31" t="s">
        <v>68</v>
      </c>
      <c r="F31" t="s">
        <v>69</v>
      </c>
    </row>
    <row r="32" spans="1:14" x14ac:dyDescent="0.3">
      <c r="B32">
        <v>1</v>
      </c>
      <c r="C32">
        <v>3.0649999999999999</v>
      </c>
      <c r="D32">
        <v>1151.693</v>
      </c>
      <c r="E32">
        <v>-1245.827</v>
      </c>
      <c r="F32">
        <v>-219.08600000000001</v>
      </c>
      <c r="G32" t="s">
        <v>76</v>
      </c>
    </row>
    <row r="33" spans="2:8" x14ac:dyDescent="0.3">
      <c r="B33">
        <v>2</v>
      </c>
      <c r="C33">
        <v>3.0649999999999999</v>
      </c>
      <c r="D33">
        <v>1151.693</v>
      </c>
      <c r="E33">
        <v>-1465.827</v>
      </c>
      <c r="F33">
        <v>-217.03399999999999</v>
      </c>
    </row>
    <row r="34" spans="2:8" x14ac:dyDescent="0.3">
      <c r="B34">
        <v>3</v>
      </c>
      <c r="C34">
        <v>3.0649999999999999</v>
      </c>
      <c r="D34">
        <v>1151.693</v>
      </c>
      <c r="E34">
        <v>-1465.827</v>
      </c>
      <c r="F34">
        <v>-217.03399999999999</v>
      </c>
    </row>
    <row r="35" spans="2:8" x14ac:dyDescent="0.3">
      <c r="B35">
        <v>4</v>
      </c>
      <c r="C35">
        <v>3.0649999999999999</v>
      </c>
      <c r="D35">
        <v>1151.693</v>
      </c>
      <c r="E35">
        <v>-1245.827</v>
      </c>
      <c r="F35">
        <v>-219.08600000000001</v>
      </c>
    </row>
    <row r="37" spans="2:8" x14ac:dyDescent="0.3">
      <c r="B37" t="s">
        <v>73</v>
      </c>
    </row>
    <row r="38" spans="2:8" x14ac:dyDescent="0.3">
      <c r="C38" t="s">
        <v>67</v>
      </c>
      <c r="D38" t="s">
        <v>68</v>
      </c>
      <c r="E38" t="s">
        <v>69</v>
      </c>
    </row>
    <row r="39" spans="2:8" x14ac:dyDescent="0.3">
      <c r="C39">
        <v>-443.09399999999999</v>
      </c>
      <c r="D39">
        <v>0</v>
      </c>
      <c r="E39">
        <v>0</v>
      </c>
    </row>
    <row r="40" spans="2:8" x14ac:dyDescent="0.3">
      <c r="B40" t="s">
        <v>74</v>
      </c>
    </row>
    <row r="41" spans="2:8" x14ac:dyDescent="0.3"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2:8" x14ac:dyDescent="0.3">
      <c r="C42">
        <v>1E-3</v>
      </c>
      <c r="D42">
        <v>0.83199999999999996</v>
      </c>
      <c r="E42">
        <v>0.83199999999999996</v>
      </c>
      <c r="F42">
        <v>0</v>
      </c>
      <c r="G42">
        <v>0</v>
      </c>
      <c r="H42">
        <v>0</v>
      </c>
    </row>
    <row r="45" spans="2:8" x14ac:dyDescent="0.3">
      <c r="B45" s="145" t="s">
        <v>81</v>
      </c>
    </row>
    <row r="46" spans="2:8" x14ac:dyDescent="0.3">
      <c r="C46" s="170" t="s">
        <v>10</v>
      </c>
      <c r="D46" s="170" t="s">
        <v>11</v>
      </c>
      <c r="E46" s="170" t="s">
        <v>12</v>
      </c>
      <c r="F46" s="170" t="s">
        <v>13</v>
      </c>
      <c r="G46" s="170" t="s">
        <v>14</v>
      </c>
      <c r="H46" s="170" t="s">
        <v>15</v>
      </c>
    </row>
    <row r="47" spans="2:8" ht="15.6" x14ac:dyDescent="0.3">
      <c r="C47" s="171">
        <v>1.9E-2</v>
      </c>
      <c r="D47" s="171">
        <v>1.6890000000000001</v>
      </c>
      <c r="E47" s="171">
        <v>1.6870000000000001</v>
      </c>
      <c r="F47" s="171">
        <v>1.7000000000000001E-2</v>
      </c>
      <c r="G47" s="171">
        <v>-7.0000000000000001E-3</v>
      </c>
      <c r="H47" s="172">
        <v>7.2789999999999999E-5</v>
      </c>
    </row>
    <row r="49" spans="2:8" x14ac:dyDescent="0.3">
      <c r="B49" s="145" t="s">
        <v>82</v>
      </c>
    </row>
    <row r="50" spans="2:8" x14ac:dyDescent="0.3">
      <c r="C50" s="170" t="s">
        <v>10</v>
      </c>
      <c r="D50" s="170" t="s">
        <v>11</v>
      </c>
      <c r="E50" s="170" t="s">
        <v>12</v>
      </c>
      <c r="F50" s="170" t="s">
        <v>13</v>
      </c>
      <c r="G50" s="170" t="s">
        <v>14</v>
      </c>
      <c r="H50" s="170" t="s">
        <v>15</v>
      </c>
    </row>
    <row r="51" spans="2:8" ht="15.6" x14ac:dyDescent="0.3">
      <c r="C51" s="171">
        <v>5.0000000000000001E-3</v>
      </c>
      <c r="D51" s="171">
        <v>5.0000000000000001E-3</v>
      </c>
      <c r="E51" s="171">
        <v>5.0000000000000001E-3</v>
      </c>
      <c r="F51" s="172">
        <v>9.3519999999999997E-12</v>
      </c>
      <c r="G51" s="171">
        <v>0</v>
      </c>
      <c r="H51" s="171">
        <v>0</v>
      </c>
    </row>
    <row r="53" spans="2:8" x14ac:dyDescent="0.3">
      <c r="B53" t="s">
        <v>83</v>
      </c>
    </row>
    <row r="54" spans="2:8" x14ac:dyDescent="0.3">
      <c r="C54" s="170" t="s">
        <v>10</v>
      </c>
      <c r="D54" s="170" t="s">
        <v>11</v>
      </c>
      <c r="E54" s="170" t="s">
        <v>12</v>
      </c>
      <c r="F54" s="170" t="s">
        <v>13</v>
      </c>
      <c r="G54" s="170" t="s">
        <v>14</v>
      </c>
      <c r="H54" s="170" t="s">
        <v>15</v>
      </c>
    </row>
    <row r="55" spans="2:8" ht="15.6" x14ac:dyDescent="0.3">
      <c r="C55" s="171">
        <v>24.137</v>
      </c>
      <c r="D55" s="171">
        <v>1.7230000000000001</v>
      </c>
      <c r="E55" s="171">
        <v>25.821999999999999</v>
      </c>
      <c r="F55" s="171">
        <v>0.76600000000000001</v>
      </c>
      <c r="G55" s="171">
        <v>5.0000000000000001E-3</v>
      </c>
      <c r="H55" s="171">
        <v>-0.39200000000000002</v>
      </c>
    </row>
    <row r="84" spans="2:45" x14ac:dyDescent="0.3">
      <c r="C84" s="246"/>
      <c r="D84" s="246"/>
      <c r="E84" s="246"/>
      <c r="F84" s="246"/>
    </row>
    <row r="85" spans="2:45" x14ac:dyDescent="0.3">
      <c r="B85" s="246"/>
      <c r="C85" s="246"/>
      <c r="D85" s="246"/>
      <c r="E85" s="246"/>
      <c r="F85" s="246"/>
      <c r="G85" s="246"/>
      <c r="H85" s="246"/>
      <c r="I85" s="246"/>
    </row>
    <row r="91" spans="2:45" x14ac:dyDescent="0.3">
      <c r="J91" s="246"/>
      <c r="K91" s="246"/>
      <c r="L91" s="246"/>
      <c r="M91" s="246"/>
      <c r="N91" s="246"/>
      <c r="O91" s="246"/>
      <c r="P91" s="246"/>
      <c r="Q91" s="246"/>
      <c r="R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</row>
    <row r="92" spans="2:45" x14ac:dyDescent="0.3">
      <c r="J92" s="246"/>
      <c r="K92" s="246"/>
      <c r="L92" s="246"/>
      <c r="M92" s="246"/>
      <c r="N92" s="246"/>
      <c r="O92" s="246"/>
      <c r="P92" s="246"/>
      <c r="Q92" s="246"/>
      <c r="R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</row>
    <row r="93" spans="2:45" x14ac:dyDescent="0.3"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</row>
    <row r="94" spans="2:45" x14ac:dyDescent="0.3"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</row>
    <row r="95" spans="2:45" x14ac:dyDescent="0.3"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</row>
  </sheetData>
  <mergeCells count="17">
    <mergeCell ref="B1:M1"/>
    <mergeCell ref="B26:C26"/>
    <mergeCell ref="B19:B22"/>
    <mergeCell ref="B30:M30"/>
    <mergeCell ref="C84:F84"/>
    <mergeCell ref="B2:C2"/>
    <mergeCell ref="D2:D3"/>
    <mergeCell ref="E2:G2"/>
    <mergeCell ref="H2:M2"/>
    <mergeCell ref="B8:B9"/>
    <mergeCell ref="B11:B12"/>
    <mergeCell ref="B13:B17"/>
    <mergeCell ref="AI91:AS92"/>
    <mergeCell ref="B85:I85"/>
    <mergeCell ref="J91:R91"/>
    <mergeCell ref="J92:R92"/>
    <mergeCell ref="T93:AG9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zoomScaleNormal="100" workbookViewId="0">
      <pane ySplit="3" topLeftCell="A4" activePane="bottomLeft" state="frozen"/>
      <selection pane="bottomLeft" activeCell="C19" sqref="C19"/>
    </sheetView>
  </sheetViews>
  <sheetFormatPr baseColWidth="10" defaultColWidth="8.88671875" defaultRowHeight="14.4" x14ac:dyDescent="0.3"/>
  <cols>
    <col min="1" max="1" width="48.109375" bestFit="1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</cols>
  <sheetData>
    <row r="1" spans="1:17" ht="15" thickBot="1" x14ac:dyDescent="0.35"/>
    <row r="2" spans="1:17" ht="15" thickBot="1" x14ac:dyDescent="0.35">
      <c r="B2" s="250" t="s">
        <v>0</v>
      </c>
      <c r="C2" s="251"/>
      <c r="D2" s="269" t="s">
        <v>1</v>
      </c>
      <c r="E2" s="267" t="s">
        <v>2</v>
      </c>
      <c r="F2" s="267"/>
      <c r="G2" s="268"/>
      <c r="H2" s="251" t="s">
        <v>3</v>
      </c>
      <c r="I2" s="251"/>
      <c r="J2" s="251"/>
      <c r="K2" s="251"/>
      <c r="L2" s="251"/>
      <c r="M2" s="266"/>
    </row>
    <row r="3" spans="1:17" ht="15" thickBot="1" x14ac:dyDescent="0.35">
      <c r="A3" s="1" t="s">
        <v>4</v>
      </c>
      <c r="B3" s="2" t="s">
        <v>5</v>
      </c>
      <c r="C3" s="1" t="s">
        <v>6</v>
      </c>
      <c r="D3" s="270"/>
      <c r="E3" s="23" t="s">
        <v>7</v>
      </c>
      <c r="F3" s="23" t="s">
        <v>8</v>
      </c>
      <c r="G3" s="24" t="s">
        <v>9</v>
      </c>
      <c r="H3" s="23" t="s">
        <v>10</v>
      </c>
      <c r="I3" s="23" t="s">
        <v>11</v>
      </c>
      <c r="J3" s="23" t="s">
        <v>12</v>
      </c>
      <c r="K3" s="23" t="s">
        <v>13</v>
      </c>
      <c r="L3" s="23" t="s">
        <v>14</v>
      </c>
      <c r="M3" s="24" t="s">
        <v>15</v>
      </c>
      <c r="P3" s="1" t="s">
        <v>61</v>
      </c>
    </row>
    <row r="4" spans="1:17" x14ac:dyDescent="0.3">
      <c r="A4" t="s">
        <v>16</v>
      </c>
      <c r="B4" s="94" t="s">
        <v>17</v>
      </c>
      <c r="C4" s="95" t="s">
        <v>18</v>
      </c>
      <c r="D4" s="126">
        <v>18.634</v>
      </c>
      <c r="E4" s="90">
        <v>808.46400000000006</v>
      </c>
      <c r="F4">
        <v>0.872</v>
      </c>
      <c r="G4" s="90">
        <v>-52.805999999999997</v>
      </c>
      <c r="H4">
        <v>0.64400000000000002</v>
      </c>
      <c r="I4" s="90">
        <v>20.686</v>
      </c>
      <c r="J4" s="90">
        <v>20.739000000000001</v>
      </c>
      <c r="K4">
        <v>-4.0000000000000001E-3</v>
      </c>
      <c r="L4">
        <v>0.83499999999999996</v>
      </c>
      <c r="M4">
        <v>0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20</v>
      </c>
      <c r="B5" s="94" t="s">
        <v>21</v>
      </c>
      <c r="C5" s="96" t="s">
        <v>18</v>
      </c>
      <c r="D5" s="33">
        <v>7.117</v>
      </c>
      <c r="E5" s="14">
        <v>2743.4059999999999</v>
      </c>
      <c r="F5" s="14">
        <v>-0.27900000000000003</v>
      </c>
      <c r="G5" s="16">
        <v>-11.086</v>
      </c>
      <c r="H5" s="88">
        <v>2.4180000000000001</v>
      </c>
      <c r="I5" s="89">
        <v>56.076999999999998</v>
      </c>
      <c r="J5" s="89">
        <v>58.228000000000002</v>
      </c>
      <c r="K5" s="14">
        <v>7.0000000000000001E-3</v>
      </c>
      <c r="L5" s="14">
        <v>-8.4000000000000005E-2</v>
      </c>
      <c r="M5" s="16">
        <v>-1.6E-2</v>
      </c>
    </row>
    <row r="6" spans="1:17" x14ac:dyDescent="0.3">
      <c r="B6" s="94" t="s">
        <v>23</v>
      </c>
      <c r="C6" s="96" t="s">
        <v>18</v>
      </c>
      <c r="D6" s="126">
        <v>1.865</v>
      </c>
      <c r="E6">
        <v>-56.317</v>
      </c>
      <c r="F6">
        <v>3.895</v>
      </c>
      <c r="G6">
        <v>-396.1</v>
      </c>
      <c r="H6">
        <v>0.40300000000000002</v>
      </c>
      <c r="I6">
        <v>0.41099999999999998</v>
      </c>
      <c r="J6">
        <v>0.01</v>
      </c>
      <c r="K6">
        <v>0</v>
      </c>
      <c r="L6">
        <v>-2.8000000000000001E-2</v>
      </c>
      <c r="M6">
        <v>0</v>
      </c>
    </row>
    <row r="7" spans="1:17" x14ac:dyDescent="0.3">
      <c r="A7" t="s">
        <v>24</v>
      </c>
      <c r="B7" s="97" t="s">
        <v>25</v>
      </c>
      <c r="C7" s="98" t="s">
        <v>18</v>
      </c>
      <c r="D7" s="34">
        <v>6.6150000000000002</v>
      </c>
      <c r="E7">
        <v>1354.3810000000001</v>
      </c>
      <c r="F7">
        <v>-0.68799999999999994</v>
      </c>
      <c r="G7" s="3">
        <v>-416.77600000000001</v>
      </c>
      <c r="H7" s="91">
        <v>2.4350000000000001</v>
      </c>
      <c r="I7" s="92">
        <v>13.641</v>
      </c>
      <c r="J7" s="92">
        <v>13.101000000000001</v>
      </c>
      <c r="K7" s="92">
        <v>7.0000000000000001E-3</v>
      </c>
      <c r="L7" s="92">
        <v>3.6989999999999998</v>
      </c>
      <c r="M7" s="93">
        <v>0</v>
      </c>
      <c r="N7" s="34"/>
    </row>
    <row r="8" spans="1:17" x14ac:dyDescent="0.3">
      <c r="B8" s="271" t="s">
        <v>26</v>
      </c>
      <c r="C8" s="99" t="s">
        <v>27</v>
      </c>
      <c r="D8" s="65">
        <v>12.238</v>
      </c>
      <c r="E8" s="67">
        <v>1874.3040000000001</v>
      </c>
      <c r="F8" s="67">
        <v>-0.107</v>
      </c>
      <c r="G8" s="68">
        <v>-50.095999999999997</v>
      </c>
      <c r="H8" s="66">
        <v>0.14621899999999999</v>
      </c>
      <c r="I8" s="67">
        <v>43.223222200000002</v>
      </c>
      <c r="J8" s="67">
        <v>43.193660000000001</v>
      </c>
      <c r="K8" s="67">
        <v>3.3860000000000001E-3</v>
      </c>
      <c r="L8" s="67">
        <v>1.0981879999999999</v>
      </c>
      <c r="M8" s="68">
        <v>-4.5600000000000003E-4</v>
      </c>
    </row>
    <row r="9" spans="1:17" x14ac:dyDescent="0.3">
      <c r="B9" s="272"/>
      <c r="C9" s="100" t="s">
        <v>28</v>
      </c>
      <c r="D9" s="61">
        <v>10.525</v>
      </c>
      <c r="E9" s="63">
        <v>1876.0128999999999</v>
      </c>
      <c r="F9" s="63">
        <v>0.129</v>
      </c>
      <c r="G9" s="64">
        <v>-73.012</v>
      </c>
      <c r="H9" s="62">
        <v>0.18155299999999999</v>
      </c>
      <c r="I9" s="63">
        <v>37.469741999999997</v>
      </c>
      <c r="J9" s="63">
        <v>37.395774000000003</v>
      </c>
      <c r="K9" s="63">
        <v>-7.3889999999999997E-3</v>
      </c>
      <c r="L9" s="63">
        <v>1.331307</v>
      </c>
      <c r="M9" s="64">
        <v>-2.4000000000000001E-5</v>
      </c>
      <c r="P9" t="s">
        <v>62</v>
      </c>
    </row>
    <row r="10" spans="1:17" x14ac:dyDescent="0.3">
      <c r="A10" s="42" t="s">
        <v>29</v>
      </c>
      <c r="B10" s="97" t="s">
        <v>30</v>
      </c>
      <c r="C10" s="98" t="s">
        <v>18</v>
      </c>
      <c r="D10" s="34">
        <v>6.3440000000000003</v>
      </c>
      <c r="E10">
        <v>1178.3510000000001</v>
      </c>
      <c r="F10">
        <v>-1502.68</v>
      </c>
      <c r="G10">
        <v>-63.609000000000002</v>
      </c>
      <c r="H10" s="53">
        <v>19.265000000000001</v>
      </c>
      <c r="I10" s="14">
        <v>8.9250000000000007</v>
      </c>
      <c r="J10" s="14">
        <v>28.126000000000001</v>
      </c>
      <c r="K10" s="14">
        <v>11.26</v>
      </c>
      <c r="L10" s="14">
        <v>0.48199999999999998</v>
      </c>
      <c r="M10" s="54">
        <v>-0.58099999999999996</v>
      </c>
    </row>
    <row r="11" spans="1:17" x14ac:dyDescent="0.3">
      <c r="A11" s="42" t="s">
        <v>29</v>
      </c>
      <c r="B11" s="271" t="s">
        <v>31</v>
      </c>
      <c r="C11" s="99" t="s">
        <v>32</v>
      </c>
      <c r="D11" s="35">
        <v>2.95</v>
      </c>
      <c r="E11" s="8">
        <v>1133.32</v>
      </c>
      <c r="F11" s="8">
        <v>-1355.7619999999999</v>
      </c>
      <c r="G11" s="10">
        <v>-145.26400000000001</v>
      </c>
      <c r="H11" s="6">
        <v>5.52</v>
      </c>
      <c r="I11">
        <v>3.9380000000000002</v>
      </c>
      <c r="J11">
        <v>9.3279999999999994</v>
      </c>
      <c r="K11">
        <v>4.532</v>
      </c>
      <c r="L11">
        <v>0.48399999999999999</v>
      </c>
      <c r="M11" s="3">
        <v>-0.58099999999999996</v>
      </c>
    </row>
    <row r="12" spans="1:17" x14ac:dyDescent="0.3">
      <c r="A12" t="s">
        <v>33</v>
      </c>
      <c r="B12" s="272"/>
      <c r="C12" s="100" t="s">
        <v>34</v>
      </c>
      <c r="D12" s="36">
        <v>0</v>
      </c>
      <c r="E12" s="11">
        <v>0</v>
      </c>
      <c r="F12" s="11">
        <v>0</v>
      </c>
      <c r="G12" s="13">
        <v>0</v>
      </c>
      <c r="H12" s="12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</row>
    <row r="13" spans="1:17" x14ac:dyDescent="0.3">
      <c r="B13" s="274" t="s">
        <v>35</v>
      </c>
      <c r="C13" s="26">
        <v>0</v>
      </c>
      <c r="D13" s="35">
        <v>0</v>
      </c>
      <c r="E13" s="8">
        <v>0</v>
      </c>
      <c r="F13" s="8">
        <v>0</v>
      </c>
      <c r="G13" s="10">
        <v>0</v>
      </c>
      <c r="H13" s="9">
        <v>0</v>
      </c>
      <c r="I13" s="8">
        <v>0</v>
      </c>
      <c r="J13" s="8">
        <v>0</v>
      </c>
      <c r="K13" s="8">
        <v>0</v>
      </c>
      <c r="L13" s="8">
        <v>0</v>
      </c>
      <c r="M13" s="10">
        <v>0</v>
      </c>
    </row>
    <row r="14" spans="1:17" x14ac:dyDescent="0.3">
      <c r="B14" s="275"/>
      <c r="C14" s="29">
        <v>1</v>
      </c>
      <c r="D14" s="34">
        <v>3.5</v>
      </c>
      <c r="E14">
        <v>1116.8030000000001</v>
      </c>
      <c r="F14">
        <v>1246.653</v>
      </c>
      <c r="G14" s="3">
        <v>-215.97200000000001</v>
      </c>
      <c r="H14" s="6">
        <v>5.6042120000000004</v>
      </c>
      <c r="I14">
        <v>4.5300830000000003</v>
      </c>
      <c r="J14">
        <v>9.8063300000000009</v>
      </c>
      <c r="K14">
        <v>-4.8729290000000001</v>
      </c>
      <c r="L14">
        <v>0.84419200000000005</v>
      </c>
      <c r="M14" s="3">
        <v>0.94234499999999999</v>
      </c>
    </row>
    <row r="15" spans="1:17" x14ac:dyDescent="0.3">
      <c r="A15" t="s">
        <v>70</v>
      </c>
      <c r="B15" s="275"/>
      <c r="C15" s="29">
        <v>2</v>
      </c>
      <c r="D15" s="34">
        <v>7</v>
      </c>
      <c r="E15">
        <v>1116.8030000000001</v>
      </c>
      <c r="F15">
        <v>0</v>
      </c>
      <c r="G15" s="3">
        <v>-215.97200000000001</v>
      </c>
      <c r="H15" s="6">
        <v>5.6042120000000004</v>
      </c>
      <c r="I15">
        <v>4.5300830000000003</v>
      </c>
      <c r="J15">
        <v>9.8063300000000009</v>
      </c>
      <c r="K15" s="48">
        <v>-4.8729290000000001</v>
      </c>
      <c r="L15" s="48">
        <v>0.84419200000000005</v>
      </c>
      <c r="M15" s="3">
        <v>0.94234499999999999</v>
      </c>
    </row>
    <row r="16" spans="1:17" x14ac:dyDescent="0.3">
      <c r="B16" s="275"/>
      <c r="C16" s="29">
        <v>3</v>
      </c>
      <c r="D16" s="34">
        <v>10.5</v>
      </c>
      <c r="E16">
        <v>1116.8030000000001</v>
      </c>
      <c r="F16">
        <v>483.21800000000002</v>
      </c>
      <c r="G16" s="3">
        <v>-215.97200000000001</v>
      </c>
      <c r="H16" s="6">
        <v>5.6042120000000004</v>
      </c>
      <c r="I16">
        <v>4.5300830000000003</v>
      </c>
      <c r="J16">
        <v>9.8063300000000009</v>
      </c>
      <c r="K16" s="48">
        <v>-4.8729290000000001</v>
      </c>
      <c r="L16" s="48">
        <v>0.84419200000000005</v>
      </c>
      <c r="M16" s="49">
        <v>0.94234499999999999</v>
      </c>
    </row>
    <row r="17" spans="1:14" x14ac:dyDescent="0.3">
      <c r="B17" s="276"/>
      <c r="C17" s="25">
        <v>4</v>
      </c>
      <c r="D17" s="34">
        <v>14</v>
      </c>
      <c r="E17" s="11">
        <v>1116.8030000000001</v>
      </c>
      <c r="F17" s="11">
        <v>0</v>
      </c>
      <c r="G17" s="3">
        <v>-215.97200000000001</v>
      </c>
      <c r="H17" s="12">
        <v>5.6042120000000004</v>
      </c>
      <c r="I17" s="50">
        <v>4.5300830000000003</v>
      </c>
      <c r="J17" s="11">
        <v>9.8063300000000009</v>
      </c>
      <c r="K17" s="50">
        <v>-4.8729290000000001</v>
      </c>
      <c r="L17" s="50">
        <v>0.84419200000000005</v>
      </c>
      <c r="M17" s="13">
        <v>0.94234499999999999</v>
      </c>
    </row>
    <row r="18" spans="1:14" x14ac:dyDescent="0.3">
      <c r="B18" s="94" t="s">
        <v>36</v>
      </c>
      <c r="C18" s="96" t="s">
        <v>37</v>
      </c>
      <c r="D18" s="34">
        <v>3.75</v>
      </c>
      <c r="E18">
        <v>-319.46899999999999</v>
      </c>
      <c r="F18">
        <v>0.1</v>
      </c>
      <c r="G18">
        <v>-114.645</v>
      </c>
      <c r="H18">
        <v>1.2E-2</v>
      </c>
      <c r="I18">
        <v>1.2E-2</v>
      </c>
      <c r="J18">
        <v>1.2999999999999999E-2</v>
      </c>
      <c r="K18">
        <v>0</v>
      </c>
      <c r="L18">
        <v>0</v>
      </c>
      <c r="M18">
        <v>0</v>
      </c>
      <c r="N18" t="s">
        <v>38</v>
      </c>
    </row>
    <row r="19" spans="1:14" x14ac:dyDescent="0.3">
      <c r="A19" t="s">
        <v>71</v>
      </c>
      <c r="B19" s="274" t="s">
        <v>39</v>
      </c>
      <c r="C19" s="99" t="s">
        <v>40</v>
      </c>
      <c r="D19" s="35">
        <v>22.344999999999999</v>
      </c>
      <c r="E19">
        <v>1077.6199999999999</v>
      </c>
      <c r="F19" s="8">
        <v>-0.57699999999999996</v>
      </c>
      <c r="G19" s="3">
        <v>-97.534999999999997</v>
      </c>
      <c r="H19" s="9">
        <v>0.442</v>
      </c>
      <c r="I19" s="8">
        <v>27.088000000000001</v>
      </c>
      <c r="J19" s="8">
        <v>26.946000000000002</v>
      </c>
      <c r="K19" s="8">
        <v>1.7000000000000001E-2</v>
      </c>
      <c r="L19" s="8">
        <v>2.266</v>
      </c>
      <c r="M19" s="10">
        <v>-2E-3</v>
      </c>
    </row>
    <row r="20" spans="1:14" x14ac:dyDescent="0.3">
      <c r="B20" s="275"/>
      <c r="C20" s="98" t="s">
        <v>41</v>
      </c>
      <c r="D20" s="34">
        <v>2.0179999999999998</v>
      </c>
      <c r="E20">
        <v>1067.8900000000001</v>
      </c>
      <c r="F20">
        <v>-6.3929999999999998</v>
      </c>
      <c r="G20">
        <v>-93.909000000000006</v>
      </c>
      <c r="H20" s="6">
        <v>4.8000000000000001E-2</v>
      </c>
      <c r="I20">
        <v>2.4129999999999998</v>
      </c>
      <c r="J20">
        <v>2.403</v>
      </c>
      <c r="K20">
        <v>1.7000000000000001E-2</v>
      </c>
      <c r="L20">
        <v>0.19500000000000001</v>
      </c>
      <c r="M20" s="3">
        <v>-2E-3</v>
      </c>
    </row>
    <row r="21" spans="1:14" x14ac:dyDescent="0.3">
      <c r="B21" s="275"/>
      <c r="C21" s="29" t="s">
        <v>42</v>
      </c>
      <c r="D21" s="34">
        <v>32.079000000000001</v>
      </c>
      <c r="E21">
        <v>1119.1199999999999</v>
      </c>
      <c r="F21">
        <v>0.35099999999999998</v>
      </c>
      <c r="G21" s="3">
        <v>-109.185</v>
      </c>
      <c r="H21" s="6">
        <v>0.79755399999999999</v>
      </c>
      <c r="I21">
        <v>42.177239</v>
      </c>
      <c r="J21">
        <v>41.961598000000002</v>
      </c>
      <c r="K21">
        <v>-1.201E-2</v>
      </c>
      <c r="L21">
        <v>3.7914119999999998</v>
      </c>
      <c r="M21" s="3">
        <v>7.6800000000000002E-4</v>
      </c>
    </row>
    <row r="22" spans="1:14" x14ac:dyDescent="0.3">
      <c r="B22" s="276"/>
      <c r="C22" s="25" t="s">
        <v>43</v>
      </c>
      <c r="D22" s="36">
        <v>1.73</v>
      </c>
      <c r="E22" s="11">
        <v>1129.826</v>
      </c>
      <c r="F22" s="11">
        <v>6.5069999999999997</v>
      </c>
      <c r="G22" s="13">
        <v>-44.558999999999997</v>
      </c>
      <c r="H22" s="12">
        <v>2.5344999999999999E-2</v>
      </c>
      <c r="I22" s="11">
        <v>2.3240620000000001</v>
      </c>
      <c r="J22" s="11">
        <v>2.3327580000000001</v>
      </c>
      <c r="K22" s="11">
        <v>-1.201E-2</v>
      </c>
      <c r="L22" s="11">
        <v>8.2354999999999998E-2</v>
      </c>
      <c r="M22" s="13">
        <v>7.6800000000000002E-4</v>
      </c>
    </row>
    <row r="23" spans="1:14" x14ac:dyDescent="0.3">
      <c r="A23" t="s">
        <v>44</v>
      </c>
      <c r="B23" s="18" t="s">
        <v>45</v>
      </c>
      <c r="C23" s="27" t="s">
        <v>18</v>
      </c>
      <c r="D23" s="127">
        <v>13.147</v>
      </c>
      <c r="E23" s="87">
        <v>803.99800000000005</v>
      </c>
      <c r="F23" s="87">
        <v>-19.372</v>
      </c>
      <c r="G23" s="87">
        <v>-18.282</v>
      </c>
      <c r="H23" s="87">
        <v>1.101</v>
      </c>
      <c r="I23" s="87">
        <v>11.503</v>
      </c>
      <c r="J23" s="87">
        <v>12.366</v>
      </c>
      <c r="K23" s="87">
        <v>0.20599999999999999</v>
      </c>
      <c r="L23" s="87">
        <v>1.6E-2</v>
      </c>
      <c r="M23" s="87">
        <v>-1.7000000000000001E-2</v>
      </c>
    </row>
    <row r="24" spans="1:14" x14ac:dyDescent="0.3">
      <c r="B24" s="51" t="s">
        <v>46</v>
      </c>
      <c r="C24" s="52"/>
      <c r="D24" s="34">
        <v>2.0310000000000001</v>
      </c>
      <c r="E24">
        <v>799.88699999999994</v>
      </c>
      <c r="F24">
        <v>0</v>
      </c>
      <c r="G24" s="3">
        <v>-99.17</v>
      </c>
      <c r="H24" s="6">
        <v>0.50017</v>
      </c>
      <c r="I24">
        <v>1.3892059999999999</v>
      </c>
      <c r="J24">
        <v>1.843709</v>
      </c>
      <c r="K24">
        <v>0</v>
      </c>
      <c r="L24">
        <v>0.14838399999999999</v>
      </c>
      <c r="M24" s="3">
        <v>0</v>
      </c>
    </row>
    <row r="25" spans="1:14" ht="15" thickBot="1" x14ac:dyDescent="0.35">
      <c r="B25" s="21" t="s">
        <v>47</v>
      </c>
      <c r="C25" s="31"/>
      <c r="D25" s="37">
        <f>2-0.485</f>
        <v>1.5150000000000001</v>
      </c>
      <c r="E25" t="s">
        <v>48</v>
      </c>
      <c r="F25" s="4"/>
      <c r="G25" s="5"/>
      <c r="H25" s="7"/>
      <c r="I25" s="4"/>
      <c r="J25" s="4"/>
      <c r="K25" s="4"/>
      <c r="L25" s="4"/>
      <c r="M25" s="5"/>
    </row>
    <row r="26" spans="1:14" x14ac:dyDescent="0.3">
      <c r="D26" s="87">
        <f>D4+D5+D6+D7+D8+D10*2+D11*2+D17+D18+D19+D23+D24+D25</f>
        <v>121.84500000000001</v>
      </c>
    </row>
    <row r="27" spans="1:14" x14ac:dyDescent="0.3">
      <c r="B27" s="273" t="s">
        <v>49</v>
      </c>
      <c r="C27" s="273"/>
      <c r="D27" s="273"/>
      <c r="E27" s="273"/>
      <c r="F27" s="273"/>
      <c r="G27" s="273"/>
      <c r="H27" s="273"/>
      <c r="I27" s="273"/>
      <c r="J27" s="60" t="s">
        <v>50</v>
      </c>
      <c r="K27" s="55"/>
      <c r="L27" s="55"/>
      <c r="M27" s="55"/>
    </row>
    <row r="28" spans="1:14" ht="18" x14ac:dyDescent="0.35">
      <c r="B28" s="75" t="s">
        <v>72</v>
      </c>
    </row>
    <row r="29" spans="1:14" x14ac:dyDescent="0.3">
      <c r="B29" t="s">
        <v>51</v>
      </c>
    </row>
    <row r="30" spans="1:14" ht="15" thickBot="1" x14ac:dyDescent="0.35">
      <c r="B30" s="18" t="s">
        <v>45</v>
      </c>
      <c r="C30" s="27" t="s">
        <v>22</v>
      </c>
      <c r="D30" s="33">
        <v>13.147</v>
      </c>
      <c r="E30" s="15">
        <v>869.44600000000003</v>
      </c>
      <c r="F30" s="14">
        <v>-19.614999999999998</v>
      </c>
      <c r="G30" s="16">
        <v>-17.544</v>
      </c>
      <c r="H30" s="15">
        <v>1.1180479999999999</v>
      </c>
      <c r="I30" s="14">
        <v>12.770118999999999</v>
      </c>
      <c r="J30" s="14">
        <v>13.631641999999999</v>
      </c>
      <c r="K30" s="14">
        <v>0.227079</v>
      </c>
      <c r="L30" s="14">
        <v>6.2482999999999997E-2</v>
      </c>
      <c r="M30" s="16">
        <v>-1.7590999999999999E-2</v>
      </c>
      <c r="N30" t="s">
        <v>52</v>
      </c>
    </row>
    <row r="31" spans="1:14" x14ac:dyDescent="0.3">
      <c r="B31" s="17" t="s">
        <v>17</v>
      </c>
      <c r="C31" s="47" t="s">
        <v>18</v>
      </c>
      <c r="D31" s="32">
        <v>15.41</v>
      </c>
      <c r="E31" s="38">
        <v>798.48900000000003</v>
      </c>
      <c r="F31" s="39">
        <v>1.2909999999999999</v>
      </c>
      <c r="G31" s="40">
        <v>-40.104999999999997</v>
      </c>
      <c r="H31" s="38">
        <v>0.51526799999999995</v>
      </c>
      <c r="I31" s="39">
        <v>16.993659000000001</v>
      </c>
      <c r="J31" s="39">
        <v>17.062631</v>
      </c>
      <c r="K31" s="39">
        <v>-1.1016E-2</v>
      </c>
      <c r="L31" s="39">
        <v>3.2399999999999998E-3</v>
      </c>
      <c r="M31" s="40">
        <v>3.4E-5</v>
      </c>
    </row>
    <row r="33" spans="1:27" x14ac:dyDescent="0.3">
      <c r="B33" t="s">
        <v>53</v>
      </c>
    </row>
    <row r="34" spans="1:27" ht="15" thickBot="1" x14ac:dyDescent="0.35">
      <c r="B34" s="18" t="s">
        <v>45</v>
      </c>
      <c r="C34" s="27" t="s">
        <v>22</v>
      </c>
      <c r="D34" s="69">
        <v>13.147</v>
      </c>
      <c r="E34" s="70">
        <v>834.91600000000005</v>
      </c>
      <c r="F34" s="71">
        <v>-19.614999999999998</v>
      </c>
      <c r="G34" s="72">
        <v>-20.327999999999999</v>
      </c>
      <c r="H34" s="70">
        <v>1.114744</v>
      </c>
      <c r="I34" s="71">
        <v>12.091784000000001</v>
      </c>
      <c r="J34" s="71">
        <v>12.356610999999999</v>
      </c>
      <c r="K34" s="71">
        <v>0.21381600000000001</v>
      </c>
      <c r="L34" s="71">
        <v>0.11018699999999999</v>
      </c>
      <c r="M34" s="72">
        <v>-1.866E-2</v>
      </c>
      <c r="N34" t="s">
        <v>52</v>
      </c>
    </row>
    <row r="35" spans="1:27" x14ac:dyDescent="0.3">
      <c r="B35" s="17" t="s">
        <v>17</v>
      </c>
      <c r="C35" s="47" t="s">
        <v>18</v>
      </c>
      <c r="D35" s="56">
        <v>15.41</v>
      </c>
      <c r="E35" s="57">
        <v>810.29</v>
      </c>
      <c r="F35" s="58">
        <v>1.2909999999999999</v>
      </c>
      <c r="G35" s="59">
        <v>-40.104999999999997</v>
      </c>
      <c r="H35" s="55">
        <v>0.51526799999999995</v>
      </c>
      <c r="I35" s="55">
        <v>17.274739</v>
      </c>
      <c r="J35" s="55">
        <v>17.343710999999999</v>
      </c>
      <c r="K35" s="55">
        <v>-1.2673E-2</v>
      </c>
      <c r="L35" s="55">
        <v>0.50401700000000005</v>
      </c>
      <c r="M35" s="55">
        <v>3.4E-5</v>
      </c>
    </row>
    <row r="36" spans="1:27" x14ac:dyDescent="0.3">
      <c r="B36" s="18" t="s">
        <v>23</v>
      </c>
      <c r="C36" s="27" t="s">
        <v>22</v>
      </c>
      <c r="D36" s="33">
        <v>1.673</v>
      </c>
      <c r="E36" s="15">
        <v>-3.3420000000000001</v>
      </c>
      <c r="F36" s="14">
        <v>1.5289999999999999</v>
      </c>
      <c r="G36" s="16">
        <v>-396.50200000000001</v>
      </c>
      <c r="H36" s="15">
        <v>0.37325199999999997</v>
      </c>
      <c r="I36" s="14">
        <v>0.37549399999999999</v>
      </c>
      <c r="J36" s="14">
        <v>3.7929999999999999E-3</v>
      </c>
      <c r="K36" s="14">
        <v>6.0899999999999995E-4</v>
      </c>
      <c r="L36" s="14">
        <v>1.1372E-2</v>
      </c>
      <c r="M36" s="16">
        <v>-2.63E-3</v>
      </c>
    </row>
    <row r="37" spans="1:27" x14ac:dyDescent="0.3">
      <c r="B37" s="20" t="s">
        <v>36</v>
      </c>
      <c r="C37" s="30" t="s">
        <v>37</v>
      </c>
      <c r="D37" s="76">
        <v>3.75</v>
      </c>
      <c r="E37" s="15">
        <f>-269.561</f>
        <v>-269.56099999999998</v>
      </c>
      <c r="F37" s="14">
        <v>0.89500000000000002</v>
      </c>
      <c r="G37" s="16">
        <v>-105.795</v>
      </c>
      <c r="H37" s="43">
        <v>5.4178999999999998E-2</v>
      </c>
      <c r="I37" s="44">
        <v>0.326681</v>
      </c>
      <c r="J37" s="44">
        <v>0.28551799999999999</v>
      </c>
      <c r="K37" s="45">
        <v>9.0399999999999996E-4</v>
      </c>
      <c r="L37" s="45">
        <v>-0.106951</v>
      </c>
      <c r="M37" s="46">
        <v>3.5500000000000001E-4</v>
      </c>
    </row>
    <row r="38" spans="1:27" x14ac:dyDescent="0.3">
      <c r="B38" t="s">
        <v>54</v>
      </c>
    </row>
    <row r="39" spans="1:27" ht="15" thickBot="1" x14ac:dyDescent="0.35">
      <c r="B39" s="18" t="s">
        <v>45</v>
      </c>
      <c r="C39" s="27" t="s">
        <v>22</v>
      </c>
      <c r="D39" s="69">
        <v>13.147</v>
      </c>
      <c r="E39" s="70">
        <v>711.83500000000004</v>
      </c>
      <c r="F39" s="71">
        <v>-19.614999999999998</v>
      </c>
      <c r="G39" s="72">
        <v>-58.776000000000003</v>
      </c>
      <c r="H39" s="70">
        <v>1.167349</v>
      </c>
      <c r="I39" s="71">
        <v>10.940289999999999</v>
      </c>
      <c r="J39" s="71">
        <v>11.752511999999999</v>
      </c>
      <c r="K39" s="71">
        <v>0.16653999999999999</v>
      </c>
      <c r="L39" s="71">
        <v>0.214056</v>
      </c>
      <c r="M39" s="72">
        <v>-3.3427999999999999E-2</v>
      </c>
    </row>
    <row r="40" spans="1:27" ht="15" thickBot="1" x14ac:dyDescent="0.35">
      <c r="B40" s="17" t="s">
        <v>17</v>
      </c>
      <c r="C40" s="47" t="s">
        <v>18</v>
      </c>
      <c r="D40" s="56">
        <v>15.41</v>
      </c>
      <c r="E40" s="57">
        <f>786.68</f>
        <v>786.68</v>
      </c>
      <c r="F40" s="58">
        <v>1.2909999999999999</v>
      </c>
      <c r="G40" s="59">
        <v>-40.104999999999997</v>
      </c>
      <c r="H40" s="55">
        <v>0.51526799999999995</v>
      </c>
      <c r="I40" s="55">
        <v>17.274739</v>
      </c>
      <c r="J40" s="55">
        <v>17.343710999999999</v>
      </c>
      <c r="K40" s="55">
        <v>-1.2673E-2</v>
      </c>
      <c r="L40" s="55">
        <v>0.50401700000000005</v>
      </c>
      <c r="M40" s="55">
        <v>3.4E-5</v>
      </c>
      <c r="P40" s="74">
        <v>10</v>
      </c>
      <c r="Q40" t="s">
        <v>55</v>
      </c>
    </row>
    <row r="41" spans="1:27" x14ac:dyDescent="0.3">
      <c r="B41" t="s">
        <v>56</v>
      </c>
      <c r="P41" s="73" t="s">
        <v>45</v>
      </c>
      <c r="Q41" s="27" t="s">
        <v>22</v>
      </c>
      <c r="R41" s="69">
        <f t="shared" ref="R41:AA44" si="0">(D42-D34)*$P$40/5+D34</f>
        <v>13.147</v>
      </c>
      <c r="S41" s="69">
        <f t="shared" si="0"/>
        <v>827.59199999999998</v>
      </c>
      <c r="T41" s="69">
        <f t="shared" si="0"/>
        <v>-19.614999999999998</v>
      </c>
      <c r="U41" s="69">
        <f t="shared" si="0"/>
        <v>-14.760000000000002</v>
      </c>
      <c r="V41" s="69">
        <f t="shared" si="0"/>
        <v>1.1213519999999999</v>
      </c>
      <c r="W41" s="69">
        <f t="shared" si="0"/>
        <v>12.050476</v>
      </c>
      <c r="X41" s="69">
        <f t="shared" si="0"/>
        <v>13.508663</v>
      </c>
      <c r="Y41" s="69">
        <f t="shared" si="0"/>
        <v>0.22454400000000002</v>
      </c>
      <c r="Z41" s="69">
        <f t="shared" si="0"/>
        <v>1.637173</v>
      </c>
      <c r="AA41" s="69">
        <f t="shared" si="0"/>
        <v>-1.6521999999999998E-2</v>
      </c>
    </row>
    <row r="42" spans="1:27" ht="15" thickBot="1" x14ac:dyDescent="0.35">
      <c r="A42" t="s">
        <v>57</v>
      </c>
      <c r="B42" s="18" t="s">
        <v>45</v>
      </c>
      <c r="C42" s="27" t="s">
        <v>22</v>
      </c>
      <c r="D42" s="69">
        <v>13.147</v>
      </c>
      <c r="E42" s="70">
        <v>831.25400000000002</v>
      </c>
      <c r="F42" s="71">
        <v>-19.614999999999998</v>
      </c>
      <c r="G42" s="72">
        <v>-17.544</v>
      </c>
      <c r="H42" s="70">
        <v>1.1180479999999999</v>
      </c>
      <c r="I42" s="71">
        <v>12.07113</v>
      </c>
      <c r="J42" s="71">
        <v>12.932637</v>
      </c>
      <c r="K42" s="71">
        <v>0.21918000000000001</v>
      </c>
      <c r="L42" s="71">
        <v>0.87368000000000001</v>
      </c>
      <c r="M42" s="72">
        <v>-1.7590999999999999E-2</v>
      </c>
      <c r="P42" s="17" t="s">
        <v>17</v>
      </c>
      <c r="Q42" s="47" t="s">
        <v>18</v>
      </c>
      <c r="R42" s="69">
        <f t="shared" si="0"/>
        <v>15.765640000000001</v>
      </c>
      <c r="S42" s="69">
        <f t="shared" si="0"/>
        <v>779.54</v>
      </c>
      <c r="T42" s="69">
        <f t="shared" si="0"/>
        <v>1.2909999999999999</v>
      </c>
      <c r="U42" s="69">
        <f t="shared" si="0"/>
        <v>-40.104999999999997</v>
      </c>
      <c r="V42" s="69">
        <f t="shared" si="0"/>
        <v>0.465646</v>
      </c>
      <c r="W42" s="69">
        <f t="shared" si="0"/>
        <v>-2.4345790000000029</v>
      </c>
      <c r="X42" s="69">
        <f t="shared" si="0"/>
        <v>-2.3160889999999981</v>
      </c>
      <c r="Y42" s="69">
        <f t="shared" si="0"/>
        <v>2.2002999999999998E-2</v>
      </c>
      <c r="Z42" s="69">
        <f t="shared" si="0"/>
        <v>-0.47290100000000002</v>
      </c>
      <c r="AA42" s="69">
        <f t="shared" si="0"/>
        <v>-1.5619999999999998E-3</v>
      </c>
    </row>
    <row r="43" spans="1:27" x14ac:dyDescent="0.3">
      <c r="B43" s="17" t="s">
        <v>17</v>
      </c>
      <c r="C43" s="47" t="s">
        <v>18</v>
      </c>
      <c r="D43" s="56">
        <f>15.41+0.17782</f>
        <v>15.587820000000001</v>
      </c>
      <c r="E43" s="57">
        <v>794.91499999999996</v>
      </c>
      <c r="F43" s="58">
        <v>1.2909999999999999</v>
      </c>
      <c r="G43" s="59">
        <v>-40.104999999999997</v>
      </c>
      <c r="H43" s="55">
        <v>0.49045699999999998</v>
      </c>
      <c r="I43" s="55">
        <v>7.4200799999999996</v>
      </c>
      <c r="J43" s="55">
        <v>7.5138109999999996</v>
      </c>
      <c r="K43" s="55">
        <v>4.6649999999999999E-3</v>
      </c>
      <c r="L43" s="55">
        <v>1.5558000000000001E-2</v>
      </c>
      <c r="M43" s="55">
        <v>-7.6400000000000003E-4</v>
      </c>
      <c r="P43" s="18" t="s">
        <v>23</v>
      </c>
      <c r="Q43" s="27" t="s">
        <v>22</v>
      </c>
      <c r="R43" s="69">
        <f t="shared" si="0"/>
        <v>1.673</v>
      </c>
      <c r="S43" s="69">
        <f t="shared" si="0"/>
        <v>-103.342</v>
      </c>
      <c r="T43" s="69">
        <f t="shared" si="0"/>
        <v>1.5289999999999999</v>
      </c>
      <c r="U43" s="69">
        <f t="shared" si="0"/>
        <v>-396.50200000000001</v>
      </c>
      <c r="V43" s="69">
        <f t="shared" si="0"/>
        <v>0.37325199999999997</v>
      </c>
      <c r="W43" s="69">
        <f t="shared" si="0"/>
        <v>0.38497599999999998</v>
      </c>
      <c r="X43" s="69">
        <f t="shared" si="0"/>
        <v>1.3275E-2</v>
      </c>
      <c r="Y43" s="69">
        <f t="shared" si="0"/>
        <v>8.650000000000001E-4</v>
      </c>
      <c r="Z43" s="69">
        <f t="shared" si="0"/>
        <v>-5.4955999999999998E-2</v>
      </c>
      <c r="AA43" s="69">
        <f t="shared" si="0"/>
        <v>-2.63E-3</v>
      </c>
    </row>
    <row r="44" spans="1:27" x14ac:dyDescent="0.3">
      <c r="B44" s="18" t="s">
        <v>23</v>
      </c>
      <c r="C44" s="27" t="s">
        <v>22</v>
      </c>
      <c r="D44" s="69">
        <v>1.673</v>
      </c>
      <c r="E44" s="70">
        <v>-53.341999999999999</v>
      </c>
      <c r="F44" s="71">
        <v>1.5289999999999999</v>
      </c>
      <c r="G44" s="72">
        <v>-396.50200000000001</v>
      </c>
      <c r="H44" s="70">
        <v>0.37325199999999997</v>
      </c>
      <c r="I44" s="71">
        <v>0.38023499999999999</v>
      </c>
      <c r="J44" s="71">
        <v>8.5339999999999999E-3</v>
      </c>
      <c r="K44" s="71">
        <v>7.3700000000000002E-4</v>
      </c>
      <c r="L44" s="71">
        <v>-2.1791999999999999E-2</v>
      </c>
      <c r="M44" s="72">
        <v>-2.63E-3</v>
      </c>
      <c r="P44" s="20" t="s">
        <v>36</v>
      </c>
      <c r="Q44" s="30" t="s">
        <v>37</v>
      </c>
      <c r="R44" s="69">
        <f t="shared" si="0"/>
        <v>3.75</v>
      </c>
      <c r="S44" s="69">
        <f t="shared" si="0"/>
        <v>-369.56099999999998</v>
      </c>
      <c r="T44" s="69">
        <f t="shared" si="0"/>
        <v>0.89500000000000002</v>
      </c>
      <c r="U44" s="69">
        <f t="shared" si="0"/>
        <v>-105.795</v>
      </c>
      <c r="V44" s="69">
        <f t="shared" si="0"/>
        <v>5.4178999999999998E-2</v>
      </c>
      <c r="W44" s="69">
        <f t="shared" si="0"/>
        <v>0.326681</v>
      </c>
      <c r="X44" s="69">
        <f t="shared" si="0"/>
        <v>0.28551799999999999</v>
      </c>
      <c r="Y44" s="69">
        <f t="shared" si="0"/>
        <v>9.0399999999999996E-4</v>
      </c>
      <c r="Z44" s="69">
        <f t="shared" si="0"/>
        <v>-0.106951</v>
      </c>
      <c r="AA44" s="69">
        <f t="shared" si="0"/>
        <v>3.5500000000000001E-4</v>
      </c>
    </row>
    <row r="45" spans="1:27" x14ac:dyDescent="0.3">
      <c r="B45" s="20" t="s">
        <v>36</v>
      </c>
      <c r="C45" s="30" t="s">
        <v>37</v>
      </c>
      <c r="D45" s="76">
        <v>3.75</v>
      </c>
      <c r="E45" s="15">
        <f>-269.561-50</f>
        <v>-319.56099999999998</v>
      </c>
      <c r="F45" s="14">
        <v>0.89500000000000002</v>
      </c>
      <c r="G45" s="16">
        <v>-105.795</v>
      </c>
      <c r="H45" s="43">
        <v>5.4178999999999998E-2</v>
      </c>
      <c r="I45" s="44">
        <v>0.326681</v>
      </c>
      <c r="J45" s="44">
        <v>0.28551799999999999</v>
      </c>
      <c r="K45" s="45">
        <v>9.0399999999999996E-4</v>
      </c>
      <c r="L45" s="45">
        <v>-0.106951</v>
      </c>
      <c r="M45" s="46">
        <v>3.5500000000000001E-4</v>
      </c>
    </row>
    <row r="46" spans="1:27" ht="15" thickBot="1" x14ac:dyDescent="0.35"/>
    <row r="47" spans="1:27" x14ac:dyDescent="0.3">
      <c r="A47" t="s">
        <v>58</v>
      </c>
      <c r="B47" s="17" t="s">
        <v>17</v>
      </c>
      <c r="C47" s="47" t="s">
        <v>18</v>
      </c>
      <c r="D47" s="56"/>
      <c r="E47" s="57"/>
      <c r="F47" s="58"/>
      <c r="G47" s="59"/>
      <c r="H47" s="55"/>
      <c r="I47" s="55"/>
      <c r="J47" s="55"/>
      <c r="K47" s="55"/>
      <c r="L47" s="55"/>
      <c r="M47" s="55"/>
    </row>
    <row r="51" spans="2:13" ht="33" customHeight="1" x14ac:dyDescent="0.3">
      <c r="B51" s="264" t="s">
        <v>64</v>
      </c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</row>
    <row r="52" spans="2:13" x14ac:dyDescent="0.3">
      <c r="B52" t="s">
        <v>65</v>
      </c>
      <c r="C52" t="s">
        <v>66</v>
      </c>
      <c r="D52" t="s">
        <v>67</v>
      </c>
      <c r="E52" t="s">
        <v>68</v>
      </c>
      <c r="F52" t="s">
        <v>69</v>
      </c>
    </row>
    <row r="53" spans="2:13" x14ac:dyDescent="0.3">
      <c r="B53">
        <v>1</v>
      </c>
      <c r="C53">
        <v>3.0649999999999999</v>
      </c>
      <c r="D53">
        <v>1151.693</v>
      </c>
      <c r="E53">
        <v>-1245.827</v>
      </c>
      <c r="F53">
        <v>-219.08600000000001</v>
      </c>
    </row>
    <row r="54" spans="2:13" x14ac:dyDescent="0.3">
      <c r="B54">
        <v>2</v>
      </c>
      <c r="C54">
        <v>3.0649999999999999</v>
      </c>
      <c r="D54">
        <v>1151.693</v>
      </c>
      <c r="E54">
        <v>-1465.827</v>
      </c>
      <c r="F54">
        <v>-217.03399999999999</v>
      </c>
    </row>
    <row r="55" spans="2:13" x14ac:dyDescent="0.3">
      <c r="B55">
        <v>3</v>
      </c>
      <c r="C55">
        <v>3.0649999999999999</v>
      </c>
      <c r="D55">
        <v>1151.693</v>
      </c>
      <c r="E55">
        <v>-1465.827</v>
      </c>
      <c r="F55">
        <v>-217.03399999999999</v>
      </c>
    </row>
    <row r="56" spans="2:13" x14ac:dyDescent="0.3">
      <c r="B56">
        <v>4</v>
      </c>
      <c r="C56">
        <v>3.0649999999999999</v>
      </c>
      <c r="D56">
        <v>1151.693</v>
      </c>
      <c r="E56">
        <v>-1245.827</v>
      </c>
      <c r="F56">
        <v>-219.08600000000001</v>
      </c>
    </row>
    <row r="58" spans="2:13" x14ac:dyDescent="0.3">
      <c r="B58" t="s">
        <v>73</v>
      </c>
    </row>
    <row r="59" spans="2:13" x14ac:dyDescent="0.3">
      <c r="C59" t="s">
        <v>67</v>
      </c>
      <c r="D59" t="s">
        <v>68</v>
      </c>
      <c r="E59" t="s">
        <v>69</v>
      </c>
    </row>
    <row r="60" spans="2:13" x14ac:dyDescent="0.3">
      <c r="C60">
        <v>-443.09399999999999</v>
      </c>
      <c r="D60">
        <v>0</v>
      </c>
      <c r="E60">
        <v>0</v>
      </c>
    </row>
    <row r="61" spans="2:13" x14ac:dyDescent="0.3">
      <c r="B61" t="s">
        <v>74</v>
      </c>
    </row>
    <row r="62" spans="2:13" x14ac:dyDescent="0.3"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</row>
    <row r="63" spans="2:13" x14ac:dyDescent="0.3">
      <c r="C63">
        <v>1E-3</v>
      </c>
      <c r="D63">
        <v>0.83199999999999996</v>
      </c>
      <c r="E63">
        <v>0.83199999999999996</v>
      </c>
      <c r="F63">
        <v>0</v>
      </c>
      <c r="G63">
        <v>0</v>
      </c>
      <c r="H63">
        <v>0</v>
      </c>
    </row>
  </sheetData>
  <mergeCells count="10">
    <mergeCell ref="B51:M51"/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19C2-8BEE-427C-B95E-8B765DA82B4C}">
  <dimension ref="C2:N24"/>
  <sheetViews>
    <sheetView workbookViewId="0">
      <selection activeCell="P18" sqref="P18"/>
    </sheetView>
  </sheetViews>
  <sheetFormatPr baseColWidth="10" defaultColWidth="11.44140625" defaultRowHeight="14.4" x14ac:dyDescent="0.3"/>
  <cols>
    <col min="5" max="5" width="12.6640625" customWidth="1"/>
    <col min="6" max="6" width="13" customWidth="1"/>
    <col min="7" max="7" width="13.33203125" customWidth="1"/>
    <col min="8" max="8" width="12.6640625" bestFit="1" customWidth="1"/>
    <col min="10" max="11" width="12" bestFit="1" customWidth="1"/>
    <col min="12" max="14" width="11.6640625" bestFit="1" customWidth="1"/>
  </cols>
  <sheetData>
    <row r="2" spans="3:14" ht="15" thickBot="1" x14ac:dyDescent="0.35">
      <c r="C2" s="101" t="s">
        <v>60</v>
      </c>
      <c r="D2" s="101"/>
      <c r="E2" s="101"/>
    </row>
    <row r="3" spans="3:14" ht="15" thickBot="1" x14ac:dyDescent="0.35">
      <c r="C3" s="277" t="s">
        <v>0</v>
      </c>
      <c r="D3" s="278"/>
      <c r="E3" s="269" t="s">
        <v>1</v>
      </c>
      <c r="F3" s="280" t="s">
        <v>2</v>
      </c>
      <c r="G3" s="267"/>
      <c r="H3" s="268"/>
      <c r="I3" s="251" t="s">
        <v>3</v>
      </c>
      <c r="J3" s="251"/>
      <c r="K3" s="251"/>
      <c r="L3" s="251"/>
      <c r="M3" s="251"/>
      <c r="N3" s="266"/>
    </row>
    <row r="4" spans="3:14" ht="15" thickBot="1" x14ac:dyDescent="0.35">
      <c r="C4" s="77" t="s">
        <v>5</v>
      </c>
      <c r="D4" s="78" t="s">
        <v>6</v>
      </c>
      <c r="E4" s="279"/>
      <c r="F4" s="22" t="s">
        <v>7</v>
      </c>
      <c r="G4" s="23" t="s">
        <v>8</v>
      </c>
      <c r="H4" s="24" t="s">
        <v>9</v>
      </c>
      <c r="I4" s="23" t="s">
        <v>10</v>
      </c>
      <c r="J4" s="23" t="s">
        <v>11</v>
      </c>
      <c r="K4" s="23" t="s">
        <v>12</v>
      </c>
      <c r="L4" s="23" t="s">
        <v>13</v>
      </c>
      <c r="M4" s="23" t="s">
        <v>14</v>
      </c>
      <c r="N4" s="24" t="s">
        <v>15</v>
      </c>
    </row>
    <row r="5" spans="3:14" x14ac:dyDescent="0.3">
      <c r="C5" s="18" t="s">
        <v>45</v>
      </c>
      <c r="D5" s="27" t="s">
        <v>59</v>
      </c>
      <c r="E5" s="87">
        <v>13.147</v>
      </c>
      <c r="F5" s="87">
        <v>855.41399999999999</v>
      </c>
      <c r="G5" s="87">
        <v>-19.614999999999998</v>
      </c>
      <c r="H5" s="87">
        <v>-18.279</v>
      </c>
      <c r="I5" s="87">
        <v>1.109</v>
      </c>
      <c r="J5" s="87">
        <v>12.589</v>
      </c>
      <c r="K5" s="87">
        <v>13.46</v>
      </c>
      <c r="L5" s="87">
        <v>0.223</v>
      </c>
      <c r="M5" s="87">
        <v>0.03</v>
      </c>
      <c r="N5" s="87">
        <v>-1.7000000000000001E-2</v>
      </c>
    </row>
    <row r="6" spans="3:14" x14ac:dyDescent="0.3">
      <c r="C6" s="17" t="s">
        <v>17</v>
      </c>
      <c r="D6" s="47" t="s">
        <v>18</v>
      </c>
      <c r="E6">
        <v>16.094000000000001</v>
      </c>
      <c r="F6">
        <v>755.548</v>
      </c>
      <c r="G6">
        <v>1.0509999999999999</v>
      </c>
      <c r="H6">
        <v>-42.17</v>
      </c>
      <c r="I6">
        <v>0.54800000000000004</v>
      </c>
      <c r="J6">
        <v>16.8</v>
      </c>
      <c r="K6">
        <v>16.876999999999999</v>
      </c>
      <c r="L6">
        <v>-5.0000000000000001E-3</v>
      </c>
      <c r="M6">
        <v>0.497</v>
      </c>
      <c r="N6">
        <v>0</v>
      </c>
    </row>
    <row r="7" spans="3:14" x14ac:dyDescent="0.3">
      <c r="C7" s="18" t="s">
        <v>23</v>
      </c>
      <c r="D7" s="27" t="s">
        <v>18</v>
      </c>
      <c r="E7">
        <v>1.673</v>
      </c>
      <c r="F7">
        <v>-53.341999999999999</v>
      </c>
      <c r="G7">
        <v>1.5289999999999999</v>
      </c>
      <c r="H7">
        <v>-396.50200000000001</v>
      </c>
      <c r="I7">
        <v>0.373</v>
      </c>
      <c r="J7">
        <v>0.38</v>
      </c>
      <c r="K7">
        <v>8.9999999999999993E-3</v>
      </c>
      <c r="L7">
        <v>0</v>
      </c>
      <c r="M7">
        <v>-2.1999999999999999E-2</v>
      </c>
      <c r="N7">
        <v>-3.0000000000000001E-3</v>
      </c>
    </row>
    <row r="8" spans="3:14" x14ac:dyDescent="0.3">
      <c r="C8" s="20" t="s">
        <v>36</v>
      </c>
      <c r="D8" s="30" t="s">
        <v>37</v>
      </c>
      <c r="E8">
        <v>3.75</v>
      </c>
      <c r="F8">
        <v>-239.56100000000001</v>
      </c>
      <c r="G8">
        <v>0.89500000000000002</v>
      </c>
      <c r="H8">
        <v>-105.795</v>
      </c>
      <c r="I8">
        <v>5.3999999999999999E-2</v>
      </c>
      <c r="J8">
        <v>0.26900000000000002</v>
      </c>
      <c r="K8">
        <v>0.22800000000000001</v>
      </c>
      <c r="L8">
        <v>0</v>
      </c>
      <c r="M8">
        <v>-9.5000000000000001E-2</v>
      </c>
      <c r="N8">
        <v>0</v>
      </c>
    </row>
    <row r="9" spans="3:14" x14ac:dyDescent="0.3">
      <c r="C9" s="274" t="s">
        <v>26</v>
      </c>
      <c r="D9" s="26" t="s">
        <v>27</v>
      </c>
      <c r="E9" s="79">
        <v>12.238</v>
      </c>
      <c r="F9" s="80">
        <v>1874.3040000000001</v>
      </c>
      <c r="G9" s="81">
        <v>-0.107</v>
      </c>
      <c r="H9" s="82">
        <v>-50.095999999999997</v>
      </c>
      <c r="I9" s="80">
        <v>0.14621899999999999</v>
      </c>
      <c r="J9" s="81">
        <v>43.223222200000002</v>
      </c>
      <c r="K9" s="81">
        <v>43.193660000000001</v>
      </c>
      <c r="L9" s="81">
        <v>3.3860000000000001E-3</v>
      </c>
      <c r="M9" s="81">
        <v>1.0981879999999999</v>
      </c>
      <c r="N9" s="82">
        <v>-4.5600000000000003E-4</v>
      </c>
    </row>
    <row r="10" spans="3:14" x14ac:dyDescent="0.3">
      <c r="C10" s="276"/>
      <c r="D10" s="25" t="s">
        <v>28</v>
      </c>
      <c r="E10" s="83">
        <v>10.525</v>
      </c>
      <c r="F10" s="84">
        <v>1876.0128999999999</v>
      </c>
      <c r="G10" s="85">
        <v>0.129</v>
      </c>
      <c r="H10" s="86">
        <v>-73.012</v>
      </c>
      <c r="I10" s="84">
        <v>0.18155299999999999</v>
      </c>
      <c r="J10" s="85">
        <v>37.469741999999997</v>
      </c>
      <c r="K10" s="85">
        <v>37.395774000000003</v>
      </c>
      <c r="L10" s="85">
        <v>-7.3889999999999997E-3</v>
      </c>
      <c r="M10" s="85">
        <v>1.331307</v>
      </c>
      <c r="N10" s="86">
        <v>-2.4000000000000001E-5</v>
      </c>
    </row>
    <row r="11" spans="3:14" x14ac:dyDescent="0.3">
      <c r="C11" s="19" t="s">
        <v>30</v>
      </c>
      <c r="D11" s="28" t="s">
        <v>18</v>
      </c>
      <c r="E11" s="34">
        <v>6.5259999999999998</v>
      </c>
      <c r="F11" s="6">
        <v>1181.019</v>
      </c>
      <c r="G11">
        <v>-1469.961</v>
      </c>
      <c r="H11">
        <v>-63.814999999999998</v>
      </c>
      <c r="I11" s="53">
        <v>18.928000000000001</v>
      </c>
      <c r="J11" s="14">
        <v>8.5519999999999996</v>
      </c>
      <c r="K11" s="14">
        <v>27.419</v>
      </c>
      <c r="L11" s="14">
        <v>10.907999999999999</v>
      </c>
      <c r="M11" s="14">
        <v>0.46200000000000002</v>
      </c>
      <c r="N11" s="54">
        <v>-0.56200000000000006</v>
      </c>
    </row>
    <row r="12" spans="3:14" x14ac:dyDescent="0.3">
      <c r="C12" s="274" t="s">
        <v>31</v>
      </c>
      <c r="D12" s="26" t="s">
        <v>32</v>
      </c>
      <c r="E12" s="35">
        <v>2.8109999999999999</v>
      </c>
      <c r="F12" s="9">
        <v>1102.836</v>
      </c>
      <c r="G12" s="8">
        <v>-1355.7670000000001</v>
      </c>
      <c r="H12" s="10">
        <v>-150.24</v>
      </c>
      <c r="I12" s="6">
        <v>5.26464</v>
      </c>
      <c r="J12">
        <v>3.6598890000000002</v>
      </c>
      <c r="K12">
        <v>8.7927219999999995</v>
      </c>
      <c r="L12">
        <v>4.2031400000000003</v>
      </c>
      <c r="M12">
        <v>0.46043200000000001</v>
      </c>
      <c r="N12" s="3">
        <v>-0.57259700000000002</v>
      </c>
    </row>
    <row r="13" spans="3:14" x14ac:dyDescent="0.3">
      <c r="C13" s="276"/>
      <c r="D13" s="25" t="s">
        <v>34</v>
      </c>
      <c r="E13" s="36">
        <v>0</v>
      </c>
      <c r="F13" s="12">
        <v>0</v>
      </c>
      <c r="G13" s="11">
        <v>0</v>
      </c>
      <c r="H13" s="13">
        <v>0</v>
      </c>
      <c r="I13" s="12">
        <v>0</v>
      </c>
      <c r="J13" s="11">
        <v>0</v>
      </c>
      <c r="K13" s="11">
        <v>0</v>
      </c>
      <c r="L13" s="11">
        <v>0</v>
      </c>
      <c r="M13" s="11">
        <v>0</v>
      </c>
      <c r="N13" s="13">
        <v>0</v>
      </c>
    </row>
    <row r="14" spans="3:14" x14ac:dyDescent="0.3">
      <c r="C14" s="274" t="s">
        <v>35</v>
      </c>
      <c r="D14" s="26">
        <v>0</v>
      </c>
      <c r="E14" s="35">
        <v>0</v>
      </c>
      <c r="F14" s="9">
        <v>0</v>
      </c>
      <c r="G14" s="8">
        <v>0</v>
      </c>
      <c r="H14" s="10">
        <v>0</v>
      </c>
      <c r="I14" s="9">
        <v>0</v>
      </c>
      <c r="J14" s="8">
        <v>0</v>
      </c>
      <c r="K14" s="8">
        <v>0</v>
      </c>
      <c r="L14" s="8">
        <v>0</v>
      </c>
      <c r="M14" s="8">
        <v>0</v>
      </c>
      <c r="N14" s="10">
        <v>0</v>
      </c>
    </row>
    <row r="15" spans="3:14" x14ac:dyDescent="0.3">
      <c r="C15" s="275"/>
      <c r="D15" s="29">
        <v>1</v>
      </c>
      <c r="E15" s="34">
        <v>3.5</v>
      </c>
      <c r="F15" s="6">
        <v>1116.8030000000001</v>
      </c>
      <c r="G15">
        <v>1246.653</v>
      </c>
      <c r="H15" s="3">
        <v>-215.97200000000001</v>
      </c>
      <c r="I15" s="6">
        <v>5.6042120000000004</v>
      </c>
      <c r="J15">
        <v>4.5300830000000003</v>
      </c>
      <c r="K15">
        <v>9.8063300000000009</v>
      </c>
      <c r="L15">
        <v>-4.8729290000000001</v>
      </c>
      <c r="M15">
        <v>0.84419200000000005</v>
      </c>
      <c r="N15" s="3">
        <v>0.94234499999999999</v>
      </c>
    </row>
    <row r="16" spans="3:14" x14ac:dyDescent="0.3">
      <c r="C16" s="275"/>
      <c r="D16" s="29">
        <v>2</v>
      </c>
      <c r="E16" s="34">
        <v>7</v>
      </c>
      <c r="F16" s="6">
        <v>1116.8030000000001</v>
      </c>
      <c r="G16">
        <v>0</v>
      </c>
      <c r="H16" s="3">
        <v>-215.97200000000001</v>
      </c>
      <c r="I16" s="6">
        <v>5.6042120000000004</v>
      </c>
      <c r="J16">
        <v>4.5300830000000003</v>
      </c>
      <c r="K16">
        <v>9.8063300000000009</v>
      </c>
      <c r="L16" s="48">
        <v>-4.8729290000000001</v>
      </c>
      <c r="M16" s="48">
        <v>0.84419200000000005</v>
      </c>
      <c r="N16" s="3">
        <v>0.94234499999999999</v>
      </c>
    </row>
    <row r="17" spans="3:14" x14ac:dyDescent="0.3">
      <c r="C17" s="275"/>
      <c r="D17" s="29">
        <v>3</v>
      </c>
      <c r="E17" s="34">
        <v>10.5</v>
      </c>
      <c r="F17" s="6">
        <v>1116.8030000000001</v>
      </c>
      <c r="G17">
        <v>483.21800000000002</v>
      </c>
      <c r="H17" s="3">
        <v>-215.97200000000001</v>
      </c>
      <c r="I17" s="6">
        <v>5.6042120000000004</v>
      </c>
      <c r="J17">
        <v>4.5300830000000003</v>
      </c>
      <c r="K17">
        <v>9.8063300000000009</v>
      </c>
      <c r="L17" s="48">
        <v>-4.8729290000000001</v>
      </c>
      <c r="M17" s="48">
        <v>0.84419200000000005</v>
      </c>
      <c r="N17" s="49">
        <v>0.94234499999999999</v>
      </c>
    </row>
    <row r="18" spans="3:14" x14ac:dyDescent="0.3">
      <c r="C18" s="276"/>
      <c r="D18" s="25">
        <v>4</v>
      </c>
      <c r="E18" s="34">
        <v>14</v>
      </c>
      <c r="F18" s="12">
        <v>1116.8030000000001</v>
      </c>
      <c r="G18" s="11">
        <v>0</v>
      </c>
      <c r="H18" s="3">
        <v>-215.97200000000001</v>
      </c>
      <c r="I18" s="12">
        <v>5.6042120000000004</v>
      </c>
      <c r="J18" s="50">
        <v>4.5300830000000003</v>
      </c>
      <c r="K18" s="11">
        <v>9.8063300000000009</v>
      </c>
      <c r="L18" s="50">
        <v>-4.8729290000000001</v>
      </c>
      <c r="M18" s="50">
        <v>0.84419200000000005</v>
      </c>
      <c r="N18" s="13">
        <v>0.94234499999999999</v>
      </c>
    </row>
    <row r="19" spans="3:14" x14ac:dyDescent="0.3">
      <c r="C19" s="274" t="s">
        <v>39</v>
      </c>
      <c r="D19" s="26" t="s">
        <v>40</v>
      </c>
      <c r="E19" s="35">
        <v>17.890999999999998</v>
      </c>
      <c r="F19">
        <v>1144.211</v>
      </c>
      <c r="G19" s="8">
        <v>-0.67500000000000004</v>
      </c>
      <c r="H19" s="3">
        <v>-99.245000000000005</v>
      </c>
      <c r="I19" s="9">
        <v>0.34492600000000001</v>
      </c>
      <c r="J19" s="8">
        <v>23.643742</v>
      </c>
      <c r="K19" s="8">
        <v>23.520402000000001</v>
      </c>
      <c r="L19" s="8">
        <v>-6.2430000000000003E-3</v>
      </c>
      <c r="M19" s="8">
        <v>1.953444</v>
      </c>
      <c r="N19" s="10">
        <v>-2.3E-5</v>
      </c>
    </row>
    <row r="20" spans="3:14" x14ac:dyDescent="0.3">
      <c r="C20" s="275"/>
      <c r="D20" s="29" t="s">
        <v>41</v>
      </c>
      <c r="E20" s="34">
        <v>1.8380000000000001</v>
      </c>
      <c r="F20">
        <v>1127.7249999999999</v>
      </c>
      <c r="G20">
        <v>-6.859</v>
      </c>
      <c r="H20">
        <v>-93.953000000000003</v>
      </c>
      <c r="I20" s="6">
        <v>1.3004E-2</v>
      </c>
      <c r="J20">
        <v>0.49992500000000001</v>
      </c>
      <c r="K20">
        <v>0.50116499999999997</v>
      </c>
      <c r="L20">
        <v>2.2692E-2</v>
      </c>
      <c r="M20">
        <v>4.2078999999999998E-2</v>
      </c>
      <c r="N20" s="3">
        <v>-1.7149999999999999E-3</v>
      </c>
    </row>
    <row r="21" spans="3:14" x14ac:dyDescent="0.3">
      <c r="C21" s="275"/>
      <c r="D21" s="29" t="s">
        <v>42</v>
      </c>
      <c r="E21" s="34">
        <v>32.079000000000001</v>
      </c>
      <c r="F21">
        <v>1119.1199999999999</v>
      </c>
      <c r="G21">
        <v>0.35099999999999998</v>
      </c>
      <c r="H21" s="3">
        <v>-109.185</v>
      </c>
      <c r="I21" s="6">
        <v>0.79755399999999999</v>
      </c>
      <c r="J21">
        <v>42.177239</v>
      </c>
      <c r="K21">
        <v>41.961598000000002</v>
      </c>
      <c r="L21">
        <v>-1.201E-2</v>
      </c>
      <c r="M21">
        <v>3.7914119999999998</v>
      </c>
      <c r="N21" s="3">
        <v>7.6800000000000002E-4</v>
      </c>
    </row>
    <row r="22" spans="3:14" x14ac:dyDescent="0.3">
      <c r="C22" s="276"/>
      <c r="D22" s="25" t="s">
        <v>43</v>
      </c>
      <c r="E22" s="36">
        <v>1.73</v>
      </c>
      <c r="F22" s="12">
        <v>1129.826</v>
      </c>
      <c r="G22" s="11">
        <v>6.5069999999999997</v>
      </c>
      <c r="H22" s="13">
        <v>-44.558999999999997</v>
      </c>
      <c r="I22" s="12">
        <v>2.5344999999999999E-2</v>
      </c>
      <c r="J22" s="11">
        <v>2.3240620000000001</v>
      </c>
      <c r="K22" s="11">
        <v>2.3327580000000001</v>
      </c>
      <c r="L22" s="11">
        <v>-1.201E-2</v>
      </c>
      <c r="M22" s="11">
        <v>8.2354999999999998E-2</v>
      </c>
      <c r="N22" s="13">
        <v>7.6800000000000002E-4</v>
      </c>
    </row>
    <row r="23" spans="3:14" x14ac:dyDescent="0.3">
      <c r="C23" s="51" t="s">
        <v>46</v>
      </c>
      <c r="D23" s="52"/>
      <c r="E23" s="34">
        <v>2.0310000000000001</v>
      </c>
      <c r="F23" s="6">
        <v>799.88699999999994</v>
      </c>
      <c r="G23">
        <v>0</v>
      </c>
      <c r="H23" s="3">
        <v>-99.17</v>
      </c>
      <c r="I23" s="6">
        <v>0.50017</v>
      </c>
      <c r="J23">
        <v>1.3892059999999999</v>
      </c>
      <c r="K23">
        <v>1.843709</v>
      </c>
      <c r="L23">
        <v>0</v>
      </c>
      <c r="M23">
        <v>0.14838399999999999</v>
      </c>
      <c r="N23" s="3">
        <v>0</v>
      </c>
    </row>
    <row r="24" spans="3:14" ht="15" thickBot="1" x14ac:dyDescent="0.35">
      <c r="C24" s="21" t="s">
        <v>47</v>
      </c>
      <c r="D24" s="31"/>
      <c r="E24" s="37">
        <f>2-0.485</f>
        <v>1.5150000000000001</v>
      </c>
      <c r="F24" s="7" t="s">
        <v>48</v>
      </c>
      <c r="G24" s="4"/>
      <c r="H24" s="5"/>
      <c r="I24" s="7"/>
      <c r="J24" s="4"/>
      <c r="K24" s="4"/>
      <c r="L24" s="4"/>
      <c r="M24" s="4"/>
      <c r="N24" s="5"/>
    </row>
  </sheetData>
  <mergeCells count="8">
    <mergeCell ref="C19:C22"/>
    <mergeCell ref="C3:D3"/>
    <mergeCell ref="E3:E4"/>
    <mergeCell ref="F3:H3"/>
    <mergeCell ref="I3:N3"/>
    <mergeCell ref="C9:C10"/>
    <mergeCell ref="C12:C13"/>
    <mergeCell ref="C14:C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Props1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V4</vt:lpstr>
      <vt:lpstr>V3 </vt:lpstr>
      <vt:lpstr>V2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Almudena Rodríguez Santiago - AERTEC</cp:lastModifiedBy>
  <cp:revision/>
  <dcterms:created xsi:type="dcterms:W3CDTF">2015-06-05T18:17:20Z</dcterms:created>
  <dcterms:modified xsi:type="dcterms:W3CDTF">2023-08-30T11:40:08Z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