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aertec.sharepoint.com/sites/Tarsis-RPAS/Documentos compartidos/CATIA TARSIS 120/Modelo de CG/"/>
    </mc:Choice>
  </mc:AlternateContent>
  <xr:revisionPtr revIDLastSave="405" documentId="13_ncr:1_{8A555AA6-898A-4E62-97D3-5DD0C8B10769}" xr6:coauthVersionLast="47" xr6:coauthVersionMax="47" xr10:uidLastSave="{784E26D8-8274-4352-A56D-D775A7839EFA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3" l="1"/>
  <c r="E27" i="3"/>
  <c r="S44" i="1" l="1"/>
  <c r="R44" i="1"/>
  <c r="T44" i="1"/>
  <c r="U44" i="1"/>
  <c r="V44" i="1"/>
  <c r="W44" i="1"/>
  <c r="X44" i="1"/>
  <c r="Y44" i="1"/>
  <c r="Z44" i="1"/>
  <c r="AA44" i="1"/>
  <c r="E37" i="1"/>
  <c r="E45" i="1"/>
  <c r="D43" i="1"/>
  <c r="R42" i="1" s="1"/>
  <c r="S42" i="1"/>
  <c r="T42" i="1"/>
  <c r="U42" i="1"/>
  <c r="V42" i="1"/>
  <c r="W42" i="1"/>
  <c r="X42" i="1"/>
  <c r="Y42" i="1"/>
  <c r="Z42" i="1"/>
  <c r="AA42" i="1"/>
  <c r="R43" i="1"/>
  <c r="S43" i="1"/>
  <c r="T43" i="1"/>
  <c r="U43" i="1"/>
  <c r="V43" i="1"/>
  <c r="W43" i="1"/>
  <c r="X43" i="1"/>
  <c r="Y43" i="1"/>
  <c r="Z43" i="1"/>
  <c r="AA43" i="1"/>
  <c r="U41" i="1"/>
  <c r="S41" i="1"/>
  <c r="T41" i="1"/>
  <c r="V41" i="1"/>
  <c r="W41" i="1"/>
  <c r="X41" i="1"/>
  <c r="Y41" i="1"/>
  <c r="Z41" i="1"/>
  <c r="AA41" i="1"/>
  <c r="R41" i="1"/>
  <c r="E40" i="1"/>
  <c r="D25" i="1"/>
  <c r="D7" i="1"/>
  <c r="N7" i="1"/>
</calcChain>
</file>

<file path=xl/sharedStrings.xml><?xml version="1.0" encoding="utf-8"?>
<sst xmlns="http://schemas.openxmlformats.org/spreadsheetml/2006/main" count="203" uniqueCount="83">
  <si>
    <t>SUBCONJUNTO</t>
  </si>
  <si>
    <t>Nombre</t>
  </si>
  <si>
    <t>Notas</t>
  </si>
  <si>
    <t>Xcg</t>
  </si>
  <si>
    <t>Ycg</t>
  </si>
  <si>
    <t>Zcg</t>
  </si>
  <si>
    <t>Ix</t>
  </si>
  <si>
    <t>Iy</t>
  </si>
  <si>
    <t>Iz</t>
  </si>
  <si>
    <t>Ixy</t>
  </si>
  <si>
    <t>Ixz</t>
  </si>
  <si>
    <t>Iyz</t>
  </si>
  <si>
    <t>FUS</t>
  </si>
  <si>
    <t>TAIL</t>
  </si>
  <si>
    <t>NSE LGR</t>
  </si>
  <si>
    <t>PPL LGR</t>
  </si>
  <si>
    <t>MPS</t>
  </si>
  <si>
    <t xml:space="preserve">Variante </t>
  </si>
  <si>
    <t>SYS</t>
  </si>
  <si>
    <t>SP210</t>
  </si>
  <si>
    <t>DA215</t>
  </si>
  <si>
    <t>SI</t>
  </si>
  <si>
    <t>NO</t>
  </si>
  <si>
    <t>MSL</t>
  </si>
  <si>
    <t>PLD</t>
  </si>
  <si>
    <t>PESO</t>
  </si>
  <si>
    <t>GAS</t>
  </si>
  <si>
    <t>NEW</t>
  </si>
  <si>
    <t>OLD</t>
  </si>
  <si>
    <t>Todo menos pld y gas</t>
  </si>
  <si>
    <t>Por ahora peso del T95, no debería variar demasiado</t>
  </si>
  <si>
    <t>la del t95, es la misma en teoría</t>
  </si>
  <si>
    <t>Centro de gravedad (desde mamparo) (mm)</t>
  </si>
  <si>
    <t>Peso (kg)</t>
  </si>
  <si>
    <t>Asumimos misma inercia y Cg pero distinto peso</t>
  </si>
  <si>
    <t>Importante, combinacion sin rack pero con misiles noes logica</t>
  </si>
  <si>
    <t>Distancia mamparo morro</t>
  </si>
  <si>
    <t>mm</t>
  </si>
  <si>
    <r>
      <rPr>
        <b/>
        <sz val="11"/>
        <color rgb="FFFF0000"/>
        <rFont val="Calibri"/>
        <family val="2"/>
        <scheme val="minor"/>
      </rPr>
      <t>solo una de ellas, (poner una a cada lado en matlab)</t>
    </r>
    <r>
      <rPr>
        <sz val="11"/>
        <color rgb="FFFF0000"/>
        <rFont val="Calibri"/>
        <family val="2"/>
        <scheme val="minor"/>
      </rPr>
      <t xml:space="preserve"> esto está así aún para evitar hacer el symmetry que lleva mas trabajo y no esta cerrada aun el ala</t>
    </r>
  </si>
  <si>
    <t>EXT FULL</t>
  </si>
  <si>
    <t>EXT EMPTY</t>
  </si>
  <si>
    <t>HUM FULL</t>
  </si>
  <si>
    <t xml:space="preserve">HUM EMPTY </t>
  </si>
  <si>
    <t>a la espera de update de defensa</t>
  </si>
  <si>
    <t>no muy realista por que los representa como puntos de masa</t>
  </si>
  <si>
    <t>MAZOS ELÉCTRCOS</t>
  </si>
  <si>
    <t>SPABOND Y TORNILLERÍA</t>
  </si>
  <si>
    <t xml:space="preserve">todas esas </t>
  </si>
  <si>
    <t>Inercias (en el MAMPARO DE MORRO)(Kgxm2)</t>
  </si>
  <si>
    <t>WNG_LFT</t>
  </si>
  <si>
    <t>RCK_LFT</t>
  </si>
  <si>
    <t>con pmu detrás</t>
  </si>
  <si>
    <r>
      <t xml:space="preserve">estan puestos en elcg de la estructura del avión </t>
    </r>
    <r>
      <rPr>
        <b/>
        <sz val="11"/>
        <color theme="1"/>
        <rFont val="Calibri"/>
        <family val="2"/>
        <scheme val="minor"/>
      </rPr>
      <t xml:space="preserve">(SIN CONTAR COLA QUE YA ESTA DENTRO!) </t>
    </r>
    <r>
      <rPr>
        <sz val="11"/>
        <color theme="1"/>
        <rFont val="Calibri"/>
        <family val="2"/>
        <scheme val="minor"/>
      </rPr>
      <t>por su dificultad de ubicarlos</t>
    </r>
  </si>
  <si>
    <t>CON PMU EN MORRO</t>
  </si>
  <si>
    <t>modificación intercambio de pmu y panel</t>
  </si>
  <si>
    <t>ÚLTIMA ACTUALIZACIÓN: 23-6-2022</t>
  </si>
  <si>
    <t>Cconfiguracion actual (t95)</t>
  </si>
  <si>
    <t>Con PMU y Panel cambiados</t>
  </si>
  <si>
    <t>Alargando Fuselaje 5cm / pmu y opanel cambiados</t>
  </si>
  <si>
    <t>cm alargando fuselaje</t>
  </si>
  <si>
    <t>recordar que aun trabajamos con el fuselaje del t95</t>
  </si>
  <si>
    <t>Distintas Configuaciones, sustituir líneas:</t>
  </si>
  <si>
    <t>Fuselaje T120 (1ª aproximacion)</t>
  </si>
  <si>
    <t>SEGÚN SERGIO</t>
  </si>
  <si>
    <t>Configuraciones</t>
  </si>
  <si>
    <t>Payload</t>
  </si>
  <si>
    <t>MAX</t>
  </si>
  <si>
    <t>MIN</t>
  </si>
  <si>
    <t>Variación</t>
  </si>
  <si>
    <t>Incremento del MIN con respecto al caso nominal</t>
  </si>
  <si>
    <t>mi extrapolación</t>
  </si>
  <si>
    <t>ACTUAL</t>
  </si>
  <si>
    <t>NOMINAL</t>
  </si>
  <si>
    <t>NOMINAL%</t>
  </si>
  <si>
    <t>PMU-PANEL Cambiados</t>
  </si>
  <si>
    <t>PMU y Panel Morro</t>
  </si>
  <si>
    <t>Fuselaje + 5cm (y cambio pmu  y panel)</t>
  </si>
  <si>
    <t>Fuselaje + 10cm (y cambio pmu  y panel)</t>
  </si>
  <si>
    <t>T120 (dimensión del fuselaje original)</t>
  </si>
  <si>
    <t>T120 (ampliación fuselaje 8 cm)</t>
  </si>
  <si>
    <t>sistema de coordenadas en el mamparo de morro</t>
  </si>
  <si>
    <t>sistema de coordenadas a 8 cm del mamparo de morro</t>
  </si>
  <si>
    <t>STILL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</si>
</sst>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2" borderId="19" xfId="0" applyFont="1" applyFill="1" applyBorder="1"/>
    <xf numFmtId="0" fontId="2" fillId="3" borderId="19" xfId="0" applyFont="1" applyFill="1" applyBorder="1"/>
    <xf numFmtId="0" fontId="2" fillId="2" borderId="4" xfId="0" applyFont="1" applyFill="1" applyBorder="1"/>
    <xf numFmtId="0" fontId="2" fillId="4" borderId="19" xfId="0" applyFont="1" applyFill="1" applyBorder="1"/>
    <xf numFmtId="0" fontId="2" fillId="3" borderId="6" xfId="0" applyFont="1" applyFill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4" borderId="13" xfId="0" applyFill="1" applyBorder="1"/>
    <xf numFmtId="0" fontId="0" fillId="4" borderId="9" xfId="0" applyFill="1" applyBorder="1"/>
    <xf numFmtId="0" fontId="0" fillId="3" borderId="17" xfId="0" applyFill="1" applyBorder="1"/>
    <xf numFmtId="0" fontId="0" fillId="2" borderId="21" xfId="0" applyFill="1" applyBorder="1"/>
    <xf numFmtId="0" fontId="0" fillId="4" borderId="21" xfId="0" applyFill="1" applyBorder="1"/>
    <xf numFmtId="0" fontId="0" fillId="4" borderId="17" xfId="0" applyFill="1" applyBorder="1"/>
    <xf numFmtId="0" fontId="0" fillId="3" borderId="26" xfId="0" applyFill="1" applyBorder="1"/>
    <xf numFmtId="0" fontId="0" fillId="0" borderId="27" xfId="0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0" xfId="0" applyFont="1" applyFill="1" applyBorder="1"/>
    <xf numFmtId="0" fontId="3" fillId="0" borderId="0" xfId="0" applyFont="1"/>
    <xf numFmtId="0" fontId="1" fillId="0" borderId="0" xfId="0" applyFont="1"/>
    <xf numFmtId="0" fontId="1" fillId="0" borderId="19" xfId="0" applyFont="1" applyBorder="1"/>
    <xf numFmtId="0" fontId="1" fillId="0" borderId="18" xfId="0" applyFont="1" applyBorder="1"/>
    <xf numFmtId="11" fontId="1" fillId="0" borderId="18" xfId="0" applyNumberFormat="1" applyFont="1" applyBorder="1"/>
    <xf numFmtId="11" fontId="1" fillId="0" borderId="20" xfId="0" applyNumberFormat="1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2" borderId="17" xfId="0" applyFont="1" applyFill="1" applyBorder="1"/>
    <xf numFmtId="0" fontId="0" fillId="0" borderId="0" xfId="0" applyFill="1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14" xfId="0" applyNumberFormat="1" applyBorder="1"/>
    <xf numFmtId="0" fontId="2" fillId="3" borderId="4" xfId="0" applyFont="1" applyFill="1" applyBorder="1"/>
    <xf numFmtId="0" fontId="0" fillId="3" borderId="21" xfId="0" applyFill="1" applyBorder="1"/>
    <xf numFmtId="0" fontId="0" fillId="0" borderId="17" xfId="0" applyBorder="1"/>
    <xf numFmtId="0" fontId="0" fillId="0" borderId="35" xfId="0" applyBorder="1"/>
    <xf numFmtId="0" fontId="0" fillId="5" borderId="0" xfId="0" applyFill="1"/>
    <xf numFmtId="0" fontId="0" fillId="5" borderId="27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34" xfId="0" applyFill="1" applyBorder="1"/>
    <xf numFmtId="0" fontId="2" fillId="5" borderId="0" xfId="0" applyFont="1" applyFill="1"/>
    <xf numFmtId="0" fontId="0" fillId="6" borderId="30" xfId="0" applyFill="1" applyBorder="1"/>
    <xf numFmtId="0" fontId="0" fillId="6" borderId="15" xfId="0" applyFill="1" applyBorder="1"/>
    <xf numFmtId="0" fontId="0" fillId="6" borderId="14" xfId="0" applyFill="1" applyBorder="1"/>
    <xf numFmtId="0" fontId="0" fillId="6" borderId="16" xfId="0" applyFill="1" applyBorder="1"/>
    <xf numFmtId="0" fontId="0" fillId="0" borderId="28" xfId="0" applyFill="1" applyBorder="1"/>
    <xf numFmtId="0" fontId="0" fillId="0" borderId="0" xfId="0" applyFill="1"/>
    <xf numFmtId="0" fontId="0" fillId="0" borderId="5" xfId="0" applyFill="1" applyBorder="1"/>
    <xf numFmtId="0" fontId="0" fillId="0" borderId="4" xfId="0" applyFill="1" applyBorder="1"/>
    <xf numFmtId="0" fontId="0" fillId="0" borderId="30" xfId="0" applyFill="1" applyBorder="1"/>
    <xf numFmtId="0" fontId="0" fillId="0" borderId="15" xfId="0" applyFill="1" applyBorder="1"/>
    <xf numFmtId="0" fontId="0" fillId="0" borderId="14" xfId="0" applyFill="1" applyBorder="1"/>
    <xf numFmtId="0" fontId="0" fillId="0" borderId="16" xfId="0" applyFill="1" applyBorder="1"/>
    <xf numFmtId="0" fontId="0" fillId="6" borderId="2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2" xfId="0" applyFill="1" applyBorder="1"/>
    <xf numFmtId="0" fontId="2" fillId="3" borderId="19" xfId="0" applyFont="1" applyFill="1" applyBorder="1"/>
    <xf numFmtId="0" fontId="0" fillId="3" borderId="17" xfId="0" applyFill="1" applyBorder="1"/>
    <xf numFmtId="0" fontId="0" fillId="5" borderId="22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20" xfId="0" applyFill="1" applyBorder="1"/>
    <xf numFmtId="0" fontId="2" fillId="2" borderId="19" xfId="0" applyFont="1" applyFill="1" applyBorder="1"/>
    <xf numFmtId="0" fontId="1" fillId="2" borderId="17" xfId="0" applyFont="1" applyFill="1" applyBorder="1"/>
    <xf numFmtId="0" fontId="0" fillId="5" borderId="0" xfId="0" applyFill="1"/>
    <xf numFmtId="0" fontId="0" fillId="5" borderId="27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34" xfId="0" applyFill="1" applyBorder="1"/>
    <xf numFmtId="0" fontId="2" fillId="3" borderId="15" xfId="0" applyFont="1" applyFill="1" applyBorder="1"/>
    <xf numFmtId="0" fontId="0" fillId="4" borderId="36" xfId="0" applyFill="1" applyBorder="1"/>
    <xf numFmtId="0" fontId="5" fillId="0" borderId="0" xfId="0" applyFont="1" applyFill="1" applyBorder="1"/>
    <xf numFmtId="0" fontId="0" fillId="7" borderId="22" xfId="0" applyFill="1" applyBorder="1"/>
    <xf numFmtId="10" fontId="0" fillId="0" borderId="0" xfId="0" applyNumberFormat="1"/>
    <xf numFmtId="0" fontId="2" fillId="0" borderId="6" xfId="0" applyFont="1" applyBorder="1"/>
    <xf numFmtId="0" fontId="2" fillId="0" borderId="8" xfId="0" applyFont="1" applyBorder="1"/>
    <xf numFmtId="0" fontId="0" fillId="7" borderId="29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12" xfId="0" applyFill="1" applyBorder="1"/>
    <xf numFmtId="0" fontId="0" fillId="7" borderId="30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6" xfId="0" applyFill="1" applyBorder="1"/>
    <xf numFmtId="0" fontId="2" fillId="2" borderId="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tabSelected="1" workbookViewId="0">
      <pane ySplit="3" topLeftCell="A4" activePane="bottomLeft" state="frozen"/>
      <selection pane="bottomLeft" activeCell="D4" sqref="D4:M4"/>
    </sheetView>
  </sheetViews>
  <sheetFormatPr baseColWidth="10" defaultColWidth="8.88671875" defaultRowHeight="14.4" x14ac:dyDescent="0.3"/>
  <cols>
    <col min="1" max="1" width="48.109375" bestFit="1" customWidth="1"/>
    <col min="2" max="2" width="13.44140625" customWidth="1"/>
    <col min="3" max="3" width="12.109375" bestFit="1" customWidth="1"/>
    <col min="4" max="4" width="10.5546875" customWidth="1"/>
    <col min="5" max="5" width="14.6640625" customWidth="1"/>
    <col min="6" max="6" width="15.44140625" customWidth="1"/>
    <col min="7" max="7" width="12.109375" customWidth="1"/>
    <col min="8" max="8" width="9.33203125" bestFit="1" customWidth="1"/>
    <col min="9" max="9" width="11" bestFit="1" customWidth="1"/>
    <col min="10" max="10" width="10" bestFit="1" customWidth="1"/>
    <col min="11" max="11" width="9.33203125" bestFit="1" customWidth="1"/>
    <col min="12" max="12" width="9.6640625" bestFit="1" customWidth="1"/>
    <col min="13" max="13" width="9.88671875" bestFit="1" customWidth="1"/>
  </cols>
  <sheetData>
    <row r="1" spans="1:17" ht="15" thickBot="1" x14ac:dyDescent="0.35"/>
    <row r="2" spans="1:17" ht="15" thickBot="1" x14ac:dyDescent="0.35">
      <c r="B2" s="116" t="s">
        <v>0</v>
      </c>
      <c r="C2" s="117"/>
      <c r="D2" s="118" t="s">
        <v>33</v>
      </c>
      <c r="E2" s="119" t="s">
        <v>32</v>
      </c>
      <c r="F2" s="120"/>
      <c r="G2" s="121"/>
      <c r="H2" s="118" t="s">
        <v>48</v>
      </c>
      <c r="I2" s="118"/>
      <c r="J2" s="118"/>
      <c r="K2" s="118"/>
      <c r="L2" s="118"/>
      <c r="M2" s="117"/>
    </row>
    <row r="3" spans="1:17" ht="15" thickBot="1" x14ac:dyDescent="0.35">
      <c r="A3" s="1" t="s">
        <v>2</v>
      </c>
      <c r="B3" s="2" t="s">
        <v>1</v>
      </c>
      <c r="C3" s="3" t="s">
        <v>17</v>
      </c>
      <c r="D3" s="122"/>
      <c r="E3" s="24" t="s">
        <v>3</v>
      </c>
      <c r="F3" s="25" t="s">
        <v>4</v>
      </c>
      <c r="G3" s="26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6" t="s">
        <v>11</v>
      </c>
      <c r="P3" s="43" t="s">
        <v>36</v>
      </c>
    </row>
    <row r="4" spans="1:17" x14ac:dyDescent="0.3">
      <c r="A4" t="s">
        <v>30</v>
      </c>
      <c r="B4" s="90" t="s">
        <v>12</v>
      </c>
      <c r="C4" s="91" t="s">
        <v>27</v>
      </c>
      <c r="D4">
        <v>16.14</v>
      </c>
      <c r="E4">
        <v>739.75</v>
      </c>
      <c r="F4">
        <v>1.2310000000000001</v>
      </c>
      <c r="G4">
        <v>-41.023000000000003</v>
      </c>
      <c r="H4">
        <v>0.55200000000000005</v>
      </c>
      <c r="I4">
        <v>16.64</v>
      </c>
      <c r="J4">
        <v>16.712</v>
      </c>
      <c r="K4">
        <v>-8.9999999999999993E-3</v>
      </c>
      <c r="L4">
        <v>0.45100000000000001</v>
      </c>
      <c r="M4">
        <v>0</v>
      </c>
      <c r="P4" s="44">
        <v>490.22399999999999</v>
      </c>
      <c r="Q4" t="s">
        <v>37</v>
      </c>
    </row>
    <row r="5" spans="1:17" x14ac:dyDescent="0.3">
      <c r="A5" t="s">
        <v>31</v>
      </c>
      <c r="B5" s="20" t="s">
        <v>13</v>
      </c>
      <c r="C5" s="29" t="s">
        <v>28</v>
      </c>
      <c r="D5" s="35">
        <v>7.117</v>
      </c>
      <c r="E5" s="17">
        <v>2743.4059999999999</v>
      </c>
      <c r="F5" s="16">
        <v>-0.252</v>
      </c>
      <c r="G5" s="18">
        <v>-11.849</v>
      </c>
      <c r="H5" s="17">
        <v>2.4170370000000001</v>
      </c>
      <c r="I5" s="16">
        <v>56.089545000000001</v>
      </c>
      <c r="J5" s="16">
        <v>58.242136000000002</v>
      </c>
      <c r="K5" s="16">
        <v>1.147E-3</v>
      </c>
      <c r="L5" s="16">
        <v>-0.13028799999999999</v>
      </c>
      <c r="M5" s="18">
        <v>-1.5833E-2</v>
      </c>
    </row>
    <row r="6" spans="1:17" x14ac:dyDescent="0.3">
      <c r="B6" s="20" t="s">
        <v>14</v>
      </c>
      <c r="C6" s="29" t="s">
        <v>28</v>
      </c>
      <c r="D6">
        <v>1.673</v>
      </c>
      <c r="E6">
        <v>-83.341999999999999</v>
      </c>
      <c r="F6">
        <v>1.5289999999999999</v>
      </c>
      <c r="G6">
        <v>-396.50200000000001</v>
      </c>
      <c r="H6">
        <v>0.373</v>
      </c>
      <c r="I6">
        <v>0.38700000000000001</v>
      </c>
      <c r="J6">
        <v>1.4999999999999999E-2</v>
      </c>
      <c r="K6">
        <v>0</v>
      </c>
      <c r="L6">
        <v>-4.2000000000000003E-2</v>
      </c>
      <c r="M6">
        <v>-3.0000000000000001E-3</v>
      </c>
    </row>
    <row r="7" spans="1:17" x14ac:dyDescent="0.3">
      <c r="A7" t="s">
        <v>34</v>
      </c>
      <c r="B7" s="21" t="s">
        <v>15</v>
      </c>
      <c r="C7" s="30" t="s">
        <v>27</v>
      </c>
      <c r="D7" s="36">
        <f>5.2+2.332</f>
        <v>7.532</v>
      </c>
      <c r="E7" s="8">
        <v>1349.778</v>
      </c>
      <c r="F7" s="4">
        <v>-0.62</v>
      </c>
      <c r="G7" s="5">
        <v>-441.44299999999998</v>
      </c>
      <c r="H7" s="50">
        <v>2.4781689999999998</v>
      </c>
      <c r="I7" s="51">
        <v>14.204715999999999</v>
      </c>
      <c r="J7" s="51">
        <v>13.403641</v>
      </c>
      <c r="K7" s="51">
        <v>6.3480000000000003E-3</v>
      </c>
      <c r="L7" s="51">
        <v>4.0725980000000002</v>
      </c>
      <c r="M7" s="52">
        <v>-5.9400000000000002E-4</v>
      </c>
      <c r="N7" s="36">
        <f>4.42+2.332</f>
        <v>6.7519999999999998</v>
      </c>
    </row>
    <row r="8" spans="1:17" x14ac:dyDescent="0.3">
      <c r="B8" s="113" t="s">
        <v>16</v>
      </c>
      <c r="C8" s="28" t="s">
        <v>19</v>
      </c>
      <c r="D8" s="80">
        <v>12.238</v>
      </c>
      <c r="E8" s="81">
        <v>1874.3040000000001</v>
      </c>
      <c r="F8" s="82">
        <v>-0.107</v>
      </c>
      <c r="G8" s="83">
        <v>-50.095999999999997</v>
      </c>
      <c r="H8" s="81">
        <v>0.14621899999999999</v>
      </c>
      <c r="I8" s="82">
        <v>43.223222200000002</v>
      </c>
      <c r="J8" s="82">
        <v>43.193660000000001</v>
      </c>
      <c r="K8" s="82">
        <v>3.3860000000000001E-3</v>
      </c>
      <c r="L8" s="82">
        <v>1.0981879999999999</v>
      </c>
      <c r="M8" s="83">
        <v>-4.5600000000000003E-4</v>
      </c>
    </row>
    <row r="9" spans="1:17" x14ac:dyDescent="0.3">
      <c r="B9" s="114"/>
      <c r="C9" s="27" t="s">
        <v>20</v>
      </c>
      <c r="D9" s="68">
        <v>10.525</v>
      </c>
      <c r="E9" s="69">
        <v>1876.0128999999999</v>
      </c>
      <c r="F9" s="70">
        <v>0.129</v>
      </c>
      <c r="G9" s="71">
        <v>-73.012</v>
      </c>
      <c r="H9" s="69">
        <v>0.18155299999999999</v>
      </c>
      <c r="I9" s="70">
        <v>37.469741999999997</v>
      </c>
      <c r="J9" s="70">
        <v>37.395774000000003</v>
      </c>
      <c r="K9" s="70">
        <v>-7.3889999999999997E-3</v>
      </c>
      <c r="L9" s="70">
        <v>1.331307</v>
      </c>
      <c r="M9" s="71">
        <v>-2.4000000000000001E-5</v>
      </c>
    </row>
    <row r="10" spans="1:17" x14ac:dyDescent="0.3">
      <c r="A10" s="45" t="s">
        <v>38</v>
      </c>
      <c r="B10" s="21" t="s">
        <v>49</v>
      </c>
      <c r="C10" s="30" t="s">
        <v>27</v>
      </c>
      <c r="D10" s="36">
        <v>6.5259999999999998</v>
      </c>
      <c r="E10" s="8">
        <v>1181.019</v>
      </c>
      <c r="F10" s="4">
        <v>-1469.961</v>
      </c>
      <c r="G10" s="4">
        <v>-63.814999999999998</v>
      </c>
      <c r="H10" s="60">
        <v>18.928000000000001</v>
      </c>
      <c r="I10" s="16">
        <v>8.5519999999999996</v>
      </c>
      <c r="J10" s="16">
        <v>27.419</v>
      </c>
      <c r="K10" s="16">
        <v>10.907999999999999</v>
      </c>
      <c r="L10" s="16">
        <v>0.46200000000000002</v>
      </c>
      <c r="M10" s="61">
        <v>-0.56200000000000006</v>
      </c>
    </row>
    <row r="11" spans="1:17" x14ac:dyDescent="0.3">
      <c r="A11" s="45" t="s">
        <v>38</v>
      </c>
      <c r="B11" s="113" t="s">
        <v>50</v>
      </c>
      <c r="C11" s="28" t="s">
        <v>21</v>
      </c>
      <c r="D11" s="37">
        <v>2.8109999999999999</v>
      </c>
      <c r="E11" s="11">
        <v>1102.836</v>
      </c>
      <c r="F11" s="10">
        <v>-1355.7670000000001</v>
      </c>
      <c r="G11" s="12">
        <v>-150.24</v>
      </c>
      <c r="H11" s="8">
        <v>5.26464</v>
      </c>
      <c r="I11" s="4">
        <v>3.6598890000000002</v>
      </c>
      <c r="J11" s="4">
        <v>8.7927219999999995</v>
      </c>
      <c r="K11" s="4">
        <v>4.2031400000000003</v>
      </c>
      <c r="L11" s="4">
        <v>0.46043200000000001</v>
      </c>
      <c r="M11" s="5">
        <v>-0.57259700000000002</v>
      </c>
    </row>
    <row r="12" spans="1:17" x14ac:dyDescent="0.3">
      <c r="A12" t="s">
        <v>35</v>
      </c>
      <c r="B12" s="114"/>
      <c r="C12" s="27" t="s">
        <v>22</v>
      </c>
      <c r="D12" s="38">
        <v>0</v>
      </c>
      <c r="E12" s="14">
        <v>0</v>
      </c>
      <c r="F12" s="13">
        <v>0</v>
      </c>
      <c r="G12" s="15">
        <v>0</v>
      </c>
      <c r="H12" s="14">
        <v>0</v>
      </c>
      <c r="I12" s="13">
        <v>0</v>
      </c>
      <c r="J12" s="13">
        <v>0</v>
      </c>
      <c r="K12" s="13">
        <v>0</v>
      </c>
      <c r="L12" s="13">
        <v>0</v>
      </c>
      <c r="M12" s="15">
        <v>0</v>
      </c>
    </row>
    <row r="13" spans="1:17" x14ac:dyDescent="0.3">
      <c r="B13" s="113" t="s">
        <v>23</v>
      </c>
      <c r="C13" s="28">
        <v>0</v>
      </c>
      <c r="D13" s="37">
        <v>0</v>
      </c>
      <c r="E13" s="11">
        <v>0</v>
      </c>
      <c r="F13" s="10">
        <v>0</v>
      </c>
      <c r="G13" s="12">
        <v>0</v>
      </c>
      <c r="H13" s="11">
        <v>0</v>
      </c>
      <c r="I13" s="10">
        <v>0</v>
      </c>
      <c r="J13" s="10">
        <v>0</v>
      </c>
      <c r="K13" s="10">
        <v>0</v>
      </c>
      <c r="L13" s="10">
        <v>0</v>
      </c>
      <c r="M13" s="12">
        <v>0</v>
      </c>
    </row>
    <row r="14" spans="1:17" x14ac:dyDescent="0.3">
      <c r="A14" t="s">
        <v>43</v>
      </c>
      <c r="B14" s="115"/>
      <c r="C14" s="31">
        <v>1</v>
      </c>
      <c r="D14" s="36">
        <v>3.5</v>
      </c>
      <c r="E14" s="8">
        <v>1116.8030000000001</v>
      </c>
      <c r="F14" s="4">
        <v>1246.653</v>
      </c>
      <c r="G14" s="5">
        <v>-215.97200000000001</v>
      </c>
      <c r="H14" s="8">
        <v>5.6042120000000004</v>
      </c>
      <c r="I14" s="4">
        <v>4.5300830000000003</v>
      </c>
      <c r="J14" s="4">
        <v>9.8063300000000009</v>
      </c>
      <c r="K14" s="54">
        <v>-4.8729290000000001</v>
      </c>
      <c r="L14" s="54">
        <v>0.84419200000000005</v>
      </c>
      <c r="M14" s="5">
        <v>0.94234499999999999</v>
      </c>
    </row>
    <row r="15" spans="1:17" x14ac:dyDescent="0.3">
      <c r="A15" t="s">
        <v>44</v>
      </c>
      <c r="B15" s="115"/>
      <c r="C15" s="31">
        <v>2</v>
      </c>
      <c r="D15" s="36">
        <v>7</v>
      </c>
      <c r="E15" s="8">
        <v>1116.8030000000001</v>
      </c>
      <c r="F15" s="54">
        <v>0</v>
      </c>
      <c r="G15" s="5">
        <v>-215.97200000000001</v>
      </c>
      <c r="H15" s="8">
        <v>5.6042120000000004</v>
      </c>
      <c r="I15" s="4">
        <v>4.5300830000000003</v>
      </c>
      <c r="J15" s="4">
        <v>9.8063300000000009</v>
      </c>
      <c r="K15" s="55">
        <v>-4.8729290000000001</v>
      </c>
      <c r="L15" s="55">
        <v>0.84419200000000005</v>
      </c>
      <c r="M15" s="5">
        <v>0.94234499999999999</v>
      </c>
    </row>
    <row r="16" spans="1:17" x14ac:dyDescent="0.3">
      <c r="B16" s="115"/>
      <c r="C16" s="31">
        <v>3</v>
      </c>
      <c r="D16" s="36">
        <v>10.5</v>
      </c>
      <c r="E16" s="8">
        <v>1116.8030000000001</v>
      </c>
      <c r="F16" s="4">
        <v>483.21800000000002</v>
      </c>
      <c r="G16" s="5">
        <v>-215.97200000000001</v>
      </c>
      <c r="H16" s="8">
        <v>5.6042120000000004</v>
      </c>
      <c r="I16" s="4">
        <v>4.5300830000000003</v>
      </c>
      <c r="J16" s="4">
        <v>9.8063300000000009</v>
      </c>
      <c r="K16" s="55">
        <v>-4.8729290000000001</v>
      </c>
      <c r="L16" s="55">
        <v>0.84419200000000005</v>
      </c>
      <c r="M16" s="56">
        <v>0.94234499999999999</v>
      </c>
    </row>
    <row r="17" spans="1:14" x14ac:dyDescent="0.3">
      <c r="B17" s="114"/>
      <c r="C17" s="27">
        <v>4</v>
      </c>
      <c r="D17" s="36">
        <v>14</v>
      </c>
      <c r="E17" s="14">
        <v>1116.8030000000001</v>
      </c>
      <c r="F17" s="13">
        <v>0</v>
      </c>
      <c r="G17" s="5">
        <v>-215.97200000000001</v>
      </c>
      <c r="H17" s="14">
        <v>5.6042120000000004</v>
      </c>
      <c r="I17" s="57">
        <v>4.5300830000000003</v>
      </c>
      <c r="J17" s="13">
        <v>9.8063300000000009</v>
      </c>
      <c r="K17" s="57">
        <v>-4.8729290000000001</v>
      </c>
      <c r="L17" s="57">
        <v>0.84419200000000005</v>
      </c>
      <c r="M17" s="15">
        <v>0.94234499999999999</v>
      </c>
    </row>
    <row r="18" spans="1:14" x14ac:dyDescent="0.3">
      <c r="B18" s="22" t="s">
        <v>24</v>
      </c>
      <c r="C18" s="32" t="s">
        <v>25</v>
      </c>
      <c r="D18">
        <v>3.75</v>
      </c>
      <c r="E18">
        <v>-349.56099999999998</v>
      </c>
      <c r="F18">
        <v>0.89500000000000002</v>
      </c>
      <c r="G18">
        <v>-105.795</v>
      </c>
      <c r="H18">
        <v>5.3999999999999999E-2</v>
      </c>
      <c r="I18">
        <v>0.51200000000000001</v>
      </c>
      <c r="J18">
        <v>0.47099999999999997</v>
      </c>
      <c r="K18">
        <v>1E-3</v>
      </c>
      <c r="L18">
        <v>-0.13900000000000001</v>
      </c>
      <c r="M18">
        <v>0</v>
      </c>
      <c r="N18" t="s">
        <v>47</v>
      </c>
    </row>
    <row r="19" spans="1:14" x14ac:dyDescent="0.3">
      <c r="B19" s="113" t="s">
        <v>26</v>
      </c>
      <c r="C19" s="28" t="s">
        <v>39</v>
      </c>
      <c r="D19" s="37">
        <v>17.890999999999998</v>
      </c>
      <c r="E19">
        <v>1144.211</v>
      </c>
      <c r="F19" s="10">
        <v>-0.67500000000000004</v>
      </c>
      <c r="G19" s="5">
        <v>-99.245000000000005</v>
      </c>
      <c r="H19" s="11">
        <v>0.34492600000000001</v>
      </c>
      <c r="I19" s="10">
        <v>23.643742</v>
      </c>
      <c r="J19" s="10">
        <v>23.520402000000001</v>
      </c>
      <c r="K19" s="10">
        <v>-6.2430000000000003E-3</v>
      </c>
      <c r="L19" s="10">
        <v>1.953444</v>
      </c>
      <c r="M19" s="12">
        <v>-2.3E-5</v>
      </c>
    </row>
    <row r="20" spans="1:14" x14ac:dyDescent="0.3">
      <c r="B20" s="115"/>
      <c r="C20" s="31" t="s">
        <v>40</v>
      </c>
      <c r="D20" s="36">
        <v>1.8380000000000001</v>
      </c>
      <c r="E20">
        <v>1127.7249999999999</v>
      </c>
      <c r="F20" s="4">
        <v>-6.859</v>
      </c>
      <c r="G20">
        <v>-93.953000000000003</v>
      </c>
      <c r="H20" s="8">
        <v>1.3004E-2</v>
      </c>
      <c r="I20" s="4">
        <v>0.49992500000000001</v>
      </c>
      <c r="J20" s="4">
        <v>0.50116499999999997</v>
      </c>
      <c r="K20" s="4">
        <v>2.2692E-2</v>
      </c>
      <c r="L20" s="4">
        <v>4.2078999999999998E-2</v>
      </c>
      <c r="M20" s="5">
        <v>-1.7149999999999999E-3</v>
      </c>
    </row>
    <row r="21" spans="1:14" x14ac:dyDescent="0.3">
      <c r="B21" s="115"/>
      <c r="C21" s="31" t="s">
        <v>41</v>
      </c>
      <c r="D21" s="72">
        <v>32.079000000000001</v>
      </c>
      <c r="E21" s="73">
        <v>1119.1199999999999</v>
      </c>
      <c r="F21" s="54">
        <v>0.35099999999999998</v>
      </c>
      <c r="G21" s="74">
        <v>-109.185</v>
      </c>
      <c r="H21" s="75">
        <v>0.79755399999999999</v>
      </c>
      <c r="I21" s="54">
        <v>42.177239</v>
      </c>
      <c r="J21" s="54">
        <v>41.961598000000002</v>
      </c>
      <c r="K21" s="54">
        <v>-1.201E-2</v>
      </c>
      <c r="L21" s="54">
        <v>3.7914119999999998</v>
      </c>
      <c r="M21" s="74">
        <v>7.6800000000000002E-4</v>
      </c>
    </row>
    <row r="22" spans="1:14" x14ac:dyDescent="0.3">
      <c r="B22" s="114"/>
      <c r="C22" s="27" t="s">
        <v>42</v>
      </c>
      <c r="D22" s="76">
        <v>1.73</v>
      </c>
      <c r="E22" s="77">
        <v>1129.826</v>
      </c>
      <c r="F22" s="78">
        <v>6.5069999999999997</v>
      </c>
      <c r="G22" s="79">
        <v>-44.558999999999997</v>
      </c>
      <c r="H22" s="77">
        <v>2.5344999999999999E-2</v>
      </c>
      <c r="I22" s="78">
        <v>2.3240620000000001</v>
      </c>
      <c r="J22" s="78">
        <v>2.3327580000000001</v>
      </c>
      <c r="K22" s="78">
        <v>-1.201E-2</v>
      </c>
      <c r="L22" s="78">
        <v>8.2354999999999998E-2</v>
      </c>
      <c r="M22" s="79">
        <v>7.6800000000000002E-4</v>
      </c>
    </row>
    <row r="23" spans="1:14" x14ac:dyDescent="0.3">
      <c r="A23" t="s">
        <v>29</v>
      </c>
      <c r="B23" s="84" t="s">
        <v>18</v>
      </c>
      <c r="C23" s="85" t="s">
        <v>28</v>
      </c>
      <c r="D23">
        <v>13.147</v>
      </c>
      <c r="E23">
        <v>809.16899999999998</v>
      </c>
      <c r="F23">
        <v>-19.614999999999998</v>
      </c>
      <c r="G23">
        <v>-20.327999999999999</v>
      </c>
      <c r="H23">
        <v>1.115</v>
      </c>
      <c r="I23">
        <v>11.884</v>
      </c>
      <c r="J23">
        <v>12.749000000000001</v>
      </c>
      <c r="K23">
        <v>0.20399999999999999</v>
      </c>
      <c r="L23">
        <v>7.5999999999999998E-2</v>
      </c>
      <c r="M23">
        <v>-1.9E-2</v>
      </c>
    </row>
    <row r="24" spans="1:14" x14ac:dyDescent="0.3">
      <c r="B24" s="58" t="s">
        <v>45</v>
      </c>
      <c r="C24" s="59"/>
      <c r="D24" s="36">
        <v>2.0310000000000001</v>
      </c>
      <c r="E24" s="8">
        <v>799.88699999999994</v>
      </c>
      <c r="F24" s="4">
        <v>0</v>
      </c>
      <c r="G24" s="5">
        <v>-99.17</v>
      </c>
      <c r="H24" s="8">
        <v>0.50017</v>
      </c>
      <c r="I24" s="4">
        <v>1.3892059999999999</v>
      </c>
      <c r="J24" s="4">
        <v>1.843709</v>
      </c>
      <c r="K24" s="4">
        <v>0</v>
      </c>
      <c r="L24" s="4">
        <v>0.14838399999999999</v>
      </c>
      <c r="M24" s="5">
        <v>0</v>
      </c>
    </row>
    <row r="25" spans="1:14" ht="15" thickBot="1" x14ac:dyDescent="0.35">
      <c r="B25" s="23" t="s">
        <v>46</v>
      </c>
      <c r="C25" s="33"/>
      <c r="D25" s="39">
        <f>2-0.485</f>
        <v>1.5150000000000001</v>
      </c>
      <c r="E25" s="8" t="s">
        <v>52</v>
      </c>
      <c r="F25" s="6"/>
      <c r="G25" s="7"/>
      <c r="H25" s="9"/>
      <c r="I25" s="6"/>
      <c r="J25" s="6"/>
      <c r="K25" s="6"/>
      <c r="L25" s="6"/>
      <c r="M25" s="7"/>
    </row>
    <row r="27" spans="1:14" x14ac:dyDescent="0.3">
      <c r="B27" s="112" t="s">
        <v>55</v>
      </c>
      <c r="C27" s="112"/>
      <c r="D27" s="112"/>
      <c r="E27" s="112"/>
      <c r="F27" s="112"/>
      <c r="G27" s="112"/>
      <c r="H27" s="112"/>
      <c r="I27" s="112"/>
      <c r="J27" s="67" t="s">
        <v>54</v>
      </c>
      <c r="K27" s="62"/>
      <c r="L27" s="62"/>
      <c r="M27" s="62"/>
    </row>
    <row r="28" spans="1:14" ht="18" x14ac:dyDescent="0.35">
      <c r="B28" s="99" t="s">
        <v>61</v>
      </c>
    </row>
    <row r="29" spans="1:14" x14ac:dyDescent="0.3">
      <c r="B29" t="s">
        <v>56</v>
      </c>
    </row>
    <row r="30" spans="1:14" ht="15" thickBot="1" x14ac:dyDescent="0.35">
      <c r="B30" s="20" t="s">
        <v>18</v>
      </c>
      <c r="C30" s="29" t="s">
        <v>28</v>
      </c>
      <c r="D30" s="35">
        <v>13.147</v>
      </c>
      <c r="E30" s="17">
        <v>869.44600000000003</v>
      </c>
      <c r="F30" s="16">
        <v>-19.614999999999998</v>
      </c>
      <c r="G30" s="18">
        <v>-17.544</v>
      </c>
      <c r="H30" s="17">
        <v>1.1180479999999999</v>
      </c>
      <c r="I30" s="16">
        <v>12.770118999999999</v>
      </c>
      <c r="J30" s="16">
        <v>13.631641999999999</v>
      </c>
      <c r="K30" s="16">
        <v>0.227079</v>
      </c>
      <c r="L30" s="16">
        <v>6.2482999999999997E-2</v>
      </c>
      <c r="M30" s="18">
        <v>-1.7590999999999999E-2</v>
      </c>
      <c r="N30" t="s">
        <v>51</v>
      </c>
    </row>
    <row r="31" spans="1:14" x14ac:dyDescent="0.3">
      <c r="B31" s="19" t="s">
        <v>12</v>
      </c>
      <c r="C31" s="53" t="s">
        <v>27</v>
      </c>
      <c r="D31" s="34">
        <v>15.41</v>
      </c>
      <c r="E31" s="40">
        <v>798.48900000000003</v>
      </c>
      <c r="F31" s="41">
        <v>1.2909999999999999</v>
      </c>
      <c r="G31" s="42">
        <v>-40.104999999999997</v>
      </c>
      <c r="H31" s="40">
        <v>0.51526799999999995</v>
      </c>
      <c r="I31" s="41">
        <v>16.993659000000001</v>
      </c>
      <c r="J31" s="41">
        <v>17.062631</v>
      </c>
      <c r="K31" s="41">
        <v>-1.1016E-2</v>
      </c>
      <c r="L31" s="41">
        <v>3.2399999999999998E-3</v>
      </c>
      <c r="M31" s="42">
        <v>3.4E-5</v>
      </c>
    </row>
    <row r="33" spans="1:27" x14ac:dyDescent="0.3">
      <c r="B33" t="s">
        <v>57</v>
      </c>
    </row>
    <row r="34" spans="1:27" ht="15" thickBot="1" x14ac:dyDescent="0.35">
      <c r="B34" s="84" t="s">
        <v>18</v>
      </c>
      <c r="C34" s="85" t="s">
        <v>28</v>
      </c>
      <c r="D34" s="86">
        <v>13.147</v>
      </c>
      <c r="E34" s="87">
        <v>834.91600000000005</v>
      </c>
      <c r="F34" s="88">
        <v>-19.614999999999998</v>
      </c>
      <c r="G34" s="89">
        <v>-20.327999999999999</v>
      </c>
      <c r="H34" s="87">
        <v>1.114744</v>
      </c>
      <c r="I34" s="88">
        <v>12.091784000000001</v>
      </c>
      <c r="J34" s="88">
        <v>12.356610999999999</v>
      </c>
      <c r="K34" s="88">
        <v>0.21381600000000001</v>
      </c>
      <c r="L34" s="88">
        <v>0.11018699999999999</v>
      </c>
      <c r="M34" s="89">
        <v>-1.866E-2</v>
      </c>
      <c r="N34" t="s">
        <v>51</v>
      </c>
    </row>
    <row r="35" spans="1:27" x14ac:dyDescent="0.3">
      <c r="B35" s="90" t="s">
        <v>12</v>
      </c>
      <c r="C35" s="91" t="s">
        <v>27</v>
      </c>
      <c r="D35" s="93">
        <v>15.41</v>
      </c>
      <c r="E35" s="94">
        <v>810.29</v>
      </c>
      <c r="F35" s="95">
        <v>1.2909999999999999</v>
      </c>
      <c r="G35" s="96">
        <v>-40.104999999999997</v>
      </c>
      <c r="H35" s="92">
        <v>0.51526799999999995</v>
      </c>
      <c r="I35" s="92">
        <v>17.274739</v>
      </c>
      <c r="J35" s="92">
        <v>17.343710999999999</v>
      </c>
      <c r="K35" s="92">
        <v>-1.2673E-2</v>
      </c>
      <c r="L35" s="92">
        <v>0.50401700000000005</v>
      </c>
      <c r="M35" s="92">
        <v>3.4E-5</v>
      </c>
    </row>
    <row r="36" spans="1:27" x14ac:dyDescent="0.3">
      <c r="B36" s="84" t="s">
        <v>14</v>
      </c>
      <c r="C36" s="85" t="s">
        <v>28</v>
      </c>
      <c r="D36" s="35">
        <v>1.673</v>
      </c>
      <c r="E36" s="17">
        <v>-3.3420000000000001</v>
      </c>
      <c r="F36" s="16">
        <v>1.5289999999999999</v>
      </c>
      <c r="G36" s="18">
        <v>-396.50200000000001</v>
      </c>
      <c r="H36" s="17">
        <v>0.37325199999999997</v>
      </c>
      <c r="I36" s="16">
        <v>0.37549399999999999</v>
      </c>
      <c r="J36" s="16">
        <v>3.7929999999999999E-3</v>
      </c>
      <c r="K36" s="16">
        <v>6.0899999999999995E-4</v>
      </c>
      <c r="L36" s="16">
        <v>1.1372E-2</v>
      </c>
      <c r="M36" s="18">
        <v>-2.63E-3</v>
      </c>
    </row>
    <row r="37" spans="1:27" x14ac:dyDescent="0.3">
      <c r="B37" s="22" t="s">
        <v>24</v>
      </c>
      <c r="C37" s="32" t="s">
        <v>25</v>
      </c>
      <c r="D37" s="100">
        <v>3.75</v>
      </c>
      <c r="E37" s="17">
        <f>-269.561</f>
        <v>-269.56099999999998</v>
      </c>
      <c r="F37" s="16">
        <v>0.89500000000000002</v>
      </c>
      <c r="G37" s="18">
        <v>-105.795</v>
      </c>
      <c r="H37" s="46">
        <v>5.4178999999999998E-2</v>
      </c>
      <c r="I37" s="47">
        <v>0.326681</v>
      </c>
      <c r="J37" s="47">
        <v>0.28551799999999999</v>
      </c>
      <c r="K37" s="48">
        <v>9.0399999999999996E-4</v>
      </c>
      <c r="L37" s="48">
        <v>-0.106951</v>
      </c>
      <c r="M37" s="49">
        <v>3.5500000000000001E-4</v>
      </c>
    </row>
    <row r="38" spans="1:27" x14ac:dyDescent="0.3">
      <c r="B38" t="s">
        <v>53</v>
      </c>
    </row>
    <row r="39" spans="1:27" ht="15" thickBot="1" x14ac:dyDescent="0.35">
      <c r="B39" s="20" t="s">
        <v>18</v>
      </c>
      <c r="C39" s="29" t="s">
        <v>28</v>
      </c>
      <c r="D39" s="86">
        <v>13.147</v>
      </c>
      <c r="E39" s="87">
        <v>711.83500000000004</v>
      </c>
      <c r="F39" s="88">
        <v>-19.614999999999998</v>
      </c>
      <c r="G39" s="89">
        <v>-58.776000000000003</v>
      </c>
      <c r="H39" s="87">
        <v>1.167349</v>
      </c>
      <c r="I39" s="88">
        <v>10.940289999999999</v>
      </c>
      <c r="J39" s="88">
        <v>11.752511999999999</v>
      </c>
      <c r="K39" s="88">
        <v>0.16653999999999999</v>
      </c>
      <c r="L39" s="88">
        <v>0.214056</v>
      </c>
      <c r="M39" s="89">
        <v>-3.3427999999999999E-2</v>
      </c>
    </row>
    <row r="40" spans="1:27" ht="15" thickBot="1" x14ac:dyDescent="0.35">
      <c r="B40" s="19" t="s">
        <v>12</v>
      </c>
      <c r="C40" s="53" t="s">
        <v>27</v>
      </c>
      <c r="D40" s="63">
        <v>15.41</v>
      </c>
      <c r="E40" s="64">
        <f>786.68</f>
        <v>786.68</v>
      </c>
      <c r="F40" s="65">
        <v>1.2909999999999999</v>
      </c>
      <c r="G40" s="66">
        <v>-40.104999999999997</v>
      </c>
      <c r="H40" s="62">
        <v>0.51526799999999995</v>
      </c>
      <c r="I40" s="62">
        <v>17.274739</v>
      </c>
      <c r="J40" s="62">
        <v>17.343710999999999</v>
      </c>
      <c r="K40" s="62">
        <v>-1.2673E-2</v>
      </c>
      <c r="L40" s="62">
        <v>0.50401700000000005</v>
      </c>
      <c r="M40" s="62">
        <v>3.4E-5</v>
      </c>
      <c r="P40" s="98">
        <v>10</v>
      </c>
      <c r="Q40" t="s">
        <v>59</v>
      </c>
    </row>
    <row r="41" spans="1:27" x14ac:dyDescent="0.3">
      <c r="B41" t="s">
        <v>58</v>
      </c>
      <c r="P41" s="97" t="s">
        <v>18</v>
      </c>
      <c r="Q41" s="85" t="s">
        <v>28</v>
      </c>
      <c r="R41" s="86">
        <f t="shared" ref="R41:AA44" si="0">(D42-D34)*$P$40/5+D34</f>
        <v>13.147</v>
      </c>
      <c r="S41" s="86">
        <f t="shared" si="0"/>
        <v>827.59199999999998</v>
      </c>
      <c r="T41" s="86">
        <f t="shared" si="0"/>
        <v>-19.614999999999998</v>
      </c>
      <c r="U41" s="86">
        <f t="shared" si="0"/>
        <v>-14.760000000000002</v>
      </c>
      <c r="V41" s="86">
        <f t="shared" si="0"/>
        <v>1.1213519999999999</v>
      </c>
      <c r="W41" s="86">
        <f t="shared" si="0"/>
        <v>12.050476</v>
      </c>
      <c r="X41" s="86">
        <f t="shared" si="0"/>
        <v>13.508663</v>
      </c>
      <c r="Y41" s="86">
        <f t="shared" si="0"/>
        <v>0.22454400000000002</v>
      </c>
      <c r="Z41" s="86">
        <f t="shared" si="0"/>
        <v>1.637173</v>
      </c>
      <c r="AA41" s="86">
        <f t="shared" si="0"/>
        <v>-1.6521999999999998E-2</v>
      </c>
    </row>
    <row r="42" spans="1:27" ht="15" thickBot="1" x14ac:dyDescent="0.35">
      <c r="A42" t="s">
        <v>60</v>
      </c>
      <c r="B42" s="84" t="s">
        <v>18</v>
      </c>
      <c r="C42" s="85" t="s">
        <v>28</v>
      </c>
      <c r="D42" s="86">
        <v>13.147</v>
      </c>
      <c r="E42" s="87">
        <v>831.25400000000002</v>
      </c>
      <c r="F42" s="88">
        <v>-19.614999999999998</v>
      </c>
      <c r="G42" s="89">
        <v>-17.544</v>
      </c>
      <c r="H42" s="87">
        <v>1.1180479999999999</v>
      </c>
      <c r="I42" s="88">
        <v>12.07113</v>
      </c>
      <c r="J42" s="88">
        <v>12.932637</v>
      </c>
      <c r="K42" s="88">
        <v>0.21918000000000001</v>
      </c>
      <c r="L42" s="88">
        <v>0.87368000000000001</v>
      </c>
      <c r="M42" s="89">
        <v>-1.7590999999999999E-2</v>
      </c>
      <c r="P42" s="90" t="s">
        <v>12</v>
      </c>
      <c r="Q42" s="91" t="s">
        <v>27</v>
      </c>
      <c r="R42" s="86">
        <f t="shared" si="0"/>
        <v>15.765640000000001</v>
      </c>
      <c r="S42" s="86">
        <f t="shared" si="0"/>
        <v>779.54</v>
      </c>
      <c r="T42" s="86">
        <f t="shared" si="0"/>
        <v>1.2909999999999999</v>
      </c>
      <c r="U42" s="86">
        <f t="shared" si="0"/>
        <v>-40.104999999999997</v>
      </c>
      <c r="V42" s="86">
        <f t="shared" si="0"/>
        <v>0.465646</v>
      </c>
      <c r="W42" s="86">
        <f t="shared" si="0"/>
        <v>-2.4345790000000029</v>
      </c>
      <c r="X42" s="86">
        <f t="shared" si="0"/>
        <v>-2.3160889999999981</v>
      </c>
      <c r="Y42" s="86">
        <f t="shared" si="0"/>
        <v>2.2002999999999998E-2</v>
      </c>
      <c r="Z42" s="86">
        <f t="shared" si="0"/>
        <v>-0.47290100000000002</v>
      </c>
      <c r="AA42" s="86">
        <f t="shared" si="0"/>
        <v>-1.5619999999999998E-3</v>
      </c>
    </row>
    <row r="43" spans="1:27" x14ac:dyDescent="0.3">
      <c r="B43" s="90" t="s">
        <v>12</v>
      </c>
      <c r="C43" s="91" t="s">
        <v>27</v>
      </c>
      <c r="D43" s="93">
        <f>15.41+0.17782</f>
        <v>15.587820000000001</v>
      </c>
      <c r="E43" s="94">
        <v>794.91499999999996</v>
      </c>
      <c r="F43" s="95">
        <v>1.2909999999999999</v>
      </c>
      <c r="G43" s="96">
        <v>-40.104999999999997</v>
      </c>
      <c r="H43" s="92">
        <v>0.49045699999999998</v>
      </c>
      <c r="I43" s="92">
        <v>7.4200799999999996</v>
      </c>
      <c r="J43" s="92">
        <v>7.5138109999999996</v>
      </c>
      <c r="K43" s="92">
        <v>4.6649999999999999E-3</v>
      </c>
      <c r="L43" s="92">
        <v>1.5558000000000001E-2</v>
      </c>
      <c r="M43" s="92">
        <v>-7.6400000000000003E-4</v>
      </c>
      <c r="P43" s="84" t="s">
        <v>14</v>
      </c>
      <c r="Q43" s="85" t="s">
        <v>28</v>
      </c>
      <c r="R43" s="86">
        <f t="shared" si="0"/>
        <v>1.673</v>
      </c>
      <c r="S43" s="86">
        <f t="shared" si="0"/>
        <v>-103.342</v>
      </c>
      <c r="T43" s="86">
        <f t="shared" si="0"/>
        <v>1.5289999999999999</v>
      </c>
      <c r="U43" s="86">
        <f t="shared" si="0"/>
        <v>-396.50200000000001</v>
      </c>
      <c r="V43" s="86">
        <f t="shared" si="0"/>
        <v>0.37325199999999997</v>
      </c>
      <c r="W43" s="86">
        <f t="shared" si="0"/>
        <v>0.38497599999999998</v>
      </c>
      <c r="X43" s="86">
        <f t="shared" si="0"/>
        <v>1.3275E-2</v>
      </c>
      <c r="Y43" s="86">
        <f t="shared" si="0"/>
        <v>8.650000000000001E-4</v>
      </c>
      <c r="Z43" s="86">
        <f t="shared" si="0"/>
        <v>-5.4955999999999998E-2</v>
      </c>
      <c r="AA43" s="86">
        <f t="shared" si="0"/>
        <v>-2.63E-3</v>
      </c>
    </row>
    <row r="44" spans="1:27" x14ac:dyDescent="0.3">
      <c r="B44" s="84" t="s">
        <v>14</v>
      </c>
      <c r="C44" s="85" t="s">
        <v>28</v>
      </c>
      <c r="D44" s="86">
        <v>1.673</v>
      </c>
      <c r="E44" s="87">
        <v>-53.341999999999999</v>
      </c>
      <c r="F44" s="88">
        <v>1.5289999999999999</v>
      </c>
      <c r="G44" s="89">
        <v>-396.50200000000001</v>
      </c>
      <c r="H44" s="87">
        <v>0.37325199999999997</v>
      </c>
      <c r="I44" s="88">
        <v>0.38023499999999999</v>
      </c>
      <c r="J44" s="88">
        <v>8.5339999999999999E-3</v>
      </c>
      <c r="K44" s="88">
        <v>7.3700000000000002E-4</v>
      </c>
      <c r="L44" s="88">
        <v>-2.1791999999999999E-2</v>
      </c>
      <c r="M44" s="89">
        <v>-2.63E-3</v>
      </c>
      <c r="P44" s="22" t="s">
        <v>24</v>
      </c>
      <c r="Q44" s="32" t="s">
        <v>25</v>
      </c>
      <c r="R44" s="86">
        <f t="shared" si="0"/>
        <v>3.75</v>
      </c>
      <c r="S44" s="86">
        <f t="shared" si="0"/>
        <v>-369.56099999999998</v>
      </c>
      <c r="T44" s="86">
        <f t="shared" si="0"/>
        <v>0.89500000000000002</v>
      </c>
      <c r="U44" s="86">
        <f t="shared" si="0"/>
        <v>-105.795</v>
      </c>
      <c r="V44" s="86">
        <f t="shared" si="0"/>
        <v>5.4178999999999998E-2</v>
      </c>
      <c r="W44" s="86">
        <f t="shared" si="0"/>
        <v>0.326681</v>
      </c>
      <c r="X44" s="86">
        <f t="shared" si="0"/>
        <v>0.28551799999999999</v>
      </c>
      <c r="Y44" s="86">
        <f t="shared" si="0"/>
        <v>9.0399999999999996E-4</v>
      </c>
      <c r="Z44" s="86">
        <f t="shared" si="0"/>
        <v>-0.106951</v>
      </c>
      <c r="AA44" s="86">
        <f t="shared" si="0"/>
        <v>3.5500000000000001E-4</v>
      </c>
    </row>
    <row r="45" spans="1:27" x14ac:dyDescent="0.3">
      <c r="B45" s="22" t="s">
        <v>24</v>
      </c>
      <c r="C45" s="32" t="s">
        <v>25</v>
      </c>
      <c r="D45" s="100">
        <v>3.75</v>
      </c>
      <c r="E45" s="17">
        <f>-269.561-50</f>
        <v>-319.56099999999998</v>
      </c>
      <c r="F45" s="16">
        <v>0.89500000000000002</v>
      </c>
      <c r="G45" s="18">
        <v>-105.795</v>
      </c>
      <c r="H45" s="46">
        <v>5.4178999999999998E-2</v>
      </c>
      <c r="I45" s="47">
        <v>0.326681</v>
      </c>
      <c r="J45" s="47">
        <v>0.28551799999999999</v>
      </c>
      <c r="K45" s="48">
        <v>9.0399999999999996E-4</v>
      </c>
      <c r="L45" s="48">
        <v>-0.106951</v>
      </c>
      <c r="M45" s="49">
        <v>3.5500000000000001E-4</v>
      </c>
    </row>
    <row r="46" spans="1:27" ht="15" thickBot="1" x14ac:dyDescent="0.35"/>
    <row r="47" spans="1:27" x14ac:dyDescent="0.3">
      <c r="A47" t="s">
        <v>62</v>
      </c>
      <c r="B47" s="90" t="s">
        <v>12</v>
      </c>
      <c r="C47" s="91" t="s">
        <v>27</v>
      </c>
      <c r="D47" s="93"/>
      <c r="E47" s="94"/>
      <c r="F47" s="95"/>
      <c r="G47" s="96"/>
      <c r="H47" s="92"/>
      <c r="I47" s="92"/>
      <c r="J47" s="92"/>
      <c r="K47" s="92"/>
      <c r="L47" s="92"/>
      <c r="M47" s="92"/>
    </row>
  </sheetData>
  <mergeCells count="9">
    <mergeCell ref="B27:I27"/>
    <mergeCell ref="B11:B12"/>
    <mergeCell ref="B13:B17"/>
    <mergeCell ref="B19:B22"/>
    <mergeCell ref="B2:C2"/>
    <mergeCell ref="H2:M2"/>
    <mergeCell ref="E2:G2"/>
    <mergeCell ref="D2:D3"/>
    <mergeCell ref="B8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F622-F34D-4DA9-A1BE-3E47911F1412}">
  <dimension ref="B1:K12"/>
  <sheetViews>
    <sheetView workbookViewId="0">
      <selection activeCell="G12" sqref="G12"/>
    </sheetView>
  </sheetViews>
  <sheetFormatPr baseColWidth="10" defaultRowHeight="14.4" x14ac:dyDescent="0.3"/>
  <cols>
    <col min="2" max="2" width="36" bestFit="1" customWidth="1"/>
    <col min="3" max="3" width="7.77734375" bestFit="1" customWidth="1"/>
    <col min="4" max="4" width="9.6640625" customWidth="1"/>
    <col min="5" max="5" width="9.77734375" customWidth="1"/>
    <col min="7" max="7" width="44" bestFit="1" customWidth="1"/>
    <col min="8" max="8" width="11" bestFit="1" customWidth="1"/>
    <col min="10" max="10" width="13.44140625" bestFit="1" customWidth="1"/>
    <col min="11" max="11" width="15.44140625" bestFit="1" customWidth="1"/>
  </cols>
  <sheetData>
    <row r="1" spans="2:11" x14ac:dyDescent="0.3">
      <c r="J1" t="s">
        <v>63</v>
      </c>
    </row>
    <row r="2" spans="2:11" x14ac:dyDescent="0.3"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J2" t="s">
        <v>67</v>
      </c>
      <c r="K2" t="s">
        <v>70</v>
      </c>
    </row>
    <row r="3" spans="2:11" x14ac:dyDescent="0.3">
      <c r="B3" t="s">
        <v>71</v>
      </c>
      <c r="C3">
        <v>4</v>
      </c>
      <c r="D3">
        <v>18.559999999999999</v>
      </c>
      <c r="E3">
        <v>15.72</v>
      </c>
      <c r="F3">
        <v>2.84</v>
      </c>
      <c r="G3" t="s">
        <v>72</v>
      </c>
      <c r="H3" t="s">
        <v>73</v>
      </c>
      <c r="K3">
        <v>13.750931680000001</v>
      </c>
    </row>
    <row r="4" spans="2:11" x14ac:dyDescent="0.3">
      <c r="C4">
        <v>5</v>
      </c>
      <c r="D4">
        <v>21.2</v>
      </c>
      <c r="E4">
        <v>19.32</v>
      </c>
      <c r="F4">
        <v>1.88</v>
      </c>
      <c r="G4">
        <v>3.6</v>
      </c>
      <c r="H4" s="101">
        <v>0.22900000000000001</v>
      </c>
      <c r="J4">
        <v>16.899999999999999</v>
      </c>
      <c r="K4">
        <v>16.899999999999999</v>
      </c>
    </row>
    <row r="5" spans="2:11" x14ac:dyDescent="0.3">
      <c r="B5" t="s">
        <v>74</v>
      </c>
      <c r="C5">
        <v>4</v>
      </c>
      <c r="D5">
        <v>19.05</v>
      </c>
      <c r="E5">
        <v>16.39</v>
      </c>
      <c r="F5">
        <v>2.66</v>
      </c>
      <c r="G5">
        <v>0.67</v>
      </c>
      <c r="H5" s="101">
        <v>4.2599999999999999E-2</v>
      </c>
      <c r="K5">
        <v>14.337008279999999</v>
      </c>
    </row>
    <row r="6" spans="2:11" x14ac:dyDescent="0.3">
      <c r="C6">
        <v>5</v>
      </c>
      <c r="D6">
        <v>21.71</v>
      </c>
      <c r="E6">
        <v>19.98</v>
      </c>
      <c r="F6">
        <v>1.73</v>
      </c>
      <c r="G6">
        <v>4.26</v>
      </c>
      <c r="H6" s="101">
        <v>0.27100000000000002</v>
      </c>
      <c r="K6">
        <v>17.477329189999999</v>
      </c>
    </row>
    <row r="7" spans="2:11" x14ac:dyDescent="0.3">
      <c r="B7" t="s">
        <v>75</v>
      </c>
      <c r="C7">
        <v>4</v>
      </c>
      <c r="D7">
        <v>22.8</v>
      </c>
      <c r="E7">
        <v>21.38</v>
      </c>
      <c r="F7">
        <v>1.42</v>
      </c>
      <c r="G7">
        <v>5.66</v>
      </c>
      <c r="H7" s="101">
        <v>0.36009999999999998</v>
      </c>
      <c r="K7">
        <v>18.70196687</v>
      </c>
    </row>
    <row r="8" spans="2:11" x14ac:dyDescent="0.3">
      <c r="C8">
        <v>5</v>
      </c>
      <c r="D8">
        <v>25.76</v>
      </c>
      <c r="E8">
        <v>24.71</v>
      </c>
      <c r="F8">
        <v>1.05</v>
      </c>
      <c r="G8">
        <v>8.99</v>
      </c>
      <c r="H8" s="101">
        <v>0.57189999999999996</v>
      </c>
      <c r="K8">
        <v>21.614855070000001</v>
      </c>
    </row>
    <row r="9" spans="2:11" x14ac:dyDescent="0.3">
      <c r="B9" t="s">
        <v>76</v>
      </c>
      <c r="C9">
        <v>4</v>
      </c>
      <c r="D9">
        <v>20.239999999999998</v>
      </c>
      <c r="E9">
        <v>18.010000000000002</v>
      </c>
      <c r="F9">
        <v>2.23</v>
      </c>
      <c r="G9">
        <v>2.29</v>
      </c>
      <c r="H9" s="101">
        <v>0.1457</v>
      </c>
      <c r="K9">
        <v>15.754089029999999</v>
      </c>
    </row>
    <row r="10" spans="2:11" x14ac:dyDescent="0.3">
      <c r="C10">
        <v>5</v>
      </c>
      <c r="D10">
        <v>23.04</v>
      </c>
      <c r="E10">
        <v>21.69</v>
      </c>
      <c r="F10">
        <v>1.35</v>
      </c>
      <c r="G10">
        <v>5.97</v>
      </c>
      <c r="H10" s="101">
        <v>0.37980000000000003</v>
      </c>
      <c r="K10">
        <v>18.973136650000001</v>
      </c>
    </row>
    <row r="11" spans="2:11" x14ac:dyDescent="0.3">
      <c r="B11" t="s">
        <v>77</v>
      </c>
      <c r="C11">
        <v>4</v>
      </c>
      <c r="D11">
        <v>21.46</v>
      </c>
      <c r="E11">
        <v>19.63</v>
      </c>
      <c r="F11">
        <v>1.83</v>
      </c>
      <c r="G11">
        <v>3.91</v>
      </c>
      <c r="H11" s="101">
        <v>0.2487</v>
      </c>
      <c r="K11">
        <v>17.171169769999999</v>
      </c>
    </row>
    <row r="12" spans="2:11" x14ac:dyDescent="0.3">
      <c r="C12">
        <v>5</v>
      </c>
      <c r="D12">
        <v>24.41</v>
      </c>
      <c r="E12">
        <v>23.42</v>
      </c>
      <c r="F12">
        <v>0.99</v>
      </c>
      <c r="G12">
        <v>7.7</v>
      </c>
      <c r="H12" s="101">
        <v>0.48980000000000001</v>
      </c>
      <c r="K12">
        <v>20.486438920000001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19C2-8BEE-427C-B95E-8B765DA82B4C}">
  <dimension ref="C4:P55"/>
  <sheetViews>
    <sheetView workbookViewId="0">
      <selection activeCell="B25" sqref="B25"/>
    </sheetView>
  </sheetViews>
  <sheetFormatPr baseColWidth="10" defaultRowHeight="14.4" x14ac:dyDescent="0.3"/>
  <cols>
    <col min="5" max="5" width="12.77734375" customWidth="1"/>
    <col min="6" max="6" width="13" customWidth="1"/>
    <col min="7" max="7" width="13.21875" customWidth="1"/>
    <col min="8" max="8" width="12.6640625" bestFit="1" customWidth="1"/>
    <col min="10" max="11" width="12" bestFit="1" customWidth="1"/>
    <col min="12" max="14" width="11.6640625" bestFit="1" customWidth="1"/>
  </cols>
  <sheetData>
    <row r="4" spans="3:16" x14ac:dyDescent="0.3">
      <c r="C4" t="s">
        <v>78</v>
      </c>
      <c r="P4" t="s">
        <v>80</v>
      </c>
    </row>
    <row r="5" spans="3:16" ht="15" thickBot="1" x14ac:dyDescent="0.35">
      <c r="C5" s="6"/>
      <c r="D5" s="6"/>
    </row>
    <row r="6" spans="3:16" ht="15" thickBot="1" x14ac:dyDescent="0.35">
      <c r="C6" s="123" t="s">
        <v>0</v>
      </c>
      <c r="D6" s="124"/>
      <c r="E6" s="125" t="s">
        <v>33</v>
      </c>
      <c r="F6" s="119" t="s">
        <v>32</v>
      </c>
      <c r="G6" s="120"/>
      <c r="H6" s="121"/>
      <c r="I6" s="118" t="s">
        <v>48</v>
      </c>
      <c r="J6" s="118"/>
      <c r="K6" s="118"/>
      <c r="L6" s="118"/>
      <c r="M6" s="118"/>
      <c r="N6" s="117"/>
    </row>
    <row r="7" spans="3:16" ht="15" thickBot="1" x14ac:dyDescent="0.35">
      <c r="C7" s="102" t="s">
        <v>1</v>
      </c>
      <c r="D7" s="103" t="s">
        <v>17</v>
      </c>
      <c r="E7" s="126"/>
      <c r="F7" s="24" t="s">
        <v>3</v>
      </c>
      <c r="G7" s="25" t="s">
        <v>4</v>
      </c>
      <c r="H7" s="26" t="s">
        <v>5</v>
      </c>
      <c r="I7" s="25" t="s">
        <v>6</v>
      </c>
      <c r="J7" s="25" t="s">
        <v>7</v>
      </c>
      <c r="K7" s="25" t="s">
        <v>8</v>
      </c>
      <c r="L7" s="25" t="s">
        <v>9</v>
      </c>
      <c r="M7" s="25" t="s">
        <v>10</v>
      </c>
      <c r="N7" s="26" t="s">
        <v>11</v>
      </c>
    </row>
    <row r="8" spans="3:16" x14ac:dyDescent="0.3">
      <c r="C8" s="84" t="s">
        <v>18</v>
      </c>
      <c r="D8" s="85" t="s">
        <v>28</v>
      </c>
      <c r="E8">
        <v>13.147</v>
      </c>
      <c r="F8">
        <v>834.91600000000005</v>
      </c>
      <c r="G8">
        <v>-19.614999999999998</v>
      </c>
      <c r="H8">
        <v>-20.327999999999999</v>
      </c>
      <c r="I8">
        <v>1.115</v>
      </c>
      <c r="J8">
        <v>12.092000000000001</v>
      </c>
      <c r="K8">
        <v>12.957000000000001</v>
      </c>
      <c r="L8">
        <v>0.214</v>
      </c>
      <c r="M8">
        <v>0.11</v>
      </c>
      <c r="N8">
        <v>-1.9E-2</v>
      </c>
    </row>
    <row r="9" spans="3:16" x14ac:dyDescent="0.3">
      <c r="C9" s="90" t="s">
        <v>12</v>
      </c>
      <c r="D9" s="91" t="s">
        <v>27</v>
      </c>
      <c r="E9" s="127">
        <v>15.866</v>
      </c>
      <c r="F9" s="127">
        <v>774.73900000000003</v>
      </c>
      <c r="G9" s="127">
        <v>1.252</v>
      </c>
      <c r="H9" s="127">
        <v>-40.909999999999997</v>
      </c>
      <c r="I9" s="127">
        <v>0.54</v>
      </c>
      <c r="J9" s="127">
        <v>16.742000000000001</v>
      </c>
      <c r="K9" s="127">
        <v>16.815000000000001</v>
      </c>
      <c r="L9" s="127">
        <v>-1.0999999999999999E-2</v>
      </c>
      <c r="M9" s="127">
        <v>0.47</v>
      </c>
      <c r="N9" s="127">
        <v>0</v>
      </c>
    </row>
    <row r="10" spans="3:16" x14ac:dyDescent="0.3">
      <c r="C10" s="84" t="s">
        <v>14</v>
      </c>
      <c r="D10" s="85" t="s">
        <v>28</v>
      </c>
      <c r="E10">
        <v>1.673</v>
      </c>
      <c r="F10">
        <v>-3.3420000000000001</v>
      </c>
      <c r="G10">
        <v>1.5289999999999999</v>
      </c>
      <c r="H10">
        <v>-396.50200000000001</v>
      </c>
      <c r="I10">
        <v>0.373</v>
      </c>
      <c r="J10">
        <v>0.375</v>
      </c>
      <c r="K10">
        <v>4.0000000000000001E-3</v>
      </c>
      <c r="L10">
        <v>0</v>
      </c>
      <c r="M10">
        <v>1.0999999999999999E-2</v>
      </c>
      <c r="N10">
        <v>-3.0000000000000001E-3</v>
      </c>
    </row>
    <row r="11" spans="3:16" x14ac:dyDescent="0.3">
      <c r="C11" s="22" t="s">
        <v>24</v>
      </c>
      <c r="D11" s="32" t="s">
        <v>25</v>
      </c>
      <c r="E11">
        <v>3.75</v>
      </c>
      <c r="F11">
        <v>-269.56099999999998</v>
      </c>
      <c r="G11">
        <v>0.89500000000000002</v>
      </c>
      <c r="H11">
        <v>-105.795</v>
      </c>
      <c r="I11">
        <v>5.3999999999999999E-2</v>
      </c>
      <c r="J11">
        <v>0.32700000000000001</v>
      </c>
      <c r="K11">
        <v>0.28599999999999998</v>
      </c>
      <c r="L11">
        <v>0</v>
      </c>
      <c r="M11">
        <v>-0.107</v>
      </c>
      <c r="N11">
        <v>0</v>
      </c>
    </row>
    <row r="12" spans="3:16" x14ac:dyDescent="0.3">
      <c r="C12" s="113" t="s">
        <v>16</v>
      </c>
      <c r="D12" s="28" t="s">
        <v>19</v>
      </c>
      <c r="E12" s="104">
        <v>12.238</v>
      </c>
      <c r="F12" s="105">
        <v>1874.3040000000001</v>
      </c>
      <c r="G12" s="106">
        <v>-0.107</v>
      </c>
      <c r="H12" s="107">
        <v>-50.095999999999997</v>
      </c>
      <c r="I12" s="105">
        <v>0.14621899999999999</v>
      </c>
      <c r="J12" s="106">
        <v>43.223222200000002</v>
      </c>
      <c r="K12" s="106">
        <v>43.193660000000001</v>
      </c>
      <c r="L12" s="106">
        <v>3.3860000000000001E-3</v>
      </c>
      <c r="M12" s="106">
        <v>1.0981879999999999</v>
      </c>
      <c r="N12" s="107">
        <v>-4.5600000000000003E-4</v>
      </c>
    </row>
    <row r="13" spans="3:16" x14ac:dyDescent="0.3">
      <c r="C13" s="114"/>
      <c r="D13" s="27" t="s">
        <v>20</v>
      </c>
      <c r="E13" s="108">
        <v>10.525</v>
      </c>
      <c r="F13" s="109">
        <v>1876.0128999999999</v>
      </c>
      <c r="G13" s="110">
        <v>0.129</v>
      </c>
      <c r="H13" s="111">
        <v>-73.012</v>
      </c>
      <c r="I13" s="109">
        <v>0.18155299999999999</v>
      </c>
      <c r="J13" s="110">
        <v>37.469741999999997</v>
      </c>
      <c r="K13" s="110">
        <v>37.395774000000003</v>
      </c>
      <c r="L13" s="110">
        <v>-7.3889999999999997E-3</v>
      </c>
      <c r="M13" s="110">
        <v>1.331307</v>
      </c>
      <c r="N13" s="111">
        <v>-2.4000000000000001E-5</v>
      </c>
    </row>
    <row r="14" spans="3:16" x14ac:dyDescent="0.3">
      <c r="C14" s="21" t="s">
        <v>49</v>
      </c>
      <c r="D14" s="30" t="s">
        <v>27</v>
      </c>
      <c r="E14" s="36">
        <v>6.5259999999999998</v>
      </c>
      <c r="F14" s="8">
        <v>1181.019</v>
      </c>
      <c r="G14" s="4">
        <v>-1469.961</v>
      </c>
      <c r="H14" s="4">
        <v>-63.814999999999998</v>
      </c>
      <c r="I14" s="60">
        <v>18.928000000000001</v>
      </c>
      <c r="J14" s="16">
        <v>8.5519999999999996</v>
      </c>
      <c r="K14" s="16">
        <v>27.419</v>
      </c>
      <c r="L14" s="16">
        <v>10.907999999999999</v>
      </c>
      <c r="M14" s="16">
        <v>0.46200000000000002</v>
      </c>
      <c r="N14" s="61">
        <v>-0.56200000000000006</v>
      </c>
    </row>
    <row r="15" spans="3:16" x14ac:dyDescent="0.3">
      <c r="C15" s="113" t="s">
        <v>50</v>
      </c>
      <c r="D15" s="28" t="s">
        <v>21</v>
      </c>
      <c r="E15" s="37">
        <v>2.8109999999999999</v>
      </c>
      <c r="F15" s="11">
        <v>1102.836</v>
      </c>
      <c r="G15" s="10">
        <v>-1355.7670000000001</v>
      </c>
      <c r="H15" s="12">
        <v>-150.24</v>
      </c>
      <c r="I15" s="8">
        <v>5.26464</v>
      </c>
      <c r="J15" s="4">
        <v>3.6598890000000002</v>
      </c>
      <c r="K15" s="4">
        <v>8.7927219999999995</v>
      </c>
      <c r="L15" s="4">
        <v>4.2031400000000003</v>
      </c>
      <c r="M15" s="4">
        <v>0.46043200000000001</v>
      </c>
      <c r="N15" s="5">
        <v>-0.57259700000000002</v>
      </c>
    </row>
    <row r="16" spans="3:16" x14ac:dyDescent="0.3">
      <c r="C16" s="114"/>
      <c r="D16" s="27" t="s">
        <v>22</v>
      </c>
      <c r="E16" s="38">
        <v>0</v>
      </c>
      <c r="F16" s="14">
        <v>0</v>
      </c>
      <c r="G16" s="13">
        <v>0</v>
      </c>
      <c r="H16" s="15">
        <v>0</v>
      </c>
      <c r="I16" s="14">
        <v>0</v>
      </c>
      <c r="J16" s="13">
        <v>0</v>
      </c>
      <c r="K16" s="13">
        <v>0</v>
      </c>
      <c r="L16" s="13">
        <v>0</v>
      </c>
      <c r="M16" s="13">
        <v>0</v>
      </c>
      <c r="N16" s="15">
        <v>0</v>
      </c>
    </row>
    <row r="17" spans="3:14" x14ac:dyDescent="0.3">
      <c r="C17" s="113" t="s">
        <v>23</v>
      </c>
      <c r="D17" s="28">
        <v>0</v>
      </c>
      <c r="E17" s="37">
        <v>0</v>
      </c>
      <c r="F17" s="11">
        <v>0</v>
      </c>
      <c r="G17" s="10">
        <v>0</v>
      </c>
      <c r="H17" s="12">
        <v>0</v>
      </c>
      <c r="I17" s="11">
        <v>0</v>
      </c>
      <c r="J17" s="10">
        <v>0</v>
      </c>
      <c r="K17" s="10">
        <v>0</v>
      </c>
      <c r="L17" s="10">
        <v>0</v>
      </c>
      <c r="M17" s="10">
        <v>0</v>
      </c>
      <c r="N17" s="12">
        <v>0</v>
      </c>
    </row>
    <row r="18" spans="3:14" x14ac:dyDescent="0.3">
      <c r="C18" s="115"/>
      <c r="D18" s="31">
        <v>1</v>
      </c>
      <c r="E18" s="36">
        <v>3.5</v>
      </c>
      <c r="F18" s="8">
        <v>1116.8030000000001</v>
      </c>
      <c r="G18" s="4">
        <v>1246.653</v>
      </c>
      <c r="H18" s="5">
        <v>-215.97200000000001</v>
      </c>
      <c r="I18" s="8">
        <v>5.6042120000000004</v>
      </c>
      <c r="J18" s="4">
        <v>4.5300830000000003</v>
      </c>
      <c r="K18" s="4">
        <v>9.8063300000000009</v>
      </c>
      <c r="L18" s="54">
        <v>-4.8729290000000001</v>
      </c>
      <c r="M18" s="54">
        <v>0.84419200000000005</v>
      </c>
      <c r="N18" s="5">
        <v>0.94234499999999999</v>
      </c>
    </row>
    <row r="19" spans="3:14" x14ac:dyDescent="0.3">
      <c r="C19" s="115"/>
      <c r="D19" s="31">
        <v>2</v>
      </c>
      <c r="E19" s="36">
        <v>7</v>
      </c>
      <c r="F19" s="8">
        <v>1116.8030000000001</v>
      </c>
      <c r="G19" s="54">
        <v>0</v>
      </c>
      <c r="H19" s="5">
        <v>-215.97200000000001</v>
      </c>
      <c r="I19" s="8">
        <v>5.6042120000000004</v>
      </c>
      <c r="J19" s="4">
        <v>4.5300830000000003</v>
      </c>
      <c r="K19" s="4">
        <v>9.8063300000000009</v>
      </c>
      <c r="L19" s="55">
        <v>-4.8729290000000001</v>
      </c>
      <c r="M19" s="55">
        <v>0.84419200000000005</v>
      </c>
      <c r="N19" s="5">
        <v>0.94234499999999999</v>
      </c>
    </row>
    <row r="20" spans="3:14" x14ac:dyDescent="0.3">
      <c r="C20" s="115"/>
      <c r="D20" s="31">
        <v>3</v>
      </c>
      <c r="E20" s="36">
        <v>10.5</v>
      </c>
      <c r="F20" s="8">
        <v>1116.8030000000001</v>
      </c>
      <c r="G20" s="4">
        <v>483.21800000000002</v>
      </c>
      <c r="H20" s="5">
        <v>-215.97200000000001</v>
      </c>
      <c r="I20" s="8">
        <v>5.6042120000000004</v>
      </c>
      <c r="J20" s="4">
        <v>4.5300830000000003</v>
      </c>
      <c r="K20" s="4">
        <v>9.8063300000000009</v>
      </c>
      <c r="L20" s="55">
        <v>-4.8729290000000001</v>
      </c>
      <c r="M20" s="55">
        <v>0.84419200000000005</v>
      </c>
      <c r="N20" s="56">
        <v>0.94234499999999999</v>
      </c>
    </row>
    <row r="21" spans="3:14" x14ac:dyDescent="0.3">
      <c r="C21" s="114"/>
      <c r="D21" s="27">
        <v>4</v>
      </c>
      <c r="E21" s="36">
        <v>14</v>
      </c>
      <c r="F21" s="14">
        <v>1116.8030000000001</v>
      </c>
      <c r="G21" s="13">
        <v>0</v>
      </c>
      <c r="H21" s="5">
        <v>-215.97200000000001</v>
      </c>
      <c r="I21" s="14">
        <v>5.6042120000000004</v>
      </c>
      <c r="J21" s="57">
        <v>4.5300830000000003</v>
      </c>
      <c r="K21" s="13">
        <v>9.8063300000000009</v>
      </c>
      <c r="L21" s="57">
        <v>-4.8729290000000001</v>
      </c>
      <c r="M21" s="57">
        <v>0.84419200000000005</v>
      </c>
      <c r="N21" s="15">
        <v>0.94234499999999999</v>
      </c>
    </row>
    <row r="22" spans="3:14" x14ac:dyDescent="0.3">
      <c r="C22" s="113" t="s">
        <v>26</v>
      </c>
      <c r="D22" s="28" t="s">
        <v>39</v>
      </c>
      <c r="E22" s="37">
        <v>17.890999999999998</v>
      </c>
      <c r="F22">
        <v>1144.211</v>
      </c>
      <c r="G22" s="10">
        <v>-0.67500000000000004</v>
      </c>
      <c r="H22" s="5">
        <v>-99.245000000000005</v>
      </c>
      <c r="I22" s="11">
        <v>0.34492600000000001</v>
      </c>
      <c r="J22" s="10">
        <v>23.643742</v>
      </c>
      <c r="K22" s="10">
        <v>23.520402000000001</v>
      </c>
      <c r="L22" s="10">
        <v>-6.2430000000000003E-3</v>
      </c>
      <c r="M22" s="10">
        <v>1.953444</v>
      </c>
      <c r="N22" s="12">
        <v>-2.3E-5</v>
      </c>
    </row>
    <row r="23" spans="3:14" x14ac:dyDescent="0.3">
      <c r="C23" s="115"/>
      <c r="D23" s="31" t="s">
        <v>40</v>
      </c>
      <c r="E23" s="36">
        <v>1.8380000000000001</v>
      </c>
      <c r="F23">
        <v>1127.7249999999999</v>
      </c>
      <c r="G23" s="4">
        <v>-6.859</v>
      </c>
      <c r="H23">
        <v>-93.953000000000003</v>
      </c>
      <c r="I23" s="8">
        <v>1.3004E-2</v>
      </c>
      <c r="J23" s="4">
        <v>0.49992500000000001</v>
      </c>
      <c r="K23" s="4">
        <v>0.50116499999999997</v>
      </c>
      <c r="L23" s="4">
        <v>2.2692E-2</v>
      </c>
      <c r="M23" s="4">
        <v>4.2078999999999998E-2</v>
      </c>
      <c r="N23" s="5">
        <v>-1.7149999999999999E-3</v>
      </c>
    </row>
    <row r="24" spans="3:14" x14ac:dyDescent="0.3">
      <c r="C24" s="115"/>
      <c r="D24" s="31" t="s">
        <v>41</v>
      </c>
      <c r="E24" s="72">
        <v>32.079000000000001</v>
      </c>
      <c r="F24" s="73">
        <v>1119.1199999999999</v>
      </c>
      <c r="G24" s="54">
        <v>0.35099999999999998</v>
      </c>
      <c r="H24" s="74">
        <v>-109.185</v>
      </c>
      <c r="I24" s="75">
        <v>0.79755399999999999</v>
      </c>
      <c r="J24" s="54">
        <v>42.177239</v>
      </c>
      <c r="K24" s="54">
        <v>41.961598000000002</v>
      </c>
      <c r="L24" s="54">
        <v>-1.201E-2</v>
      </c>
      <c r="M24" s="54">
        <v>3.7914119999999998</v>
      </c>
      <c r="N24" s="74">
        <v>7.6800000000000002E-4</v>
      </c>
    </row>
    <row r="25" spans="3:14" x14ac:dyDescent="0.3">
      <c r="C25" s="114"/>
      <c r="D25" s="27" t="s">
        <v>42</v>
      </c>
      <c r="E25" s="76">
        <v>1.73</v>
      </c>
      <c r="F25" s="77">
        <v>1129.826</v>
      </c>
      <c r="G25" s="78">
        <v>6.5069999999999997</v>
      </c>
      <c r="H25" s="79">
        <v>-44.558999999999997</v>
      </c>
      <c r="I25" s="77">
        <v>2.5344999999999999E-2</v>
      </c>
      <c r="J25" s="78">
        <v>2.3240620000000001</v>
      </c>
      <c r="K25" s="78">
        <v>2.3327580000000001</v>
      </c>
      <c r="L25" s="78">
        <v>-1.201E-2</v>
      </c>
      <c r="M25" s="78">
        <v>8.2354999999999998E-2</v>
      </c>
      <c r="N25" s="79">
        <v>7.6800000000000002E-4</v>
      </c>
    </row>
    <row r="26" spans="3:14" x14ac:dyDescent="0.3">
      <c r="C26" s="58" t="s">
        <v>45</v>
      </c>
      <c r="D26" s="59"/>
      <c r="E26" s="36">
        <v>2.0310000000000001</v>
      </c>
      <c r="F26" s="8">
        <v>799.88699999999994</v>
      </c>
      <c r="G26" s="4">
        <v>0</v>
      </c>
      <c r="H26" s="5">
        <v>-99.17</v>
      </c>
      <c r="I26" s="8">
        <v>0.50017</v>
      </c>
      <c r="J26" s="4">
        <v>1.3892059999999999</v>
      </c>
      <c r="K26" s="4">
        <v>1.843709</v>
      </c>
      <c r="L26" s="4">
        <v>0</v>
      </c>
      <c r="M26" s="4">
        <v>0.14838399999999999</v>
      </c>
      <c r="N26" s="5">
        <v>0</v>
      </c>
    </row>
    <row r="27" spans="3:14" ht="15" thickBot="1" x14ac:dyDescent="0.35">
      <c r="C27" s="23" t="s">
        <v>46</v>
      </c>
      <c r="D27" s="33"/>
      <c r="E27" s="39">
        <f>2-0.485</f>
        <v>1.5150000000000001</v>
      </c>
      <c r="F27" s="9" t="s">
        <v>52</v>
      </c>
      <c r="G27" s="6"/>
      <c r="H27" s="7"/>
      <c r="I27" s="9"/>
      <c r="J27" s="6"/>
      <c r="K27" s="6"/>
      <c r="L27" s="6"/>
      <c r="M27" s="6"/>
      <c r="N27" s="7"/>
    </row>
    <row r="33" spans="3:16" ht="15" thickBot="1" x14ac:dyDescent="0.35">
      <c r="C33" t="s">
        <v>79</v>
      </c>
    </row>
    <row r="34" spans="3:16" ht="15" thickBot="1" x14ac:dyDescent="0.35">
      <c r="C34" s="123" t="s">
        <v>0</v>
      </c>
      <c r="D34" s="124"/>
      <c r="E34" s="125" t="s">
        <v>33</v>
      </c>
      <c r="F34" s="119" t="s">
        <v>32</v>
      </c>
      <c r="G34" s="120"/>
      <c r="H34" s="121"/>
      <c r="I34" s="118" t="s">
        <v>48</v>
      </c>
      <c r="J34" s="118"/>
      <c r="K34" s="118"/>
      <c r="L34" s="118"/>
      <c r="M34" s="118"/>
      <c r="N34" s="117"/>
      <c r="P34" t="s">
        <v>81</v>
      </c>
    </row>
    <row r="35" spans="3:16" ht="15" thickBot="1" x14ac:dyDescent="0.35">
      <c r="C35" s="102" t="s">
        <v>1</v>
      </c>
      <c r="D35" s="103" t="s">
        <v>17</v>
      </c>
      <c r="E35" s="126"/>
      <c r="F35" s="24" t="s">
        <v>3</v>
      </c>
      <c r="G35" s="25" t="s">
        <v>4</v>
      </c>
      <c r="H35" s="26" t="s">
        <v>5</v>
      </c>
      <c r="I35" s="25" t="s">
        <v>6</v>
      </c>
      <c r="J35" s="25" t="s">
        <v>7</v>
      </c>
      <c r="K35" s="25" t="s">
        <v>8</v>
      </c>
      <c r="L35" s="25" t="s">
        <v>9</v>
      </c>
      <c r="M35" s="25" t="s">
        <v>10</v>
      </c>
      <c r="N35" s="26" t="s">
        <v>11</v>
      </c>
    </row>
    <row r="36" spans="3:16" x14ac:dyDescent="0.3">
      <c r="C36" s="84" t="s">
        <v>18</v>
      </c>
      <c r="D36" s="85" t="s">
        <v>82</v>
      </c>
      <c r="E36">
        <v>13.147</v>
      </c>
      <c r="F36">
        <v>809.16899999999998</v>
      </c>
      <c r="G36">
        <v>-19.614999999999998</v>
      </c>
      <c r="H36">
        <v>-20.327999999999999</v>
      </c>
      <c r="I36">
        <v>1.115</v>
      </c>
      <c r="J36">
        <v>11.884</v>
      </c>
      <c r="K36">
        <v>12.749000000000001</v>
      </c>
      <c r="L36">
        <v>0.20399999999999999</v>
      </c>
      <c r="M36">
        <v>7.5999999999999998E-2</v>
      </c>
      <c r="N36">
        <v>-1.9E-2</v>
      </c>
    </row>
    <row r="37" spans="3:16" x14ac:dyDescent="0.3">
      <c r="C37" s="90" t="s">
        <v>12</v>
      </c>
      <c r="D37" s="91" t="s">
        <v>27</v>
      </c>
      <c r="E37">
        <v>16.14</v>
      </c>
      <c r="F37">
        <v>739.75</v>
      </c>
      <c r="G37">
        <v>1.2310000000000001</v>
      </c>
      <c r="H37">
        <v>-41.023000000000003</v>
      </c>
      <c r="I37">
        <v>0.55200000000000005</v>
      </c>
      <c r="J37">
        <v>16.64</v>
      </c>
      <c r="K37">
        <v>16.712</v>
      </c>
      <c r="L37">
        <v>-8.9999999999999993E-3</v>
      </c>
      <c r="M37">
        <v>0.45100000000000001</v>
      </c>
      <c r="N37">
        <v>0</v>
      </c>
    </row>
    <row r="38" spans="3:16" x14ac:dyDescent="0.3">
      <c r="C38" s="84" t="s">
        <v>14</v>
      </c>
      <c r="D38" s="85" t="s">
        <v>27</v>
      </c>
      <c r="E38">
        <v>1.673</v>
      </c>
      <c r="F38">
        <v>-83.341999999999999</v>
      </c>
      <c r="G38">
        <v>1.5289999999999999</v>
      </c>
      <c r="H38">
        <v>-396.50200000000001</v>
      </c>
      <c r="I38">
        <v>0.373</v>
      </c>
      <c r="J38">
        <v>0.38700000000000001</v>
      </c>
      <c r="K38">
        <v>1.4999999999999999E-2</v>
      </c>
      <c r="L38">
        <v>0</v>
      </c>
      <c r="M38">
        <v>-4.2000000000000003E-2</v>
      </c>
      <c r="N38">
        <v>-3.0000000000000001E-3</v>
      </c>
    </row>
    <row r="39" spans="3:16" x14ac:dyDescent="0.3">
      <c r="C39" s="22" t="s">
        <v>24</v>
      </c>
      <c r="D39" s="32" t="s">
        <v>25</v>
      </c>
      <c r="E39">
        <v>3.75</v>
      </c>
      <c r="F39">
        <v>-349.56099999999998</v>
      </c>
      <c r="G39">
        <v>0.89500000000000002</v>
      </c>
      <c r="H39">
        <v>-105.795</v>
      </c>
      <c r="I39">
        <v>5.3999999999999999E-2</v>
      </c>
      <c r="J39">
        <v>0.51200000000000001</v>
      </c>
      <c r="K39">
        <v>0.47099999999999997</v>
      </c>
      <c r="L39">
        <v>1E-3</v>
      </c>
      <c r="M39">
        <v>-0.13900000000000001</v>
      </c>
      <c r="N39">
        <v>0</v>
      </c>
    </row>
    <row r="40" spans="3:16" x14ac:dyDescent="0.3">
      <c r="C40" s="113" t="s">
        <v>16</v>
      </c>
      <c r="D40" s="28" t="s">
        <v>19</v>
      </c>
      <c r="E40" s="104">
        <v>12.238</v>
      </c>
      <c r="F40" s="105">
        <v>1874.3040000000001</v>
      </c>
      <c r="G40" s="106">
        <v>-0.107</v>
      </c>
      <c r="H40" s="107">
        <v>-50.095999999999997</v>
      </c>
      <c r="I40" s="105">
        <v>0.14621899999999999</v>
      </c>
      <c r="J40" s="106">
        <v>43.223222200000002</v>
      </c>
      <c r="K40" s="106">
        <v>43.193660000000001</v>
      </c>
      <c r="L40" s="106">
        <v>3.3860000000000001E-3</v>
      </c>
      <c r="M40" s="106">
        <v>1.0981879999999999</v>
      </c>
      <c r="N40" s="107">
        <v>-4.5600000000000003E-4</v>
      </c>
    </row>
    <row r="41" spans="3:16" x14ac:dyDescent="0.3">
      <c r="C41" s="114"/>
      <c r="D41" s="27" t="s">
        <v>20</v>
      </c>
      <c r="E41" s="108">
        <v>10.525</v>
      </c>
      <c r="F41" s="109">
        <v>1876.0128999999999</v>
      </c>
      <c r="G41" s="110">
        <v>0.129</v>
      </c>
      <c r="H41" s="111">
        <v>-73.012</v>
      </c>
      <c r="I41" s="109">
        <v>0.18155299999999999</v>
      </c>
      <c r="J41" s="110">
        <v>37.469741999999997</v>
      </c>
      <c r="K41" s="110">
        <v>37.395774000000003</v>
      </c>
      <c r="L41" s="110">
        <v>-7.3889999999999997E-3</v>
      </c>
      <c r="M41" s="110">
        <v>1.331307</v>
      </c>
      <c r="N41" s="111">
        <v>-2.4000000000000001E-5</v>
      </c>
    </row>
    <row r="42" spans="3:16" x14ac:dyDescent="0.3">
      <c r="C42" s="21" t="s">
        <v>49</v>
      </c>
      <c r="D42" s="30" t="s">
        <v>27</v>
      </c>
      <c r="E42" s="36">
        <v>6.5259999999999998</v>
      </c>
      <c r="F42" s="8">
        <v>1181.019</v>
      </c>
      <c r="G42" s="4">
        <v>-1469.961</v>
      </c>
      <c r="H42" s="4">
        <v>-63.814999999999998</v>
      </c>
      <c r="I42" s="60">
        <v>18.928000000000001</v>
      </c>
      <c r="J42" s="16">
        <v>8.5519999999999996</v>
      </c>
      <c r="K42" s="16">
        <v>27.419</v>
      </c>
      <c r="L42" s="16">
        <v>10.907999999999999</v>
      </c>
      <c r="M42" s="16">
        <v>0.46200000000000002</v>
      </c>
      <c r="N42" s="61">
        <v>-0.56200000000000006</v>
      </c>
    </row>
    <row r="43" spans="3:16" x14ac:dyDescent="0.3">
      <c r="C43" s="113" t="s">
        <v>50</v>
      </c>
      <c r="D43" s="28" t="s">
        <v>21</v>
      </c>
      <c r="E43" s="37">
        <v>2.8109999999999999</v>
      </c>
      <c r="F43" s="11">
        <v>1102.836</v>
      </c>
      <c r="G43" s="10">
        <v>-1355.7670000000001</v>
      </c>
      <c r="H43" s="12">
        <v>-150.24</v>
      </c>
      <c r="I43" s="8">
        <v>5.26464</v>
      </c>
      <c r="J43" s="4">
        <v>3.6598890000000002</v>
      </c>
      <c r="K43" s="4">
        <v>8.7927219999999995</v>
      </c>
      <c r="L43" s="4">
        <v>4.2031400000000003</v>
      </c>
      <c r="M43" s="4">
        <v>0.46043200000000001</v>
      </c>
      <c r="N43" s="5">
        <v>-0.57259700000000002</v>
      </c>
    </row>
    <row r="44" spans="3:16" x14ac:dyDescent="0.3">
      <c r="C44" s="114"/>
      <c r="D44" s="27" t="s">
        <v>22</v>
      </c>
      <c r="E44" s="38">
        <v>0</v>
      </c>
      <c r="F44" s="14">
        <v>0</v>
      </c>
      <c r="G44" s="13">
        <v>0</v>
      </c>
      <c r="H44" s="15">
        <v>0</v>
      </c>
      <c r="I44" s="14">
        <v>0</v>
      </c>
      <c r="J44" s="13">
        <v>0</v>
      </c>
      <c r="K44" s="13">
        <v>0</v>
      </c>
      <c r="L44" s="13">
        <v>0</v>
      </c>
      <c r="M44" s="13">
        <v>0</v>
      </c>
      <c r="N44" s="15">
        <v>0</v>
      </c>
    </row>
    <row r="45" spans="3:16" x14ac:dyDescent="0.3">
      <c r="C45" s="113" t="s">
        <v>23</v>
      </c>
      <c r="D45" s="28">
        <v>0</v>
      </c>
      <c r="E45" s="37">
        <v>0</v>
      </c>
      <c r="F45" s="11">
        <v>0</v>
      </c>
      <c r="G45" s="10">
        <v>0</v>
      </c>
      <c r="H45" s="12">
        <v>0</v>
      </c>
      <c r="I45" s="11">
        <v>0</v>
      </c>
      <c r="J45" s="10">
        <v>0</v>
      </c>
      <c r="K45" s="10">
        <v>0</v>
      </c>
      <c r="L45" s="10">
        <v>0</v>
      </c>
      <c r="M45" s="10">
        <v>0</v>
      </c>
      <c r="N45" s="12">
        <v>0</v>
      </c>
    </row>
    <row r="46" spans="3:16" x14ac:dyDescent="0.3">
      <c r="C46" s="115"/>
      <c r="D46" s="31">
        <v>1</v>
      </c>
      <c r="E46" s="36">
        <v>3.5</v>
      </c>
      <c r="F46" s="8">
        <v>1116.8030000000001</v>
      </c>
      <c r="G46" s="4">
        <v>1246.653</v>
      </c>
      <c r="H46" s="5">
        <v>-215.97200000000001</v>
      </c>
      <c r="I46" s="8">
        <v>5.6042120000000004</v>
      </c>
      <c r="J46" s="4">
        <v>4.5300830000000003</v>
      </c>
      <c r="K46" s="4">
        <v>9.8063300000000009</v>
      </c>
      <c r="L46" s="54">
        <v>-4.8729290000000001</v>
      </c>
      <c r="M46" s="54">
        <v>0.84419200000000005</v>
      </c>
      <c r="N46" s="5">
        <v>0.94234499999999999</v>
      </c>
    </row>
    <row r="47" spans="3:16" x14ac:dyDescent="0.3">
      <c r="C47" s="115"/>
      <c r="D47" s="31">
        <v>2</v>
      </c>
      <c r="E47" s="36">
        <v>7</v>
      </c>
      <c r="F47" s="8">
        <v>1116.8030000000001</v>
      </c>
      <c r="G47" s="54">
        <v>0</v>
      </c>
      <c r="H47" s="5">
        <v>-215.97200000000001</v>
      </c>
      <c r="I47" s="8">
        <v>5.6042120000000004</v>
      </c>
      <c r="J47" s="4">
        <v>4.5300830000000003</v>
      </c>
      <c r="K47" s="4">
        <v>9.8063300000000009</v>
      </c>
      <c r="L47" s="55">
        <v>-4.8729290000000001</v>
      </c>
      <c r="M47" s="55">
        <v>0.84419200000000005</v>
      </c>
      <c r="N47" s="5">
        <v>0.94234499999999999</v>
      </c>
    </row>
    <row r="48" spans="3:16" x14ac:dyDescent="0.3">
      <c r="C48" s="115"/>
      <c r="D48" s="31">
        <v>3</v>
      </c>
      <c r="E48" s="36">
        <v>10.5</v>
      </c>
      <c r="F48" s="8">
        <v>1116.8030000000001</v>
      </c>
      <c r="G48" s="4">
        <v>483.21800000000002</v>
      </c>
      <c r="H48" s="5">
        <v>-215.97200000000001</v>
      </c>
      <c r="I48" s="8">
        <v>5.6042120000000004</v>
      </c>
      <c r="J48" s="4">
        <v>4.5300830000000003</v>
      </c>
      <c r="K48" s="4">
        <v>9.8063300000000009</v>
      </c>
      <c r="L48" s="55">
        <v>-4.8729290000000001</v>
      </c>
      <c r="M48" s="55">
        <v>0.84419200000000005</v>
      </c>
      <c r="N48" s="56">
        <v>0.94234499999999999</v>
      </c>
    </row>
    <row r="49" spans="3:14" x14ac:dyDescent="0.3">
      <c r="C49" s="114"/>
      <c r="D49" s="27">
        <v>4</v>
      </c>
      <c r="E49" s="36">
        <v>14</v>
      </c>
      <c r="F49" s="14">
        <v>1116.8030000000001</v>
      </c>
      <c r="G49" s="13">
        <v>0</v>
      </c>
      <c r="H49" s="5">
        <v>-215.97200000000001</v>
      </c>
      <c r="I49" s="14">
        <v>5.6042120000000004</v>
      </c>
      <c r="J49" s="57">
        <v>4.5300830000000003</v>
      </c>
      <c r="K49" s="13">
        <v>9.8063300000000009</v>
      </c>
      <c r="L49" s="57">
        <v>-4.8729290000000001</v>
      </c>
      <c r="M49" s="57">
        <v>0.84419200000000005</v>
      </c>
      <c r="N49" s="15">
        <v>0.94234499999999999</v>
      </c>
    </row>
    <row r="50" spans="3:14" x14ac:dyDescent="0.3">
      <c r="C50" s="113" t="s">
        <v>26</v>
      </c>
      <c r="D50" s="28" t="s">
        <v>39</v>
      </c>
      <c r="E50" s="37">
        <v>17.890999999999998</v>
      </c>
      <c r="F50">
        <v>1144.211</v>
      </c>
      <c r="G50" s="10">
        <v>-0.67500000000000004</v>
      </c>
      <c r="H50" s="5">
        <v>-99.245000000000005</v>
      </c>
      <c r="I50" s="11">
        <v>0.34492600000000001</v>
      </c>
      <c r="J50" s="10">
        <v>23.643742</v>
      </c>
      <c r="K50" s="10">
        <v>23.520402000000001</v>
      </c>
      <c r="L50" s="10">
        <v>-6.2430000000000003E-3</v>
      </c>
      <c r="M50" s="10">
        <v>1.953444</v>
      </c>
      <c r="N50" s="12">
        <v>-2.3E-5</v>
      </c>
    </row>
    <row r="51" spans="3:14" x14ac:dyDescent="0.3">
      <c r="C51" s="115"/>
      <c r="D51" s="31" t="s">
        <v>40</v>
      </c>
      <c r="E51" s="36">
        <v>1.8380000000000001</v>
      </c>
      <c r="F51">
        <v>1127.7249999999999</v>
      </c>
      <c r="G51" s="4">
        <v>-6.859</v>
      </c>
      <c r="H51">
        <v>-93.953000000000003</v>
      </c>
      <c r="I51" s="8">
        <v>1.3004E-2</v>
      </c>
      <c r="J51" s="4">
        <v>0.49992500000000001</v>
      </c>
      <c r="K51" s="4">
        <v>0.50116499999999997</v>
      </c>
      <c r="L51" s="4">
        <v>2.2692E-2</v>
      </c>
      <c r="M51" s="4">
        <v>4.2078999999999998E-2</v>
      </c>
      <c r="N51" s="5">
        <v>-1.7149999999999999E-3</v>
      </c>
    </row>
    <row r="52" spans="3:14" x14ac:dyDescent="0.3">
      <c r="C52" s="115"/>
      <c r="D52" s="31" t="s">
        <v>41</v>
      </c>
      <c r="E52" s="72">
        <v>32.079000000000001</v>
      </c>
      <c r="F52" s="73">
        <v>1119.1199999999999</v>
      </c>
      <c r="G52" s="54">
        <v>0.35099999999999998</v>
      </c>
      <c r="H52" s="74">
        <v>-109.185</v>
      </c>
      <c r="I52" s="75">
        <v>0.79755399999999999</v>
      </c>
      <c r="J52" s="54">
        <v>42.177239</v>
      </c>
      <c r="K52" s="54">
        <v>41.961598000000002</v>
      </c>
      <c r="L52" s="54">
        <v>-1.201E-2</v>
      </c>
      <c r="M52" s="54">
        <v>3.7914119999999998</v>
      </c>
      <c r="N52" s="74">
        <v>7.6800000000000002E-4</v>
      </c>
    </row>
    <row r="53" spans="3:14" x14ac:dyDescent="0.3">
      <c r="C53" s="114"/>
      <c r="D53" s="27" t="s">
        <v>42</v>
      </c>
      <c r="E53" s="76">
        <v>1.73</v>
      </c>
      <c r="F53" s="77">
        <v>1129.826</v>
      </c>
      <c r="G53" s="78">
        <v>6.5069999999999997</v>
      </c>
      <c r="H53" s="79">
        <v>-44.558999999999997</v>
      </c>
      <c r="I53" s="77">
        <v>2.5344999999999999E-2</v>
      </c>
      <c r="J53" s="78">
        <v>2.3240620000000001</v>
      </c>
      <c r="K53" s="78">
        <v>2.3327580000000001</v>
      </c>
      <c r="L53" s="78">
        <v>-1.201E-2</v>
      </c>
      <c r="M53" s="78">
        <v>8.2354999999999998E-2</v>
      </c>
      <c r="N53" s="79">
        <v>7.6800000000000002E-4</v>
      </c>
    </row>
    <row r="54" spans="3:14" x14ac:dyDescent="0.3">
      <c r="C54" s="58" t="s">
        <v>45</v>
      </c>
      <c r="D54" s="59"/>
      <c r="E54" s="36">
        <v>2.0310000000000001</v>
      </c>
      <c r="F54" s="8">
        <v>799.88699999999994</v>
      </c>
      <c r="G54" s="4">
        <v>0</v>
      </c>
      <c r="H54" s="5">
        <v>-99.17</v>
      </c>
      <c r="I54" s="8">
        <v>0.50017</v>
      </c>
      <c r="J54" s="4">
        <v>1.3892059999999999</v>
      </c>
      <c r="K54" s="4">
        <v>1.843709</v>
      </c>
      <c r="L54" s="4">
        <v>0</v>
      </c>
      <c r="M54" s="4">
        <v>0.14838399999999999</v>
      </c>
      <c r="N54" s="5">
        <v>0</v>
      </c>
    </row>
    <row r="55" spans="3:14" ht="15" thickBot="1" x14ac:dyDescent="0.35">
      <c r="C55" s="23" t="s">
        <v>46</v>
      </c>
      <c r="D55" s="33"/>
      <c r="E55" s="39">
        <f>2-0.485</f>
        <v>1.5150000000000001</v>
      </c>
      <c r="F55" s="9" t="s">
        <v>52</v>
      </c>
      <c r="G55" s="6"/>
      <c r="H55" s="7"/>
      <c r="I55" s="9"/>
      <c r="J55" s="6"/>
      <c r="K55" s="6"/>
      <c r="L55" s="6"/>
      <c r="M55" s="6"/>
      <c r="N55" s="7"/>
    </row>
  </sheetData>
  <mergeCells count="16">
    <mergeCell ref="E34:E35"/>
    <mergeCell ref="F34:H34"/>
    <mergeCell ref="I34:N34"/>
    <mergeCell ref="C6:D6"/>
    <mergeCell ref="E6:E7"/>
    <mergeCell ref="F6:H6"/>
    <mergeCell ref="I6:N6"/>
    <mergeCell ref="C12:C13"/>
    <mergeCell ref="C15:C16"/>
    <mergeCell ref="C40:C41"/>
    <mergeCell ref="C43:C44"/>
    <mergeCell ref="C45:C49"/>
    <mergeCell ref="C50:C53"/>
    <mergeCell ref="C17:C21"/>
    <mergeCell ref="C22:C25"/>
    <mergeCell ref="C34:D3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25d28a-1a58-4062-bc41-795ef20f98d6">
      <Terms xmlns="http://schemas.microsoft.com/office/infopath/2007/PartnerControls"/>
    </lcf76f155ced4ddcb4097134ff3c332f>
    <TaxCatchAll xmlns="caaf7cf4-53ed-47da-a67a-e2327d167a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60FEF5C2530A43A06552F79D309C80" ma:contentTypeVersion="12" ma:contentTypeDescription="Crear nuevo documento." ma:contentTypeScope="" ma:versionID="f7a6fa9af70bb7b213aa2aa95bda5d28">
  <xsd:schema xmlns:xsd="http://www.w3.org/2001/XMLSchema" xmlns:xs="http://www.w3.org/2001/XMLSchema" xmlns:p="http://schemas.microsoft.com/office/2006/metadata/properties" xmlns:ns2="caaf7cf4-53ed-47da-a67a-e2327d167ad9" xmlns:ns3="3725d28a-1a58-4062-bc41-795ef20f98d6" targetNamespace="http://schemas.microsoft.com/office/2006/metadata/properties" ma:root="true" ma:fieldsID="0db0e5a7aae22fec8c902e515267bc9e" ns2:_="" ns3:_="">
    <xsd:import namespace="caaf7cf4-53ed-47da-a67a-e2327d167ad9"/>
    <xsd:import namespace="3725d28a-1a58-4062-bc41-795ef20f98d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f7cf4-53ed-47da-a67a-e2327d167a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425dbd6-4874-4647-bd49-a5381b6a22ff}" ma:internalName="TaxCatchAll" ma:showField="CatchAllData" ma:web="caaf7cf4-53ed-47da-a67a-e2327d167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5d28a-1a58-4062-bc41-795ef20f9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5be0f7dd-451b-4669-9931-b8059b85ad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EED5AA-53D4-43C6-B218-7FD9BA916BCE}">
  <ds:schemaRefs>
    <ds:schemaRef ds:uri="http://schemas.microsoft.com/office/2006/metadata/properties"/>
    <ds:schemaRef ds:uri="http://schemas.microsoft.com/office/infopath/2007/PartnerControls"/>
    <ds:schemaRef ds:uri="3725d28a-1a58-4062-bc41-795ef20f98d6"/>
    <ds:schemaRef ds:uri="caaf7cf4-53ed-47da-a67a-e2327d167ad9"/>
  </ds:schemaRefs>
</ds:datastoreItem>
</file>

<file path=customXml/itemProps2.xml><?xml version="1.0" encoding="utf-8"?>
<ds:datastoreItem xmlns:ds="http://schemas.openxmlformats.org/officeDocument/2006/customXml" ds:itemID="{4D14206F-7D30-46BC-B3B7-72BA43857F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47383A-639C-4F74-ADDC-8868D1A0DF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f7cf4-53ed-47da-a67a-e2327d167ad9"/>
    <ds:schemaRef ds:uri="3725d28a-1a58-4062-bc41-795ef20f9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Albarrán Merchán - AERTEC</dc:creator>
  <cp:lastModifiedBy>Marcos Delgado Fernández - AERTEC</cp:lastModifiedBy>
  <dcterms:created xsi:type="dcterms:W3CDTF">2015-06-05T18:17:20Z</dcterms:created>
  <dcterms:modified xsi:type="dcterms:W3CDTF">2022-06-29T07:07:41Z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0x010100AF60FEF5C2530A43A06552F79D309C80</vt:lpwstr>
  </property>
  <property fmtid="{D5CDD505-2E9C-101B-9397-08002B2CF9AE}" pid="3" name="MediaServiceImageTags">
    <vt:lpwstr/>
  </property>
</Properties>
</file>