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rtec-my.sharepoint.com/personal/arodriguezsantiago_aertecsolutions_com1/Documents/Escritorio/T120/KSA/"/>
    </mc:Choice>
  </mc:AlternateContent>
  <xr:revisionPtr revIDLastSave="10" documentId="8_{11EEC59C-4564-435F-A6C9-46947D5ED777}" xr6:coauthVersionLast="47" xr6:coauthVersionMax="47" xr10:uidLastSave="{37C4926D-D523-41B7-BA62-B668A3816226}"/>
  <bookViews>
    <workbookView xWindow="-108" yWindow="-108" windowWidth="23256" windowHeight="12576" xr2:uid="{9470C5AB-6440-4CCF-BCF2-D84EA289EDF8}"/>
  </bookViews>
  <sheets>
    <sheet name="XDG DEPÓSI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9" i="1"/>
  <c r="D11" i="1"/>
  <c r="D16" i="1"/>
  <c r="D17" i="1"/>
  <c r="D15" i="1"/>
  <c r="D14" i="1"/>
  <c r="D13" i="1"/>
  <c r="D10" i="1"/>
  <c r="D8" i="1"/>
  <c r="D7" i="1"/>
  <c r="D6" i="1"/>
  <c r="O16" i="1"/>
  <c r="O17" i="1"/>
  <c r="O15" i="1"/>
  <c r="O14" i="1"/>
  <c r="O13" i="1"/>
  <c r="O12" i="1"/>
  <c r="O11" i="1"/>
  <c r="O10" i="1"/>
  <c r="O9" i="1"/>
  <c r="O8" i="1"/>
  <c r="O7" i="1"/>
  <c r="O6" i="1"/>
  <c r="D5" i="1"/>
  <c r="O4" i="1"/>
  <c r="O5" i="1"/>
  <c r="O3" i="1"/>
  <c r="D4" i="1"/>
  <c r="D3" i="1"/>
</calcChain>
</file>

<file path=xl/sharedStrings.xml><?xml version="1.0" encoding="utf-8"?>
<sst xmlns="http://schemas.openxmlformats.org/spreadsheetml/2006/main" count="34" uniqueCount="34">
  <si>
    <t>SUBCONJUNTO</t>
  </si>
  <si>
    <t>Peso (kg)</t>
  </si>
  <si>
    <t>Centro de gravedad (desde mamparo) (mm)</t>
  </si>
  <si>
    <t>Inercias (en el MAMPARO DE MORRO)(Kgxm2)</t>
  </si>
  <si>
    <t>Nombre</t>
  </si>
  <si>
    <t xml:space="preserve">Variante 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</si>
  <si>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</si>
  <si>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</si>
  <si>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</si>
  <si>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</si>
  <si>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</si>
  <si>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</si>
  <si>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</si>
  <si>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</si>
  <si>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</si>
  <si>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GAS</t>
  </si>
  <si>
    <t>Volumen combustible</t>
  </si>
  <si>
    <t>Peso combustible</t>
  </si>
  <si>
    <t>% Llenado</t>
  </si>
  <si>
    <t>CASO 1 (FULL)</t>
  </si>
  <si>
    <t>CASO 2 (EMPTY)</t>
  </si>
  <si>
    <t>CASO 3 (96,8%)</t>
  </si>
  <si>
    <t>CASO 4 (92,9 %)</t>
  </si>
  <si>
    <t>CASO 5 (88,9%)</t>
  </si>
  <si>
    <t>CASO 6 (83,1%)</t>
  </si>
  <si>
    <t>CASO 7 (73,6%)</t>
  </si>
  <si>
    <t>CASO 8 (62,9%)</t>
  </si>
  <si>
    <t>CASO 10 (36,3%)</t>
  </si>
  <si>
    <t>CASO 11 (25,7 %)</t>
  </si>
  <si>
    <t>CASO 12 (16,4 %)</t>
  </si>
  <si>
    <t>CASO 13 (7,64 %)</t>
  </si>
  <si>
    <t>CASO 15 (0,97%)</t>
  </si>
  <si>
    <t>CASO 9 (49,6 %)</t>
  </si>
  <si>
    <t>CASO 14 (2,1%))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</si>
</sst>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1" fontId="0" fillId="0" borderId="22" xfId="0" applyNumberFormat="1" applyBorder="1"/>
    <xf numFmtId="11" fontId="0" fillId="0" borderId="22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11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/>
    <xf numFmtId="0" fontId="1" fillId="0" borderId="21" xfId="0" applyFont="1" applyBorder="1"/>
    <xf numFmtId="0" fontId="1" fillId="0" borderId="19" xfId="0" applyFont="1" applyBorder="1"/>
    <xf numFmtId="0" fontId="1" fillId="0" borderId="2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B924-C8BE-45C9-BB96-64BD3825A5AD}">
  <dimension ref="A1:V17"/>
  <sheetViews>
    <sheetView tabSelected="1" workbookViewId="0">
      <selection activeCell="Q11" sqref="Q11"/>
    </sheetView>
  </sheetViews>
  <sheetFormatPr baseColWidth="10" defaultRowHeight="14.4" x14ac:dyDescent="0.3"/>
  <cols>
    <col min="2" max="2" width="14.44140625" customWidth="1"/>
    <col min="6" max="6" width="12.33203125" customWidth="1"/>
    <col min="13" max="13" width="23.109375" customWidth="1"/>
    <col min="14" max="14" width="15.77734375" customWidth="1"/>
  </cols>
  <sheetData>
    <row r="1" spans="1:22" ht="15" thickBot="1" x14ac:dyDescent="0.35">
      <c r="A1" s="40" t="s">
        <v>0</v>
      </c>
      <c r="B1" s="41"/>
      <c r="C1" s="42" t="s">
        <v>1</v>
      </c>
      <c r="D1" s="44" t="s">
        <v>2</v>
      </c>
      <c r="E1" s="45"/>
      <c r="F1" s="46"/>
      <c r="G1" s="47" t="s">
        <v>3</v>
      </c>
      <c r="H1" s="48"/>
      <c r="I1" s="48"/>
      <c r="J1" s="48"/>
      <c r="K1" s="48"/>
      <c r="L1" s="49"/>
      <c r="M1" s="33" t="s">
        <v>16</v>
      </c>
      <c r="N1" s="33" t="s">
        <v>17</v>
      </c>
      <c r="O1" s="35" t="s">
        <v>18</v>
      </c>
      <c r="P1" s="31"/>
      <c r="Q1" s="32"/>
      <c r="R1" s="32"/>
      <c r="S1" s="32"/>
      <c r="T1" s="32"/>
      <c r="U1" s="32"/>
      <c r="V1" s="32"/>
    </row>
    <row r="2" spans="1:22" ht="15" thickBot="1" x14ac:dyDescent="0.35">
      <c r="A2" s="1" t="s">
        <v>4</v>
      </c>
      <c r="B2" s="2" t="s">
        <v>5</v>
      </c>
      <c r="C2" s="43"/>
      <c r="D2" s="4" t="s">
        <v>6</v>
      </c>
      <c r="E2" s="5" t="s">
        <v>7</v>
      </c>
      <c r="F2" s="6" t="s">
        <v>8</v>
      </c>
      <c r="G2" s="7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8" t="s">
        <v>14</v>
      </c>
      <c r="M2" s="34"/>
      <c r="N2" s="34"/>
      <c r="O2" s="36"/>
    </row>
    <row r="3" spans="1:22" x14ac:dyDescent="0.3">
      <c r="A3" s="37" t="s">
        <v>15</v>
      </c>
      <c r="B3" s="28" t="s">
        <v>19</v>
      </c>
      <c r="C3" s="15">
        <v>22.709</v>
      </c>
      <c r="D3" s="16">
        <f>1127.546+50</f>
        <v>1177.546</v>
      </c>
      <c r="E3" s="16">
        <v>-0.42299999999999999</v>
      </c>
      <c r="F3" s="16">
        <v>-98.430999999999997</v>
      </c>
      <c r="G3" s="16">
        <v>0.45200000000000001</v>
      </c>
      <c r="H3" s="16">
        <v>30.035</v>
      </c>
      <c r="I3" s="16">
        <v>29.884</v>
      </c>
      <c r="J3" s="16">
        <v>1.4E-2</v>
      </c>
      <c r="K3" s="16">
        <v>2.4359999999999999</v>
      </c>
      <c r="L3" s="16">
        <v>-1E-3</v>
      </c>
      <c r="M3" s="17">
        <v>2.7E-2</v>
      </c>
      <c r="N3" s="17">
        <v>20.327000000000002</v>
      </c>
      <c r="O3" s="18">
        <f>$N3/$N$3</f>
        <v>1</v>
      </c>
    </row>
    <row r="4" spans="1:22" x14ac:dyDescent="0.3">
      <c r="A4" s="38"/>
      <c r="B4" s="29" t="s">
        <v>20</v>
      </c>
      <c r="C4" s="19">
        <v>2.3809999999999998</v>
      </c>
      <c r="D4" s="9">
        <f>1118.676+50</f>
        <v>1168.6759999999999</v>
      </c>
      <c r="E4" s="9">
        <v>-4.032</v>
      </c>
      <c r="F4" s="9">
        <v>-103.011</v>
      </c>
      <c r="G4" s="9">
        <v>5.8000000000000003E-2</v>
      </c>
      <c r="H4" s="9">
        <v>3.3889999999999998</v>
      </c>
      <c r="I4" s="9">
        <v>3.3690000000000002</v>
      </c>
      <c r="J4" s="12">
        <v>1.4999999999999999E-2</v>
      </c>
      <c r="K4" s="9">
        <v>0.27700000000000002</v>
      </c>
      <c r="L4" s="12">
        <v>-1E-3</v>
      </c>
      <c r="M4" s="10">
        <v>0</v>
      </c>
      <c r="N4" s="13">
        <v>0</v>
      </c>
      <c r="O4" s="20">
        <f t="shared" ref="O4:O17" si="0">$N4/$N$3</f>
        <v>0</v>
      </c>
    </row>
    <row r="5" spans="1:22" x14ac:dyDescent="0.3">
      <c r="A5" s="38"/>
      <c r="B5" s="29" t="s">
        <v>21</v>
      </c>
      <c r="C5" s="19">
        <v>22.071000000000002</v>
      </c>
      <c r="D5" s="9">
        <f>1124.827+50</f>
        <v>1174.827</v>
      </c>
      <c r="E5" s="9">
        <v>-7.1999999999999995E-2</v>
      </c>
      <c r="F5" s="9">
        <v>-102.068</v>
      </c>
      <c r="G5" s="9">
        <v>0.44800000000000001</v>
      </c>
      <c r="H5" s="9">
        <v>31.584</v>
      </c>
      <c r="I5" s="9">
        <v>31.43</v>
      </c>
      <c r="J5" s="9">
        <v>5.0000000000000001E-3</v>
      </c>
      <c r="K5" s="9">
        <v>2.57</v>
      </c>
      <c r="L5" s="9">
        <v>-2E-3</v>
      </c>
      <c r="M5" s="10">
        <v>2.5999999999999999E-2</v>
      </c>
      <c r="N5" s="10">
        <v>19.689</v>
      </c>
      <c r="O5" s="20">
        <f t="shared" si="0"/>
        <v>0.96861317459536567</v>
      </c>
    </row>
    <row r="6" spans="1:22" x14ac:dyDescent="0.3">
      <c r="A6" s="38"/>
      <c r="B6" s="29" t="s">
        <v>22</v>
      </c>
      <c r="C6" s="19">
        <v>21.265000000000001</v>
      </c>
      <c r="D6" s="9">
        <f>1121.264+50</f>
        <v>1171.2639999999999</v>
      </c>
      <c r="E6" s="9">
        <v>-6.9000000000000006E-2</v>
      </c>
      <c r="F6" s="9">
        <v>-106.279</v>
      </c>
      <c r="G6" s="9">
        <v>0.443</v>
      </c>
      <c r="H6" s="9">
        <v>30.241</v>
      </c>
      <c r="I6" s="9">
        <v>30.082000000000001</v>
      </c>
      <c r="J6" s="9">
        <v>5.0000000000000001E-3</v>
      </c>
      <c r="K6" s="9">
        <v>2.58</v>
      </c>
      <c r="L6" s="9">
        <v>-1E-3</v>
      </c>
      <c r="M6" s="11">
        <v>2.5000000000000001E-2</v>
      </c>
      <c r="N6" s="11">
        <v>18.884</v>
      </c>
      <c r="O6" s="20">
        <f t="shared" si="0"/>
        <v>0.92901067545628957</v>
      </c>
    </row>
    <row r="7" spans="1:22" x14ac:dyDescent="0.3">
      <c r="A7" s="38"/>
      <c r="B7" s="29" t="s">
        <v>23</v>
      </c>
      <c r="C7" s="19">
        <v>20.456</v>
      </c>
      <c r="D7" s="9">
        <f>1117.407+50</f>
        <v>1167.4069999999999</v>
      </c>
      <c r="E7" s="50">
        <v>-6.6000000000000003E-2</v>
      </c>
      <c r="F7" s="9">
        <v>-110.051</v>
      </c>
      <c r="G7" s="9">
        <v>0.437</v>
      </c>
      <c r="H7" s="9">
        <v>28.893000000000001</v>
      </c>
      <c r="I7" s="9">
        <v>28.728999999999999</v>
      </c>
      <c r="J7" s="9">
        <v>4.0000000000000001E-3</v>
      </c>
      <c r="K7" s="9">
        <v>2.5680000000000001</v>
      </c>
      <c r="L7" s="9">
        <v>-1E-3</v>
      </c>
      <c r="M7" s="11">
        <v>2.4E-2</v>
      </c>
      <c r="N7" s="11">
        <v>18.074999999999999</v>
      </c>
      <c r="O7" s="20">
        <f t="shared" si="0"/>
        <v>0.88921139371279567</v>
      </c>
    </row>
    <row r="8" spans="1:22" x14ac:dyDescent="0.3">
      <c r="A8" s="38"/>
      <c r="B8" s="29" t="s">
        <v>24</v>
      </c>
      <c r="C8" s="19">
        <v>19.288</v>
      </c>
      <c r="D8" s="9">
        <f>1111.153+50</f>
        <v>1161.153</v>
      </c>
      <c r="E8" s="50">
        <v>0.38400000000000001</v>
      </c>
      <c r="F8" s="9">
        <v>-114.736</v>
      </c>
      <c r="G8" s="9">
        <v>0.42899999999999999</v>
      </c>
      <c r="H8" s="9">
        <v>26.954000000000001</v>
      </c>
      <c r="I8" s="9">
        <v>26.783999999999999</v>
      </c>
      <c r="J8" s="9">
        <v>-7.0000000000000001E-3</v>
      </c>
      <c r="K8" s="9">
        <v>2.52</v>
      </c>
      <c r="L8" s="12">
        <v>-6.8429999999999999E-4</v>
      </c>
      <c r="M8" s="11">
        <v>2.3E-2</v>
      </c>
      <c r="N8" s="11">
        <v>16.907</v>
      </c>
      <c r="O8" s="20">
        <f t="shared" si="0"/>
        <v>0.83175087322280705</v>
      </c>
    </row>
    <row r="9" spans="1:22" x14ac:dyDescent="0.3">
      <c r="A9" s="38"/>
      <c r="B9" s="29" t="s">
        <v>25</v>
      </c>
      <c r="C9" s="19">
        <v>17.361999999999998</v>
      </c>
      <c r="D9" s="9">
        <f>1102.137+50</f>
        <v>1152.1369999999999</v>
      </c>
      <c r="E9" s="9">
        <v>0.71</v>
      </c>
      <c r="F9" s="9">
        <v>-121.76300000000001</v>
      </c>
      <c r="G9" s="9">
        <v>0.41199999999999998</v>
      </c>
      <c r="H9" s="9">
        <v>23.896000000000001</v>
      </c>
      <c r="I9" s="9">
        <v>23.719000000000001</v>
      </c>
      <c r="J9" s="9">
        <v>-1.2E-2</v>
      </c>
      <c r="K9" s="9">
        <v>2.3969999999999998</v>
      </c>
      <c r="L9" s="12">
        <v>-4.4679999999999999E-5</v>
      </c>
      <c r="M9" s="11">
        <v>0.02</v>
      </c>
      <c r="N9" s="11">
        <v>14.98</v>
      </c>
      <c r="O9" s="20">
        <f t="shared" si="0"/>
        <v>0.73695085354454659</v>
      </c>
    </row>
    <row r="10" spans="1:22" x14ac:dyDescent="0.3">
      <c r="A10" s="38"/>
      <c r="B10" s="29" t="s">
        <v>26</v>
      </c>
      <c r="C10" s="19">
        <v>15.177</v>
      </c>
      <c r="D10" s="9">
        <f>1093.978+50</f>
        <v>1143.9780000000001</v>
      </c>
      <c r="E10" s="9">
        <v>0.89900000000000002</v>
      </c>
      <c r="F10" s="9">
        <v>-129.06800000000001</v>
      </c>
      <c r="G10" s="9">
        <v>0.38600000000000001</v>
      </c>
      <c r="H10" s="9">
        <v>20.594000000000001</v>
      </c>
      <c r="I10" s="9">
        <v>20.413</v>
      </c>
      <c r="J10" s="9">
        <v>-1.2999999999999999E-2</v>
      </c>
      <c r="K10" s="9">
        <v>2.21</v>
      </c>
      <c r="L10" s="12">
        <v>4.9989999999999995E-4</v>
      </c>
      <c r="M10" s="11">
        <v>1.7000000000000001E-2</v>
      </c>
      <c r="N10" s="11">
        <v>12.795999999999999</v>
      </c>
      <c r="O10" s="20">
        <f t="shared" si="0"/>
        <v>0.62950755153244442</v>
      </c>
    </row>
    <row r="11" spans="1:22" x14ac:dyDescent="0.3">
      <c r="A11" s="38"/>
      <c r="B11" s="29" t="s">
        <v>32</v>
      </c>
      <c r="C11" s="19">
        <v>12.458</v>
      </c>
      <c r="D11" s="9">
        <f>1081.613+50</f>
        <v>1131.6130000000001</v>
      </c>
      <c r="E11" s="9">
        <v>1.575</v>
      </c>
      <c r="F11" s="9">
        <v>-137.34100000000001</v>
      </c>
      <c r="G11" s="9">
        <v>0.34599999999999997</v>
      </c>
      <c r="H11" s="9">
        <v>16.547999999999998</v>
      </c>
      <c r="I11" s="9">
        <v>16.373000000000001</v>
      </c>
      <c r="J11" s="9">
        <v>-0.02</v>
      </c>
      <c r="K11" s="9">
        <v>1.9119999999999999</v>
      </c>
      <c r="L11" s="9">
        <v>2E-3</v>
      </c>
      <c r="M11" s="11">
        <v>1.2999999999999999E-2</v>
      </c>
      <c r="N11" s="11">
        <v>10.076000000000001</v>
      </c>
      <c r="O11" s="20">
        <f t="shared" si="0"/>
        <v>0.49569538052836126</v>
      </c>
    </row>
    <row r="12" spans="1:22" x14ac:dyDescent="0.3">
      <c r="A12" s="38"/>
      <c r="B12" s="29" t="s">
        <v>27</v>
      </c>
      <c r="C12" s="19">
        <v>9.7509999999999994</v>
      </c>
      <c r="D12" s="9">
        <f>1065.761+50</f>
        <v>1115.761</v>
      </c>
      <c r="E12" s="9">
        <v>1.607</v>
      </c>
      <c r="F12" s="9">
        <v>-144.74</v>
      </c>
      <c r="G12" s="9">
        <v>0.29499999999999998</v>
      </c>
      <c r="H12" s="9">
        <v>12.597</v>
      </c>
      <c r="I12" s="9">
        <v>12.438000000000001</v>
      </c>
      <c r="J12" s="9">
        <v>-1.4E-2</v>
      </c>
      <c r="K12" s="9">
        <v>1.556</v>
      </c>
      <c r="L12" s="9">
        <v>2E-3</v>
      </c>
      <c r="M12" s="10">
        <v>0.01</v>
      </c>
      <c r="N12" s="10">
        <v>7.37</v>
      </c>
      <c r="O12" s="21">
        <f t="shared" si="0"/>
        <v>0.36257194863974024</v>
      </c>
    </row>
    <row r="13" spans="1:22" x14ac:dyDescent="0.3">
      <c r="A13" s="38"/>
      <c r="B13" s="29" t="s">
        <v>28</v>
      </c>
      <c r="C13" s="19">
        <v>7.5960000000000001</v>
      </c>
      <c r="D13" s="9">
        <f>1063.122+50</f>
        <v>1113.1220000000001</v>
      </c>
      <c r="E13" s="9">
        <v>1.347</v>
      </c>
      <c r="F13" s="9">
        <v>-148.81299999999999</v>
      </c>
      <c r="G13" s="9">
        <v>0.24399999999999999</v>
      </c>
      <c r="H13" s="9">
        <v>9.7840000000000007</v>
      </c>
      <c r="I13" s="9">
        <v>9.6470000000000002</v>
      </c>
      <c r="J13" s="9">
        <v>-7.0000000000000001E-3</v>
      </c>
      <c r="K13" s="9">
        <v>1.24</v>
      </c>
      <c r="L13" s="9">
        <v>1E-3</v>
      </c>
      <c r="M13" s="10">
        <v>7.0000000000000001E-3</v>
      </c>
      <c r="N13" s="10">
        <v>5.2149999999999999</v>
      </c>
      <c r="O13" s="21">
        <f t="shared" si="0"/>
        <v>0.2565553205096669</v>
      </c>
    </row>
    <row r="14" spans="1:22" x14ac:dyDescent="0.3">
      <c r="A14" s="38"/>
      <c r="B14" s="29" t="s">
        <v>29</v>
      </c>
      <c r="C14" s="19">
        <v>5.7210000000000001</v>
      </c>
      <c r="D14" s="9">
        <f>1070.742+50</f>
        <v>1120.742</v>
      </c>
      <c r="E14" s="9">
        <v>1.7330000000000001</v>
      </c>
      <c r="F14" s="9">
        <v>-148.13499999999999</v>
      </c>
      <c r="G14" s="9">
        <v>0.189</v>
      </c>
      <c r="H14" s="9">
        <v>7.484</v>
      </c>
      <c r="I14" s="9">
        <v>7.3769999999999998</v>
      </c>
      <c r="J14" s="9">
        <v>-6.0000000000000001E-3</v>
      </c>
      <c r="K14" s="9">
        <v>0.93200000000000005</v>
      </c>
      <c r="L14" s="9">
        <v>2E-3</v>
      </c>
      <c r="M14" s="10">
        <v>4.0000000000000001E-3</v>
      </c>
      <c r="N14" s="10">
        <v>3.34</v>
      </c>
      <c r="O14" s="21">
        <f t="shared" si="0"/>
        <v>0.16431347468883747</v>
      </c>
    </row>
    <row r="15" spans="1:22" x14ac:dyDescent="0.3">
      <c r="A15" s="38"/>
      <c r="B15" s="29" t="s">
        <v>30</v>
      </c>
      <c r="C15" s="19">
        <v>3.9340000000000002</v>
      </c>
      <c r="D15" s="9">
        <f>1088.409+50</f>
        <v>1138.4090000000001</v>
      </c>
      <c r="E15" s="9">
        <v>2.3170000000000002</v>
      </c>
      <c r="F15" s="9">
        <v>-137.82</v>
      </c>
      <c r="G15" s="9">
        <v>0.125</v>
      </c>
      <c r="H15" s="9">
        <v>5.3120000000000003</v>
      </c>
      <c r="I15" s="9">
        <v>5.2460000000000004</v>
      </c>
      <c r="J15" s="9">
        <v>-6.0000000000000001E-3</v>
      </c>
      <c r="K15" s="9">
        <v>0.60199999999999998</v>
      </c>
      <c r="L15" s="9">
        <v>2E-3</v>
      </c>
      <c r="M15" s="10">
        <v>2E-3</v>
      </c>
      <c r="N15" s="10">
        <v>1.5529999999999999</v>
      </c>
      <c r="O15" s="21">
        <f t="shared" si="0"/>
        <v>7.6400846165198988E-2</v>
      </c>
    </row>
    <row r="16" spans="1:22" x14ac:dyDescent="0.3">
      <c r="A16" s="38"/>
      <c r="B16" s="29" t="s">
        <v>33</v>
      </c>
      <c r="C16" s="19">
        <v>2.8079999999999998</v>
      </c>
      <c r="D16" s="9">
        <f>1110.208+50</f>
        <v>1160.2080000000001</v>
      </c>
      <c r="E16" s="9">
        <v>0.309</v>
      </c>
      <c r="F16" s="9">
        <v>-117.82</v>
      </c>
      <c r="G16" s="9">
        <v>7.8E-2</v>
      </c>
      <c r="H16" s="9">
        <v>3.9359999999999999</v>
      </c>
      <c r="I16" s="9">
        <v>3.9020000000000001</v>
      </c>
      <c r="J16" s="9">
        <v>3.0000000000000001E-3</v>
      </c>
      <c r="K16" s="9">
        <v>0.372</v>
      </c>
      <c r="L16" s="12">
        <v>6.6770000000000002E-4</v>
      </c>
      <c r="M16" s="14">
        <v>5.6899999999999995E-4</v>
      </c>
      <c r="N16" s="11">
        <v>0.42699999999999999</v>
      </c>
      <c r="O16" s="21">
        <f>$N16/$N$3</f>
        <v>2.100654302159689E-2</v>
      </c>
    </row>
    <row r="17" spans="1:15" ht="15" thickBot="1" x14ac:dyDescent="0.35">
      <c r="A17" s="39"/>
      <c r="B17" s="30" t="s">
        <v>31</v>
      </c>
      <c r="C17" s="22">
        <v>2.5790000000000002</v>
      </c>
      <c r="D17" s="23">
        <f>1115.029+50</f>
        <v>1165.029</v>
      </c>
      <c r="E17" s="23">
        <v>-1.244</v>
      </c>
      <c r="F17" s="23">
        <v>-110.736</v>
      </c>
      <c r="G17" s="23">
        <v>6.7000000000000004E-2</v>
      </c>
      <c r="H17" s="23">
        <v>3.6459999999999999</v>
      </c>
      <c r="I17" s="23">
        <v>3.62</v>
      </c>
      <c r="J17" s="23">
        <v>8.0000000000000002E-3</v>
      </c>
      <c r="K17" s="23">
        <v>0.32200000000000001</v>
      </c>
      <c r="L17" s="24">
        <v>-9.8960000000000001E-5</v>
      </c>
      <c r="M17" s="25">
        <v>2.6410000000000002E-4</v>
      </c>
      <c r="N17" s="26">
        <v>0.19800000000000001</v>
      </c>
      <c r="O17" s="27">
        <f t="shared" si="0"/>
        <v>9.7407389186795878E-3</v>
      </c>
    </row>
  </sheetData>
  <mergeCells count="9">
    <mergeCell ref="P1:V1"/>
    <mergeCell ref="N1:N2"/>
    <mergeCell ref="O1:O2"/>
    <mergeCell ref="A3:A17"/>
    <mergeCell ref="A1:B1"/>
    <mergeCell ref="C1:C2"/>
    <mergeCell ref="D1:F1"/>
    <mergeCell ref="G1:L1"/>
    <mergeCell ref="M1:M2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b98a94e-6e04-48d7-be01-b54a8cfe74b2}" enabled="0" method="" siteId="{ab98a94e-6e04-48d7-be01-b54a8cfe74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XDG DEPÓSITO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Almudena Rodríguez Santiago - AERTEC</dc:creator>
  <cp:lastModifiedBy>Almudena Rodríguez Santiago - AERTEC</cp:lastModifiedBy>
  <dcterms:created xsi:type="dcterms:W3CDTF">2023-10-06T06:11:40Z</dcterms:created>
  <dcterms:modified xsi:type="dcterms:W3CDTF">2023-10-27T08:03:57Z</dcterms:modified>
</cp:coreProperties>
</file>