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\Desktop\bond-calc\"/>
    </mc:Choice>
  </mc:AlternateContent>
  <xr:revisionPtr revIDLastSave="0" documentId="13_ncr:1_{A46557A0-64CB-42F7-A5B7-1A56AAAD17C8}" xr6:coauthVersionLast="47" xr6:coauthVersionMax="47" xr10:uidLastSave="{00000000-0000-0000-0000-000000000000}"/>
  <bookViews>
    <workbookView xWindow="-108" yWindow="-108" windowWidth="23256" windowHeight="12456" activeTab="2" xr2:uid="{D11E5CCA-AB2E-45B2-9794-3B21170B4B58}"/>
  </bookViews>
  <sheets>
    <sheet name="1 anno stesso prezzo" sheetId="2" r:id="rId1"/>
    <sheet name="IT0005024234 @ 31_03_2025" sheetId="1" r:id="rId2"/>
    <sheet name="sell after 1 da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H11" i="4"/>
  <c r="H10" i="4"/>
  <c r="F10" i="4"/>
  <c r="F11" i="4" s="1"/>
  <c r="A2" i="4"/>
  <c r="E10" i="1"/>
  <c r="E11" i="1" s="1"/>
  <c r="E12" i="1" s="1"/>
  <c r="B2" i="1" s="1"/>
  <c r="B4" i="2"/>
  <c r="B3" i="2"/>
  <c r="A2" i="2"/>
  <c r="B4" i="1"/>
  <c r="B5" i="1"/>
  <c r="B6" i="1"/>
  <c r="B7" i="1"/>
  <c r="B8" i="1"/>
  <c r="B9" i="1"/>
  <c r="B10" i="1"/>
  <c r="B11" i="1"/>
  <c r="B12" i="1"/>
  <c r="B3" i="1"/>
  <c r="I7" i="2"/>
  <c r="I3" i="2"/>
  <c r="L2" i="2"/>
  <c r="L3" i="2"/>
  <c r="H12" i="4" l="1"/>
  <c r="B3" i="4" s="1"/>
  <c r="F12" i="4"/>
  <c r="B2" i="4" s="1"/>
  <c r="F14" i="4" s="1"/>
  <c r="E14" i="1"/>
  <c r="A2" i="1"/>
  <c r="A3" i="2"/>
  <c r="C2" i="4" l="1"/>
  <c r="A4" i="2"/>
  <c r="E10" i="2" l="1"/>
  <c r="E11" i="2" s="1"/>
  <c r="E12" i="2" s="1"/>
  <c r="A5" i="2"/>
  <c r="B2" i="2" l="1"/>
  <c r="B5" i="2" l="1"/>
  <c r="E14" i="2" s="1"/>
  <c r="G14" i="4"/>
</calcChain>
</file>

<file path=xl/sharedStrings.xml><?xml version="1.0" encoding="utf-8"?>
<sst xmlns="http://schemas.openxmlformats.org/spreadsheetml/2006/main" count="34" uniqueCount="14">
  <si>
    <t>Data</t>
  </si>
  <si>
    <t>Soldi</t>
  </si>
  <si>
    <t>90,5:90=x:100</t>
  </si>
  <si>
    <t>(acquisto+cedola):acquisto=(perc+100):100</t>
  </si>
  <si>
    <t>cedola/acquisto*100</t>
  </si>
  <si>
    <t>Yield</t>
  </si>
  <si>
    <t>Giorni ultima cedola</t>
  </si>
  <si>
    <t>Data acquisto</t>
  </si>
  <si>
    <t>Rateo acquisto</t>
  </si>
  <si>
    <t>Data ultima cedola</t>
  </si>
  <si>
    <t>Prezzo acquisto</t>
  </si>
  <si>
    <t>Fare tabella cashflows</t>
  </si>
  <si>
    <t>Cedola annua (%)</t>
  </si>
  <si>
    <t>Tassato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</si>
</sst>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64" fontId="0" fillId="4" borderId="0" xfId="1" applyNumberFormat="1" applyFont="1" applyFill="1"/>
    <xf numFmtId="0" fontId="0" fillId="2" borderId="0" xfId="0" applyFill="1" applyAlignment="1">
      <alignment horizontal="center"/>
    </xf>
    <xf numFmtId="10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8964-E420-4FEE-AE00-24BD24140F5B}">
  <dimension ref="A1:L14"/>
  <sheetViews>
    <sheetView workbookViewId="0">
      <selection activeCell="E7" sqref="E7"/>
    </sheetView>
  </sheetViews>
  <sheetFormatPr defaultRowHeight="14.4" x14ac:dyDescent="0.3"/>
  <cols>
    <col min="1" max="1" width="10.33203125" bestFit="1" customWidth="1"/>
    <col min="4" max="4" width="17.21875" bestFit="1" customWidth="1"/>
    <col min="5" max="5" width="12" bestFit="1" customWidth="1"/>
  </cols>
  <sheetData>
    <row r="1" spans="1:12" x14ac:dyDescent="0.3">
      <c r="A1" t="s">
        <v>0</v>
      </c>
      <c r="B1" t="s">
        <v>1</v>
      </c>
    </row>
    <row r="2" spans="1:12" x14ac:dyDescent="0.3">
      <c r="A2" s="5">
        <f>E4</f>
        <v>45748</v>
      </c>
      <c r="B2" s="4">
        <f>-(E6+$E$12)</f>
        <v>-90</v>
      </c>
      <c r="D2" s="2" t="s">
        <v>12</v>
      </c>
      <c r="E2" s="2">
        <v>0.5</v>
      </c>
      <c r="I2" t="s">
        <v>2</v>
      </c>
      <c r="L2">
        <f>90*0.5%</f>
        <v>0.45</v>
      </c>
    </row>
    <row r="3" spans="1:12" x14ac:dyDescent="0.3">
      <c r="A3" s="1">
        <f>A2+182.5</f>
        <v>45930.5</v>
      </c>
      <c r="B3">
        <f>$E$2/2</f>
        <v>0.25</v>
      </c>
      <c r="I3">
        <f>(100*90.5/90)-100</f>
        <v>0.55555555555555713</v>
      </c>
      <c r="L3">
        <f>0.5%</f>
        <v>5.0000000000000001E-3</v>
      </c>
    </row>
    <row r="4" spans="1:12" x14ac:dyDescent="0.3">
      <c r="A4" s="1">
        <f>A3+182.5</f>
        <v>46113</v>
      </c>
      <c r="B4">
        <f>$E$2/2</f>
        <v>0.25</v>
      </c>
      <c r="D4" s="2" t="s">
        <v>7</v>
      </c>
      <c r="E4" s="3">
        <v>45748</v>
      </c>
    </row>
    <row r="5" spans="1:12" x14ac:dyDescent="0.3">
      <c r="A5" s="1">
        <f>A4</f>
        <v>46113</v>
      </c>
      <c r="B5">
        <f>-B2</f>
        <v>90</v>
      </c>
      <c r="I5" t="s">
        <v>3</v>
      </c>
    </row>
    <row r="6" spans="1:12" x14ac:dyDescent="0.3">
      <c r="A6" s="1"/>
      <c r="D6" s="2" t="s">
        <v>10</v>
      </c>
      <c r="E6" s="2">
        <v>90</v>
      </c>
      <c r="I6" t="s">
        <v>4</v>
      </c>
    </row>
    <row r="7" spans="1:12" x14ac:dyDescent="0.3">
      <c r="A7" s="1"/>
      <c r="I7">
        <f>0.5/90*100</f>
        <v>0.55555555555555558</v>
      </c>
    </row>
    <row r="8" spans="1:12" x14ac:dyDescent="0.3">
      <c r="A8" s="1"/>
      <c r="D8" s="8" t="s">
        <v>11</v>
      </c>
      <c r="E8" s="8"/>
    </row>
    <row r="9" spans="1:12" x14ac:dyDescent="0.3">
      <c r="A9" s="1"/>
    </row>
    <row r="10" spans="1:12" x14ac:dyDescent="0.3">
      <c r="A10" s="1"/>
      <c r="D10" s="4" t="s">
        <v>9</v>
      </c>
      <c r="E10" s="5">
        <f>COUPPCD($E$4,INDEX($A:$A, COUNTA($A:$A)),2)</f>
        <v>45748</v>
      </c>
    </row>
    <row r="11" spans="1:12" x14ac:dyDescent="0.3">
      <c r="A11" s="1"/>
      <c r="D11" s="4" t="s">
        <v>6</v>
      </c>
      <c r="E11" s="4">
        <f>_xlfn.DAYS($E$4,$E$10)</f>
        <v>0</v>
      </c>
    </row>
    <row r="12" spans="1:12" x14ac:dyDescent="0.3">
      <c r="A12" s="1"/>
      <c r="D12" s="4" t="s">
        <v>8</v>
      </c>
      <c r="E12" s="4">
        <f>($E$2/365)*$E$11</f>
        <v>0</v>
      </c>
    </row>
    <row r="13" spans="1:12" x14ac:dyDescent="0.3">
      <c r="A13" s="1"/>
    </row>
    <row r="14" spans="1:12" x14ac:dyDescent="0.3">
      <c r="D14" s="6" t="s">
        <v>5</v>
      </c>
      <c r="E14" s="7">
        <f>XIRR(B2:B1000,A2:A1000)</f>
        <v>5.5632919073104869E-3</v>
      </c>
    </row>
  </sheetData>
  <mergeCells count="1"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BF68-7977-43C2-B207-101DACBA8478}">
  <dimension ref="A1:G14"/>
  <sheetViews>
    <sheetView workbookViewId="0">
      <selection activeCell="D2" sqref="D2:E14"/>
    </sheetView>
  </sheetViews>
  <sheetFormatPr defaultRowHeight="14.4" x14ac:dyDescent="0.3"/>
  <cols>
    <col min="1" max="1" width="10.33203125" bestFit="1" customWidth="1"/>
    <col min="4" max="4" width="19.109375" bestFit="1" customWidth="1"/>
    <col min="5" max="5" width="12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 s="5">
        <f>E4</f>
        <v>45747</v>
      </c>
      <c r="B2" s="4">
        <f>-(E6+$E$12)</f>
        <v>-103.13342465753425</v>
      </c>
      <c r="D2" s="2" t="s">
        <v>12</v>
      </c>
      <c r="E2" s="2">
        <v>3.5</v>
      </c>
    </row>
    <row r="3" spans="1:7" x14ac:dyDescent="0.3">
      <c r="A3" s="1">
        <v>45915</v>
      </c>
      <c r="B3">
        <f>$E$2/2</f>
        <v>1.75</v>
      </c>
    </row>
    <row r="4" spans="1:7" x14ac:dyDescent="0.3">
      <c r="A4" s="1">
        <v>46096</v>
      </c>
      <c r="B4">
        <f t="shared" ref="B4:B12" si="0">$E$2/2</f>
        <v>1.75</v>
      </c>
      <c r="D4" s="2" t="s">
        <v>7</v>
      </c>
      <c r="E4" s="3">
        <v>45747</v>
      </c>
      <c r="G4" s="1"/>
    </row>
    <row r="5" spans="1:7" x14ac:dyDescent="0.3">
      <c r="A5" s="1">
        <v>46280</v>
      </c>
      <c r="B5">
        <f t="shared" si="0"/>
        <v>1.75</v>
      </c>
    </row>
    <row r="6" spans="1:7" x14ac:dyDescent="0.3">
      <c r="A6" s="1">
        <v>46461</v>
      </c>
      <c r="B6">
        <f t="shared" si="0"/>
        <v>1.75</v>
      </c>
      <c r="D6" s="2" t="s">
        <v>10</v>
      </c>
      <c r="E6" s="2">
        <v>102.98</v>
      </c>
    </row>
    <row r="7" spans="1:7" x14ac:dyDescent="0.3">
      <c r="A7" s="1">
        <v>46645</v>
      </c>
      <c r="B7">
        <f t="shared" si="0"/>
        <v>1.75</v>
      </c>
    </row>
    <row r="8" spans="1:7" x14ac:dyDescent="0.3">
      <c r="A8" s="1">
        <v>46827</v>
      </c>
      <c r="B8">
        <f t="shared" si="0"/>
        <v>1.75</v>
      </c>
      <c r="D8" s="8" t="s">
        <v>11</v>
      </c>
      <c r="E8" s="8"/>
    </row>
    <row r="9" spans="1:7" x14ac:dyDescent="0.3">
      <c r="A9" s="1">
        <v>47011</v>
      </c>
      <c r="B9">
        <f t="shared" si="0"/>
        <v>1.75</v>
      </c>
    </row>
    <row r="10" spans="1:7" x14ac:dyDescent="0.3">
      <c r="A10" s="1">
        <v>47192</v>
      </c>
      <c r="B10">
        <f t="shared" si="0"/>
        <v>1.75</v>
      </c>
      <c r="D10" s="4" t="s">
        <v>9</v>
      </c>
      <c r="E10" s="5">
        <f>COUPPCD($E$4,INDEX($A:$A, COUNTA($A:$A)),2)</f>
        <v>45731</v>
      </c>
    </row>
    <row r="11" spans="1:7" x14ac:dyDescent="0.3">
      <c r="A11" s="1">
        <v>47376</v>
      </c>
      <c r="B11">
        <f t="shared" si="0"/>
        <v>1.75</v>
      </c>
      <c r="D11" s="4" t="s">
        <v>6</v>
      </c>
      <c r="E11" s="4">
        <f>_xlfn.DAYS($E$4,$E$10)</f>
        <v>16</v>
      </c>
    </row>
    <row r="12" spans="1:7" x14ac:dyDescent="0.3">
      <c r="A12" s="1">
        <v>47557</v>
      </c>
      <c r="B12">
        <f t="shared" si="0"/>
        <v>1.75</v>
      </c>
      <c r="D12" s="4" t="s">
        <v>8</v>
      </c>
      <c r="E12" s="4">
        <f>($E$2/365)*$E$11</f>
        <v>0.15342465753424658</v>
      </c>
    </row>
    <row r="13" spans="1:7" x14ac:dyDescent="0.3">
      <c r="A13" s="1">
        <v>47557</v>
      </c>
      <c r="B13">
        <v>100</v>
      </c>
    </row>
    <row r="14" spans="1:7" x14ac:dyDescent="0.3">
      <c r="D14" s="6" t="s">
        <v>5</v>
      </c>
      <c r="E14" s="7">
        <f>XIRR(B2:B1000,A2:A1000)</f>
        <v>2.8692850470542909E-2</v>
      </c>
    </row>
  </sheetData>
  <mergeCells count="1">
    <mergeCell ref="D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2DD9-C210-43B9-AAD5-5982C6D28FB4}">
  <dimension ref="A1:H47"/>
  <sheetViews>
    <sheetView tabSelected="1" workbookViewId="0">
      <selection activeCell="G28" sqref="G28"/>
    </sheetView>
  </sheetViews>
  <sheetFormatPr defaultRowHeight="14.4" x14ac:dyDescent="0.3"/>
  <cols>
    <col min="1" max="1" width="10.33203125" bestFit="1" customWidth="1"/>
    <col min="5" max="5" width="19.109375" bestFit="1" customWidth="1"/>
    <col min="6" max="6" width="12" bestFit="1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13</v>
      </c>
    </row>
    <row r="2" spans="1:8" x14ac:dyDescent="0.3">
      <c r="A2" s="5">
        <f>F4</f>
        <v>45747</v>
      </c>
      <c r="B2" s="4">
        <f>-(F6+$F$12)</f>
        <v>-94.691917808219188</v>
      </c>
      <c r="C2" s="4">
        <f>B2</f>
        <v>-94.691917808219188</v>
      </c>
      <c r="E2" s="2" t="s">
        <v>12</v>
      </c>
      <c r="F2" s="2">
        <v>2.5</v>
      </c>
    </row>
    <row r="3" spans="1:8" x14ac:dyDescent="0.3">
      <c r="A3" s="1">
        <v>45748</v>
      </c>
      <c r="B3">
        <f>94+$H$12</f>
        <v>94.828767123287676</v>
      </c>
      <c r="C3">
        <f>B3-(94-F6)*12.5/100</f>
        <v>94.812517123287677</v>
      </c>
    </row>
    <row r="4" spans="1:8" x14ac:dyDescent="0.3">
      <c r="A4" s="1">
        <v>48549</v>
      </c>
      <c r="E4" s="2" t="s">
        <v>7</v>
      </c>
      <c r="F4" s="3">
        <v>45747</v>
      </c>
      <c r="H4" s="1"/>
    </row>
    <row r="5" spans="1:8" x14ac:dyDescent="0.3">
      <c r="A5" s="1"/>
    </row>
    <row r="6" spans="1:8" x14ac:dyDescent="0.3">
      <c r="A6" s="1"/>
      <c r="E6" s="2" t="s">
        <v>10</v>
      </c>
      <c r="F6" s="2">
        <v>93.87</v>
      </c>
    </row>
    <row r="7" spans="1:8" x14ac:dyDescent="0.3">
      <c r="A7" s="1"/>
    </row>
    <row r="8" spans="1:8" x14ac:dyDescent="0.3">
      <c r="A8" s="1"/>
      <c r="E8" s="8" t="s">
        <v>11</v>
      </c>
      <c r="F8" s="8"/>
    </row>
    <row r="9" spans="1:8" x14ac:dyDescent="0.3">
      <c r="A9" s="1"/>
    </row>
    <row r="10" spans="1:8" x14ac:dyDescent="0.3">
      <c r="E10" s="4" t="s">
        <v>9</v>
      </c>
      <c r="F10" s="5">
        <f>COUPPCD($F$4,INDEX($A:$A, COUNTA($A:$A)),2)</f>
        <v>45627</v>
      </c>
      <c r="H10" s="1">
        <f>A3</f>
        <v>45748</v>
      </c>
    </row>
    <row r="11" spans="1:8" x14ac:dyDescent="0.3">
      <c r="A11" s="1"/>
      <c r="E11" s="4" t="s">
        <v>6</v>
      </c>
      <c r="F11" s="4">
        <f>_xlfn.DAYS($F$4,$F$10)</f>
        <v>120</v>
      </c>
      <c r="H11" s="4">
        <f>_xlfn.DAYS($H$10,$F$10)</f>
        <v>121</v>
      </c>
    </row>
    <row r="12" spans="1:8" x14ac:dyDescent="0.3">
      <c r="A12" s="1"/>
      <c r="E12" s="4" t="s">
        <v>8</v>
      </c>
      <c r="F12" s="4">
        <f>($F$2/365)*$F$11</f>
        <v>0.82191780821917804</v>
      </c>
      <c r="H12">
        <f>($F$2/365)*H11</f>
        <v>0.82876712328767121</v>
      </c>
    </row>
    <row r="13" spans="1:8" x14ac:dyDescent="0.3">
      <c r="A13" s="1"/>
    </row>
    <row r="14" spans="1:8" x14ac:dyDescent="0.3">
      <c r="A14" s="1"/>
      <c r="E14" s="6" t="s">
        <v>5</v>
      </c>
      <c r="F14" s="7">
        <f>XIRR(B2:B1000,A2:A1000)</f>
        <v>0.69404529333114628</v>
      </c>
      <c r="G14" s="9">
        <f>XIRR(C2:C1000,A2:A1000)</f>
        <v>0.59132503867149355</v>
      </c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</sheetData>
  <mergeCells count="1"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1 anno stesso prezzo</vt:lpstr>
      <vt:lpstr>IT0005024234 @ 31_03_2025</vt:lpstr>
      <vt:lpstr>sell after 1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Pasqualetto</dc:creator>
  <cp:lastModifiedBy>Alberto Pasqualetto</cp:lastModifiedBy>
  <dcterms:created xsi:type="dcterms:W3CDTF">2025-03-14T09:27:36Z</dcterms:created>
  <dcterms:modified xsi:type="dcterms:W3CDTF">2025-04-01T17:32:54Z</dcterms:modified>
</cp:coreProperties>
</file>