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Sheet1" sheetId="1" r:id="rId1"/>
    <s:sheet xmlns:r="http://schemas.openxmlformats.org/officeDocument/2006/relationships" name="Sheet2" sheetId="2" r:id="rId2"/>
    <s:sheet xmlns:r="http://schemas.openxmlformats.org/officeDocument/2006/relationships" name="Sheet3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<sst xmlns="http://schemas.openxmlformats.org/spreadsheetml/2006/main" uniqueCount="299">
  <si>
    <t xml:space="preserve"> </t>
  </si>
  <si>
    <t>%</t>
  </si>
  <si>
    <t>0 (0-150)</t>
  </si>
  <si>
    <t>0.25 (0.20-0.30)</t>
  </si>
  <si>
    <t>0.67 (0.67-1)</t>
  </si>
  <si>
    <t>1.1 (1.0-1.3)</t>
  </si>
  <si>
    <t>1/2/3</t>
  </si>
  <si>
    <t>10 (1-100). 10 i denna modell (se Förenklingar)</t>
  </si>
  <si>
    <t>10-2 - 10-4</t>
  </si>
  <si>
    <t>100 (10-100)</t>
  </si>
  <si>
    <t>100 (100-150)</t>
  </si>
  <si>
    <t>1000 (0-)</t>
  </si>
  <si>
    <t>1000 (0-). Tjocklek till max grundvattennivå</t>
  </si>
  <si>
    <t>150 (0-490)</t>
  </si>
  <si>
    <t>150 (150-200)</t>
  </si>
  <si>
    <t>1: 0.025 (0-0.05), 2: 0.15 (0.15-0.20), 3: 0.20 (0.20-0.30)</t>
  </si>
  <si>
    <t>1: 0.025, 2: 0.18, 3: 0.10 (0.085-0.20)</t>
  </si>
  <si>
    <t>1: 0.175 (0.075-0.175), 2: .175 (0.125-0.175), 3: .175 (0.15-0.20)</t>
  </si>
  <si>
    <t>1: 0.80, 2: 0.675, 3: 0.625</t>
  </si>
  <si>
    <t>1=asfalt/betong, 2=naturgatsten, 3=dränerande betongmarksten</t>
  </si>
  <si>
    <t>200 (25-200)</t>
  </si>
  <si>
    <t>200 (50-300)</t>
  </si>
  <si>
    <t>200 (50-450)</t>
  </si>
  <si>
    <t>250 (100-500). Ökas om ej tillräcklig flödesutjämning om inte heller arean (andel av reducerad area) går att öka mer.</t>
  </si>
  <si>
    <t>350 (200-500)</t>
  </si>
  <si>
    <t>350 (200-600). 2-6 mm är rekommenderat för biofilter</t>
  </si>
  <si>
    <t>360-3600</t>
  </si>
  <si>
    <t>3600 s</t>
  </si>
  <si>
    <t>450 (400-1000)</t>
  </si>
  <si>
    <t>5,0 l/s = beräknad kapacitet för ett dräneringsrör 110 mm, 5 promille lutning</t>
  </si>
  <si>
    <t>8 (1.3-13)</t>
  </si>
  <si>
    <t>8 (1.3-13). Ange 0 om tätning pga förorenad mark eller om hög grundvattennivå</t>
  </si>
  <si>
    <t>A</t>
  </si>
  <si>
    <t>Andel av reducerad area</t>
  </si>
  <si>
    <t>Andel yta permeabelt material av ytan på ytbeläggningen</t>
  </si>
  <si>
    <t xml:space="preserve">Anläggningens yta </t>
  </si>
  <si>
    <t>Antaganden</t>
  </si>
  <si>
    <t>Antaget makadam under dräneringsrör</t>
  </si>
  <si>
    <t>Antal dräneringsrör</t>
  </si>
  <si>
    <t>Antal dräneringsrör under områdesyta</t>
  </si>
  <si>
    <t>Astf1</t>
  </si>
  <si>
    <t>Astf2</t>
  </si>
  <si>
    <t>Avdunstning, andel av nederbörd</t>
  </si>
  <si>
    <t>Avrinningsskoefficient</t>
  </si>
  <si>
    <t>Avrinningsyta / permeabel beläggning</t>
  </si>
  <si>
    <t>Avseende utflödet genom dräneringsröret så antas ett medelutflöde istället för ett maxutflöde (kapacitet ledning) med hänsyn till att nivån inte alltid är max, i likhet med för torra dammar med bottenutlopp.</t>
  </si>
  <si>
    <t>Avstånd vattengång bräddbrunn till växtbäddens yta</t>
  </si>
  <si>
    <t>Avstånd vattengång dräneringsrör till botten av förstärkningslager</t>
  </si>
  <si>
    <t>Avstånd vattengång dräneringsrör till toppen av förstärkningslager (reglerhöjd)</t>
  </si>
  <si>
    <t>Avstånd vattengång dräneringsrör till undergunden</t>
  </si>
  <si>
    <t>Behövs dräneringsröret?</t>
  </si>
  <si>
    <t>Behövs fler dräneringsrör eller behövs förstärkningslagret göras tjockare?</t>
  </si>
  <si>
    <t>Behövs tätning runt anläggningen?</t>
  </si>
  <si>
    <t>Beräkning. "Kanske" innebär att om det finns ett dräneringsrör kommer dagvatten att rinna ut genom detta, men se nedan om utflödet genom undergrunden räcker ändå.</t>
  </si>
  <si>
    <t>Biofilter</t>
  </si>
  <si>
    <t>Biofilter med träd</t>
  </si>
  <si>
    <t>Biofilter med växter</t>
  </si>
  <si>
    <t>Dagvattenanläggning (biofilter med/utan träd, svackdike, dike eller krossdike)</t>
  </si>
  <si>
    <t>Defaultvärden</t>
  </si>
  <si>
    <t>Det antas att hela områdets yta hinner bidra vid dimensionerande varaktighet, vilket oftast är fallet vid dimenionering av utjämningsvolym</t>
  </si>
  <si>
    <t>Det har antagits att dim utjämningsvolym endast baseras på utflöde ner genom växtbädd och genom bypass i bräddbrunnen, dvs att detta ger det dimensionerande fallet och ingen hänsyn har tagits till genomflöde vidare till undergrunden och  inte till makadamlagret från undergrund upp till dräneringsröret.</t>
  </si>
  <si>
    <t xml:space="preserve">Det har antagits att utflöde genom bräddbrunn är detsamma som dräneringsrörets kapacitet, men man kan använda modellen med högre utflöde.  </t>
  </si>
  <si>
    <t>Dimensionerande erforderlig utjämningsvolym</t>
  </si>
  <si>
    <t>Dimensionerande erforderlig utjämningsvolym över vattengång (v.g) dräneringsrör</t>
  </si>
  <si>
    <t>Dimensionerande flöde från nederbörd direkt över anläggningens yta</t>
  </si>
  <si>
    <t>Dimensionerande flöde som passerar genom ytbeläggningen</t>
  </si>
  <si>
    <t>Dimensionerande regnvaraktighet</t>
  </si>
  <si>
    <t>Dimensionerande utjämningsvolym under vattengång (v.g.) dräneringsrör (inkl. terassen)</t>
  </si>
  <si>
    <t>Dräneringsrör 110 mm, 5 promille lutning</t>
  </si>
  <si>
    <t>Dräneringsrör 110 mm, 5 promille lutning. Testa att sätta 0 st för att utreda om dräneringsrör behövs.</t>
  </si>
  <si>
    <t>E</t>
  </si>
  <si>
    <t>Eftersom bidraget från flödet genom terrassen räknas med förutsätts att volymen i terrassen inte är vattenfylld, en vidareutvecling kan vara att lägga till en villkorssats som kollar detta.</t>
  </si>
  <si>
    <t>Endast angivna varaktigheter kan beräknas, inte valfria värden</t>
  </si>
  <si>
    <t>Endast återkomsttiden 10 år och klimatfaktor 1,1 kan beräknas</t>
  </si>
  <si>
    <t>Enhet</t>
  </si>
  <si>
    <t>Erforderlig utjämningsvolym under vattengång bräddbrunn.</t>
  </si>
  <si>
    <t>Erforderlig ökad voym</t>
  </si>
  <si>
    <t>Erhållen utjämningsvolym under vattengång bräddbrunn</t>
  </si>
  <si>
    <t>Expertsystem Grå-grön, v.21. Dimensionering av permeabel beläggning och övrig dagvattenanläggning, t.ex. biofilter, svackdike, dike och krossdike.</t>
  </si>
  <si>
    <t>Extra ytvattenflöde utöver avrinningen till dagvattenflödet om regnflödet överskrider ytbeläggningens flödeskapacitet.</t>
  </si>
  <si>
    <t>Faktor, flödesreduktion</t>
  </si>
  <si>
    <t>Föenklingar gentemot StormTac</t>
  </si>
  <si>
    <t>Hydraulisk konduktivitet, förstärkningslager 2-32 mm</t>
  </si>
  <si>
    <t>Hydraulisk konduktivitet, grov sand</t>
  </si>
  <si>
    <t>Hydraulisk konduktivitet, makadam 16-32</t>
  </si>
  <si>
    <t>Hydraulisk konduktivitet, makadam 2-4</t>
  </si>
  <si>
    <t>Hydraulisk konduktivitet, makadam 2-6</t>
  </si>
  <si>
    <t>Hydraulisk konduktivitet, makadam 4-16</t>
  </si>
  <si>
    <t>Hydraulisk konduktivitet, obundet bärlager 2-32 mm</t>
  </si>
  <si>
    <t>Hydraulisk konduktivitet, skelettjord</t>
  </si>
  <si>
    <t>Hydraulisk konduktivitet, sättsand 2-4 mm</t>
  </si>
  <si>
    <t>Hydraulisk konduktivitet, underbyggnad/undergrund/terrass</t>
  </si>
  <si>
    <t>Hydraulisk konduktivitet, växtbädd</t>
  </si>
  <si>
    <t>Hydraulisk konduktivitet, ytbeläggning</t>
  </si>
  <si>
    <t>Indata som kan ändras</t>
  </si>
  <si>
    <t>Infiltrationsskoefficient</t>
  </si>
  <si>
    <t>K1</t>
  </si>
  <si>
    <t>K10</t>
  </si>
  <si>
    <t>K11</t>
  </si>
  <si>
    <t>K12</t>
  </si>
  <si>
    <t>K2</t>
  </si>
  <si>
    <t>K3</t>
  </si>
  <si>
    <t>K4</t>
  </si>
  <si>
    <t>K5</t>
  </si>
  <si>
    <t>K6</t>
  </si>
  <si>
    <t>K7</t>
  </si>
  <si>
    <t>K8</t>
  </si>
  <si>
    <t>K9</t>
  </si>
  <si>
    <t>Kinf</t>
  </si>
  <si>
    <t>Klimatfaktor</t>
  </si>
  <si>
    <t>Kommentarer</t>
  </si>
  <si>
    <t>Krossdike</t>
  </si>
  <si>
    <t>Max Qdim1</t>
  </si>
  <si>
    <t>Max genomflöde,  obundet bärlager 2-32 mm</t>
  </si>
  <si>
    <t>Max genomflöde,  skelettjord</t>
  </si>
  <si>
    <t>Max genomflöde, förstärkningslager 2-32 mm</t>
  </si>
  <si>
    <t>Max genomflöde, grov sand</t>
  </si>
  <si>
    <t>Max genomflöde, makadam 16-32</t>
  </si>
  <si>
    <t>Max genomflöde, makadam 2-6</t>
  </si>
  <si>
    <t>Max genomflöde, makadam 4-16</t>
  </si>
  <si>
    <t>Max genomflöde, sättsand 2-4 mm</t>
  </si>
  <si>
    <t>Max genomflöde, underbyggnad/undergrund/terrass</t>
  </si>
  <si>
    <t>Max genomflöde, växtbädd</t>
  </si>
  <si>
    <t>Max genomflöde, ytbeläggning</t>
  </si>
  <si>
    <t>N</t>
  </si>
  <si>
    <t>N1</t>
  </si>
  <si>
    <t>N2</t>
  </si>
  <si>
    <t>Normalt 2.5 (2-6)%. Ökas om ej tillräcklig flödesutjämning eller rening</t>
  </si>
  <si>
    <t>Notation</t>
  </si>
  <si>
    <t>Om "nej" öka arean eller öka djupet på olika lager eller minska avståndet till bräddbrunnen tills "ja".</t>
  </si>
  <si>
    <t>Om det i framtiden visar sig att vi kommer att behöva lägga in olika värden på den hydrauliska konduktiviteten beroende på fraktionen i makadamen skulle vi behöva lägga in en sats som använder värdet för det lager med lägst konduktivitet, eftersom detta lager utgör den begränsande faktorn.</t>
  </si>
  <si>
    <t>Områdesyta</t>
  </si>
  <si>
    <t>Området i expertsystemet kan högst vara 10 000 m2, men obegränsat stort i StormTac.</t>
  </si>
  <si>
    <t>Parameter</t>
  </si>
  <si>
    <t>Parametern används ej i simuleringarna.</t>
  </si>
  <si>
    <t>Porandel,  växtbädd</t>
  </si>
  <si>
    <t>Porandel, förstärkningslager 2-32 mm</t>
  </si>
  <si>
    <t>Porandel, grov sand</t>
  </si>
  <si>
    <t>Porandel, makadam 16-32</t>
  </si>
  <si>
    <t>Porandel, makadam 2-6</t>
  </si>
  <si>
    <t>Porandel, makadam 4-16</t>
  </si>
  <si>
    <t>Porandel, obundet bärlager 2-32 mm</t>
  </si>
  <si>
    <t>Porandel, permeabelt material i ytbeläggning</t>
  </si>
  <si>
    <t>Porandel, skelettjord</t>
  </si>
  <si>
    <t>Porandel, sättsand 2-4 mm</t>
  </si>
  <si>
    <t>Porandel, tom yta</t>
  </si>
  <si>
    <t>Porandel, underbyggnad/undergrund/terrass</t>
  </si>
  <si>
    <t>Q1, max</t>
  </si>
  <si>
    <t>Q10, max</t>
  </si>
  <si>
    <t>Q11, max</t>
  </si>
  <si>
    <t>Q12, max</t>
  </si>
  <si>
    <t>Q2, max</t>
  </si>
  <si>
    <t>Q3, max</t>
  </si>
  <si>
    <t>Q4, max</t>
  </si>
  <si>
    <t>Q5, max</t>
  </si>
  <si>
    <t>Q6, max</t>
  </si>
  <si>
    <t>Q7, max</t>
  </si>
  <si>
    <t>Q8, max</t>
  </si>
  <si>
    <t>Q9, max</t>
  </si>
  <si>
    <t>Qdim1</t>
  </si>
  <si>
    <t>Qdim1+</t>
  </si>
  <si>
    <t>Qp</t>
  </si>
  <si>
    <t>Qp+Qdim2 + Qdim1+</t>
  </si>
  <si>
    <t>Qut1, dim</t>
  </si>
  <si>
    <t>Qut2</t>
  </si>
  <si>
    <t>Qut2max</t>
  </si>
  <si>
    <t>Qut3*, dim</t>
  </si>
  <si>
    <t>Qut3*, max</t>
  </si>
  <si>
    <t>Qut3, dim</t>
  </si>
  <si>
    <t>Qut4, max</t>
  </si>
  <si>
    <t>Qut4, max+Qut5, max</t>
  </si>
  <si>
    <t>Qut4,dim</t>
  </si>
  <si>
    <t>Qutdimpp</t>
  </si>
  <si>
    <t>Qutstf, dim</t>
  </si>
  <si>
    <t>Regnets intensitet</t>
  </si>
  <si>
    <t>Regnets varaktighet</t>
  </si>
  <si>
    <t>Regnets återkomsttid (kan ej ändras i denna modell, se Förenklingar)</t>
  </si>
  <si>
    <t>Regnintensiteterna kan inte ändras</t>
  </si>
  <si>
    <t>Resultat</t>
  </si>
  <si>
    <t>Räkna med att Qut1,dim max blir detta flöde, samt effekt att ibland behövs dränrör ibland inte, om dränrör behövs ger det extra Qdim2</t>
  </si>
  <si>
    <t>Se Tabell 1</t>
  </si>
  <si>
    <t>Se Tabell 1. Regndata från Dahlström (2010)</t>
  </si>
  <si>
    <t>Ska anläggningens botten vara tät?</t>
  </si>
  <si>
    <t>StormTac AB</t>
  </si>
  <si>
    <t>Svackdike</t>
  </si>
  <si>
    <t>Tabell 1   Beräkning av dimensionerande utjämningsvolym (Qdim1+ ger extra ytvattenflöde utöver avrinningen till dagvattenflödet om regnflödet överskrider ytbeläggningens flödeskapacitet och Qdim1++ ger utflöde genom dränrör)</t>
  </si>
  <si>
    <t>Tabell 2  Beräkning av dimensionerande utjämningsvolym</t>
  </si>
  <si>
    <t>Thomas Larm</t>
  </si>
  <si>
    <t>Tillgänglig lagringsvolym exkl öppen volym över v.g. dränrör</t>
  </si>
  <si>
    <t>Tillgänglig lagringsvolym under v.g. dränrör</t>
  </si>
  <si>
    <t>Tillgänglig lagringsvolym under v.g. dränrör (inkl. terrassen)</t>
  </si>
  <si>
    <t>Tillgänglig lagringsvolym över v.g. dränrör</t>
  </si>
  <si>
    <t>Tillgänglig total utjämningsvolym</t>
  </si>
  <si>
    <t>Tillgänglig utjämningsvolym över bräddbrunnen</t>
  </si>
  <si>
    <t>Tillgänglig öppen utjämningsvolym upp till bräddbrunnen</t>
  </si>
  <si>
    <t>Tjocklek, förstärkningslager 2-32 mm</t>
  </si>
  <si>
    <t>Tjocklek, grov sand</t>
  </si>
  <si>
    <t>Tjocklek, makadam 16-32</t>
  </si>
  <si>
    <t>Tjocklek, makadam 2-6</t>
  </si>
  <si>
    <t>Tjocklek, makadam 4-16</t>
  </si>
  <si>
    <t>Tjocklek, obundet bärlager 2-32 mm</t>
  </si>
  <si>
    <t>Tjocklek, skelettjord</t>
  </si>
  <si>
    <t>Tjocklek, sättsand 2-4 mm</t>
  </si>
  <si>
    <t>Tjocklek, tom yta</t>
  </si>
  <si>
    <t>Tjocklek, underbyggnad/undergrund/terrass</t>
  </si>
  <si>
    <t>Tjocklek, växtbädd</t>
  </si>
  <si>
    <t>Tjocklek, ytbeläggning</t>
  </si>
  <si>
    <t>Tot erforderlig</t>
  </si>
  <si>
    <t>Tot tillgänglig</t>
  </si>
  <si>
    <t>Total tillgänglig lagringsvolym</t>
  </si>
  <si>
    <t>Totalt anläggningsdjup exkl. underbyggnad</t>
  </si>
  <si>
    <t>Totalt erforderlig utjämningsvolym</t>
  </si>
  <si>
    <t>Totalt utflöde genom dräneringsrör och via exfiltration genom anläggningens botten</t>
  </si>
  <si>
    <t>Typ av beläggning</t>
  </si>
  <si>
    <t xml:space="preserve">Tätning behövs för anläggming vid förorenad mark </t>
  </si>
  <si>
    <t>Tätning behövs för anläggming vid hög grundvattennivå</t>
  </si>
  <si>
    <t>Tätning behövs för anläggming vid permeabel beläggning</t>
  </si>
  <si>
    <t>Utdata</t>
  </si>
  <si>
    <t>Utflöde genom dräneringsrör, max</t>
  </si>
  <si>
    <t>Utflöde genom dränrör</t>
  </si>
  <si>
    <t>Utflöde, max genom dräneringsrör</t>
  </si>
  <si>
    <t>Utflöde, max totalt</t>
  </si>
  <si>
    <t>Vd1</t>
  </si>
  <si>
    <t>Vd1*+Vd2</t>
  </si>
  <si>
    <t>Vd2</t>
  </si>
  <si>
    <t>Vd3</t>
  </si>
  <si>
    <t>Vd3*</t>
  </si>
  <si>
    <t>Vd3*+Vd4</t>
  </si>
  <si>
    <t>Vd4</t>
  </si>
  <si>
    <t>Vd4*</t>
  </si>
  <si>
    <t>Vstf1</t>
  </si>
  <si>
    <t>Vstf1*+Vstf2</t>
  </si>
  <si>
    <t>Vstf2</t>
  </si>
  <si>
    <t>Vstf3</t>
  </si>
  <si>
    <t>Vstf4</t>
  </si>
  <si>
    <t>Vstf5</t>
  </si>
  <si>
    <t>Vstf6</t>
  </si>
  <si>
    <t>Vstftot</t>
  </si>
  <si>
    <t>Värde</t>
  </si>
  <si>
    <t>dV</t>
  </si>
  <si>
    <t>fQred</t>
  </si>
  <si>
    <t>fc</t>
  </si>
  <si>
    <t>h1</t>
  </si>
  <si>
    <t>h10</t>
  </si>
  <si>
    <t>h11</t>
  </si>
  <si>
    <t>h12</t>
  </si>
  <si>
    <t>h13</t>
  </si>
  <si>
    <t>h14</t>
  </si>
  <si>
    <t>h15</t>
  </si>
  <si>
    <t>h2</t>
  </si>
  <si>
    <t>h3</t>
  </si>
  <si>
    <t>h4</t>
  </si>
  <si>
    <t>h4a</t>
  </si>
  <si>
    <t>h4b</t>
  </si>
  <si>
    <t>h5</t>
  </si>
  <si>
    <t>h7</t>
  </si>
  <si>
    <t>h7b</t>
  </si>
  <si>
    <t>h8</t>
  </si>
  <si>
    <t>h9</t>
  </si>
  <si>
    <t>ha</t>
  </si>
  <si>
    <t>htot1</t>
  </si>
  <si>
    <t>htot2</t>
  </si>
  <si>
    <t>i</t>
  </si>
  <si>
    <t>j</t>
  </si>
  <si>
    <t>ja/nej</t>
  </si>
  <si>
    <t>l/s</t>
  </si>
  <si>
    <t>l/s/ha</t>
  </si>
  <si>
    <t>m</t>
  </si>
  <si>
    <t>m/s</t>
  </si>
  <si>
    <t>m2</t>
  </si>
  <si>
    <t>m3</t>
  </si>
  <si>
    <t>min</t>
  </si>
  <si>
    <t>mm</t>
  </si>
  <si>
    <t>mm/h</t>
  </si>
  <si>
    <t>n0</t>
  </si>
  <si>
    <t>n1</t>
  </si>
  <si>
    <t>n10</t>
  </si>
  <si>
    <t>n11</t>
  </si>
  <si>
    <t>n12</t>
  </si>
  <si>
    <t>n13</t>
  </si>
  <si>
    <t>n2</t>
  </si>
  <si>
    <t>n3</t>
  </si>
  <si>
    <t>n4</t>
  </si>
  <si>
    <t>n5</t>
  </si>
  <si>
    <t>n6</t>
  </si>
  <si>
    <t>n7</t>
  </si>
  <si>
    <t>n8</t>
  </si>
  <si>
    <t>n9</t>
  </si>
  <si>
    <t>nej</t>
  </si>
  <si>
    <t>se Tabell 2</t>
  </si>
  <si>
    <t>st</t>
  </si>
  <si>
    <t>tr</t>
  </si>
  <si>
    <t>tr1</t>
  </si>
  <si>
    <t>tr2</t>
  </si>
  <si>
    <t>Är anläggningen tillräckligt stor?</t>
  </si>
  <si>
    <t>Är lagringsvolymen över dränröret tillräcklig?</t>
  </si>
  <si>
    <t>Är marken förorenad?</t>
  </si>
  <si>
    <t>Övrig indata (kan ändras, men defaultvärden finns)</t>
  </si>
  <si>
    <t>år</t>
  </si>
</sst>
</file>

<file path=xl/styles.xml><?xml version="1.0" encoding="utf-8"?>
<styleSheet xmlns="http://schemas.openxmlformats.org/spreadsheetml/2006/main">
  <numFmts count="4">
    <numFmt formatCode="0.0e+00" numFmtId="165"/>
    <numFmt formatCode="0.0" numFmtId="166"/>
    <numFmt formatCode="0.000" numFmtId="167"/>
    <numFmt formatCode="0.0000" numFmtId="168"/>
  </numFmts>
  <fonts count="14">
    <font>
      <sz val="11"/>
      <color theme="1"/>
      <name val="Calibri"/>
      <family val="2"/>
      <scheme val="minor"/>
    </font>
    <font>
      <sz val="10"/>
      <color rgb="FF000000"/>
      <name val="Times New Roman"/>
      <family val="2"/>
      <b/>
    </font>
    <font>
      <sz val="14"/>
      <color rgb="FF000000"/>
      <name val="Arial"/>
      <family val="2"/>
      <b/>
    </font>
    <font>
      <sz val="10"/>
      <color rgb="FF000000"/>
      <name val="Arial"/>
      <family val="2"/>
    </font>
    <font>
      <sz val="10"/>
      <color rgb="FF000000"/>
      <name val="Times New Roman"/>
      <family val="2"/>
    </font>
    <font>
      <sz val="10"/>
      <color rgb="FF000080"/>
      <name val="Arial"/>
      <family val="2"/>
    </font>
    <font>
      <sz val="22"/>
      <color rgb="FF000000"/>
      <name val="Arial"/>
      <family val="2"/>
    </font>
    <font>
      <sz val="10"/>
      <color rgb="FF000000"/>
      <name val="Arial"/>
      <family val="2"/>
      <i/>
    </font>
    <font>
      <sz val="10"/>
      <color rgb="FF000000"/>
      <name val="Symbol"/>
      <family val="2"/>
    </font>
    <font>
      <sz val="12"/>
      <color rgb="FF000000"/>
      <name val="Arial"/>
      <family val="2"/>
      <b/>
    </font>
    <font>
      <sz val="10"/>
      <color rgb="FF000080"/>
      <name val="Times New Roman"/>
      <family val="2"/>
    </font>
    <font>
      <sz val="10"/>
      <color rgb="FF000000"/>
      <name val="Arial"/>
      <family val="2"/>
      <b/>
    </font>
    <font>
      <sz val="14"/>
      <color rgb="FF000000"/>
      <name val="Times New Roman"/>
      <family val="2"/>
      <b/>
    </font>
    <font>
      <sz val="10"/>
      <color rgb="FF000000"/>
      <name val="Symbol"/>
      <family val="2"/>
      <b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008080"/>
        <bgColor rgb="FFFFFFFF"/>
      </patternFill>
    </fill>
    <fill>
      <patternFill patternType="solid">
        <fgColor rgb="FF0066CC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003300"/>
        <bgColor rgb="FFFFFFFF"/>
      </patternFill>
    </fill>
    <fill>
      <patternFill patternType="solid">
        <fgColor rgb="FF3366FF"/>
        <bgColor rgb="FFFFFFFF"/>
      </patternFill>
    </fill>
    <fill>
      <patternFill patternType="solid">
        <fgColor rgb="FF33CCCC"/>
        <bgColor rgb="FFFFFFFF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borderId="0" fillId="0" fontId="0" numFmtId="0"/>
  </cellStyleXfs>
  <cellXfs count="89">
    <xf borderId="0" fillId="0" fontId="0" numFmtId="0" xfId="0"/>
    <xf applyAlignment="1" applyFill="1" applyFont="1" applyNumberFormat="1" borderId="0" fillId="2" fontId="1" numFmtId="2" xfId="0">
      <alignment horizontal="center"/>
    </xf>
    <xf applyBorder="1" applyFont="1" borderId="1" fillId="0" fontId="2" numFmtId="0" xfId="0"/>
    <xf applyAlignment="1" applyFill="1" applyFont="1" applyNumberFormat="1" borderId="0" fillId="3" fontId="3" numFmtId="1" xfId="0">
      <alignment horizontal="center"/>
    </xf>
    <xf applyAlignment="1" applyFont="1" applyNumberFormat="1" borderId="0" fillId="0" fontId="3" numFmtId="49" xfId="0">
      <alignment horizontal="left"/>
    </xf>
    <xf applyAlignment="1" applyFill="1" applyFont="1" borderId="0" fillId="4" fontId="1" numFmtId="0" xfId="0">
      <alignment horizontal="center"/>
    </xf>
    <xf applyAlignment="1" applyFill="1" applyFont="1" borderId="0" fillId="2" fontId="3" numFmtId="0" xfId="0">
      <alignment horizontal="left"/>
    </xf>
    <xf applyAlignment="1" applyFill="1" applyFont="1" applyNumberFormat="1" borderId="0" fillId="5" fontId="3" numFmtId="1" xfId="0">
      <alignment horizontal="center"/>
    </xf>
    <xf applyAlignment="1" applyFill="1" applyFont="1" applyNumberFormat="1" borderId="0" fillId="2" fontId="4" numFmtId="165" xfId="0">
      <alignment horizontal="center"/>
    </xf>
    <xf applyAlignment="1" applyBorder="1" applyFill="1" applyFont="1" borderId="2" fillId="2" fontId="2" numFmtId="0" xfId="0">
      <alignment horizontal="center"/>
    </xf>
    <xf applyAlignment="1" applyFont="1" borderId="0" fillId="0" fontId="5" numFmtId="0" xfId="0">
      <alignment horizontal="left"/>
    </xf>
    <xf applyAlignment="1" applyFont="1" applyNumberFormat="1" borderId="0" fillId="0" fontId="3" numFmtId="166" xfId="0">
      <alignment horizontal="center"/>
    </xf>
    <xf applyAlignment="1" applyFill="1" applyFont="1" applyNumberFormat="1" borderId="0" fillId="2" fontId="3" numFmtId="2" xfId="0">
      <alignment horizontal="center"/>
    </xf>
    <xf applyAlignment="1" applyBorder="1" applyFill="1" applyFont="1" borderId="3" fillId="2" fontId="2" numFmtId="0" xfId="0">
      <alignment horizontal="left"/>
    </xf>
    <xf applyAlignment="1" applyFill="1" applyFont="1" applyNumberFormat="1" borderId="0" fillId="2" fontId="4" numFmtId="166" xfId="0">
      <alignment horizontal="center"/>
    </xf>
    <xf applyAlignment="1" applyFill="1" applyFont="1" applyNumberFormat="1" borderId="0" fillId="4" fontId="3" numFmtId="1" xfId="0">
      <alignment horizontal="center"/>
    </xf>
    <xf applyFont="1" borderId="0" fillId="0" fontId="3" numFmtId="0" xfId="0"/>
    <xf applyAlignment="1" applyFont="1" borderId="0" fillId="0" fontId="3" numFmtId="0" xfId="0">
      <alignment horizontal="center"/>
    </xf>
    <xf applyAlignment="1" applyFill="1" applyFont="1" applyNumberFormat="1" borderId="0" fillId="2" fontId="3" numFmtId="166" xfId="0">
      <alignment horizontal="center"/>
    </xf>
    <xf applyAlignment="1" applyFill="1" applyFont="1" applyNumberFormat="1" borderId="0" fillId="6" fontId="3" numFmtId="1" xfId="0">
      <alignment horizontal="center"/>
    </xf>
    <xf applyAlignment="1" applyFill="1" applyFont="1" applyNumberFormat="1" borderId="0" fillId="2" fontId="4" numFmtId="2" xfId="0">
      <alignment horizontal="center"/>
    </xf>
    <xf applyFill="1" applyFont="1" borderId="0" fillId="6" fontId="6" numFmtId="0" xfId="0"/>
    <xf applyFill="1" applyFont="1" applyNumberFormat="1" borderId="0" fillId="6" fontId="3" numFmtId="1" xfId="0"/>
    <xf applyAlignment="1" applyFill="1" applyFont="1" applyNumberFormat="1" borderId="0" fillId="5" fontId="3" numFmtId="166" xfId="0">
      <alignment horizontal="center"/>
    </xf>
    <xf applyAlignment="1" applyFill="1" applyFont="1" applyNumberFormat="1" borderId="0" fillId="2" fontId="7" numFmtId="166" xfId="0">
      <alignment horizontal="center"/>
    </xf>
    <xf applyAlignment="1" applyFill="1" applyFont="1" applyNumberFormat="1" borderId="0" fillId="2" fontId="3" numFmtId="167" xfId="0">
      <alignment horizontal="center"/>
    </xf>
    <xf applyAlignment="1" applyFill="1" applyFont="1" applyNumberFormat="1" borderId="0" fillId="7" fontId="3" numFmtId="166" xfId="0">
      <alignment horizontal="center"/>
    </xf>
    <xf applyAlignment="1" applyBorder="1" applyFill="1" applyFont="1" applyNumberFormat="1" borderId="1" fillId="8" fontId="2" numFmtId="1" xfId="0">
      <alignment horizontal="center"/>
    </xf>
    <xf applyAlignment="1" applyFont="1" borderId="0" fillId="0" fontId="8" numFmtId="0" xfId="0">
      <alignment horizontal="center"/>
    </xf>
    <xf applyAlignment="1" applyFill="1" applyFont="1" applyNumberFormat="1" borderId="0" fillId="2" fontId="3" numFmtId="1" xfId="0">
      <alignment horizontal="left"/>
    </xf>
    <xf applyFont="1" borderId="0" fillId="0" fontId="9" numFmtId="0" xfId="0"/>
    <xf applyFill="1" applyFont="1" borderId="0" fillId="2" fontId="7" numFmtId="0" xfId="0"/>
    <xf applyAlignment="1" applyFill="1" applyFont="1" borderId="0" fillId="9" fontId="3" numFmtId="0" xfId="0">
      <alignment horizontal="center"/>
    </xf>
    <xf applyAlignment="1" applyFill="1" applyFont="1" applyNumberFormat="1" borderId="0" fillId="2" fontId="10" numFmtId="1" xfId="0">
      <alignment horizontal="center"/>
    </xf>
    <xf applyAlignment="1" applyFill="1" applyFont="1" borderId="0" fillId="3" fontId="3" numFmtId="0" xfId="0">
      <alignment horizontal="center"/>
    </xf>
    <xf applyAlignment="1" applyFill="1" applyFont="1" borderId="0" fillId="5" fontId="11" numFmtId="0" xfId="0">
      <alignment horizontal="center"/>
    </xf>
    <xf applyAlignment="1" applyFill="1" applyFont="1" borderId="0" fillId="2" fontId="3" numFmtId="0" xfId="0">
      <alignment horizontal="center"/>
    </xf>
    <xf applyAlignment="1" applyFill="1" applyFont="1" borderId="0" fillId="4" fontId="3" numFmtId="0" xfId="0">
      <alignment horizontal="center"/>
    </xf>
    <xf applyAlignment="1" applyFill="1" applyFont="1" applyNumberFormat="1" borderId="0" fillId="7" fontId="3" numFmtId="2" xfId="0">
      <alignment horizontal="center"/>
    </xf>
    <xf applyFill="1" applyFont="1" borderId="0" fillId="6" fontId="3" numFmtId="0" xfId="0"/>
    <xf applyAlignment="1" applyFont="1" applyNumberFormat="1" borderId="0" fillId="0" fontId="3" numFmtId="49" xfId="0">
      <alignment horizontal="center"/>
    </xf>
    <xf applyFill="1" applyFont="1" borderId="0" fillId="2" fontId="11" numFmtId="0" xfId="0"/>
    <xf applyAlignment="1" applyFill="1" applyFont="1" applyNumberFormat="1" borderId="0" fillId="2" fontId="4" numFmtId="168" xfId="0">
      <alignment horizontal="center"/>
    </xf>
    <xf applyAlignment="1" applyBorder="1" applyFill="1" applyFont="1" borderId="1" fillId="5" fontId="2" numFmtId="0" xfId="0">
      <alignment horizontal="center"/>
    </xf>
    <xf applyAlignment="1" applyFill="1" applyFont="1" applyNumberFormat="1" borderId="0" fillId="2" fontId="4" numFmtId="167" xfId="0">
      <alignment horizontal="center"/>
    </xf>
    <xf applyAlignment="1" applyFont="1" borderId="0" fillId="0" fontId="3" numFmtId="0" xfId="0">
      <alignment horizontal="left"/>
    </xf>
    <xf applyFill="1" applyFont="1" borderId="0" fillId="2" fontId="3" numFmtId="0" xfId="0"/>
    <xf applyAlignment="1" applyFill="1" applyFont="1" applyNumberFormat="1" borderId="0" fillId="2" fontId="3" numFmtId="166" xfId="0">
      <alignment horizontal="center"/>
    </xf>
    <xf applyFont="1" applyNumberFormat="1" borderId="0" fillId="0" fontId="3" numFmtId="166" xfId="0"/>
    <xf applyAlignment="1" applyFill="1" applyFont="1" applyNumberFormat="1" borderId="0" fillId="2" fontId="4" numFmtId="2" xfId="0">
      <alignment horizontal="left"/>
    </xf>
    <xf applyAlignment="1" applyFill="1" applyFont="1" applyNumberFormat="1" borderId="0" fillId="7" fontId="11" numFmtId="1" xfId="0">
      <alignment horizontal="center"/>
    </xf>
    <xf applyAlignment="1" applyFill="1" applyFont="1" applyNumberFormat="1" borderId="0" fillId="3" fontId="4" numFmtId="1" xfId="0">
      <alignment horizontal="center"/>
    </xf>
    <xf applyFill="1" applyFont="1" borderId="0" fillId="5" fontId="3" numFmtId="0" xfId="0"/>
    <xf applyAlignment="1" applyFill="1" applyFont="1" applyNumberFormat="1" borderId="0" fillId="3" fontId="4" numFmtId="166" xfId="0">
      <alignment horizontal="center"/>
    </xf>
    <xf applyAlignment="1" applyFill="1" applyFont="1" applyNumberFormat="1" borderId="0" fillId="2" fontId="3" numFmtId="1" xfId="0">
      <alignment horizontal="center"/>
    </xf>
    <xf applyAlignment="1" applyFill="1" applyFont="1" borderId="0" fillId="2" fontId="3" numFmtId="0" xfId="0">
      <alignment horizontal="left"/>
    </xf>
    <xf applyAlignment="1" applyFill="1" applyFont="1" applyNumberFormat="1" borderId="0" fillId="2" fontId="4" numFmtId="167" xfId="0">
      <alignment horizontal="left"/>
    </xf>
    <xf applyFill="1" applyFont="1" borderId="0" fillId="2" fontId="3" numFmtId="0" xfId="0"/>
    <xf applyFill="1" applyFont="1" borderId="0" fillId="5" fontId="2" numFmtId="0" xfId="0"/>
    <xf applyAlignment="1" applyFill="1" applyFont="1" applyNumberFormat="1" borderId="0" fillId="9" fontId="3" numFmtId="1" xfId="0">
      <alignment horizontal="center"/>
    </xf>
    <xf applyFill="1" applyFont="1" applyNumberFormat="1" borderId="0" fillId="2" fontId="3" numFmtId="2" xfId="0"/>
    <xf applyAlignment="1" applyFill="1" applyFont="1" borderId="0" fillId="4" fontId="3" numFmtId="0" xfId="0">
      <alignment horizontal="left"/>
    </xf>
    <xf applyAlignment="1" applyFill="1" applyFont="1" applyNumberFormat="1" borderId="0" fillId="2" fontId="4" numFmtId="1" xfId="0">
      <alignment horizontal="left"/>
    </xf>
    <xf applyAlignment="1" applyFont="1" applyNumberFormat="1" borderId="0" fillId="0" fontId="3" numFmtId="1" xfId="0">
      <alignment horizontal="center"/>
    </xf>
    <xf applyFill="1" applyFont="1" borderId="0" fillId="4" fontId="3" numFmtId="0" xfId="0"/>
    <xf applyAlignment="1" applyFill="1" applyFont="1" applyNumberFormat="1" borderId="0" fillId="2" fontId="12" numFmtId="2" xfId="0">
      <alignment horizontal="left"/>
    </xf>
    <xf applyAlignment="1" applyFill="1" applyFont="1" applyNumberFormat="1" borderId="0" fillId="2" fontId="4" numFmtId="1" xfId="0">
      <alignment horizontal="center"/>
    </xf>
    <xf applyAlignment="1" applyFill="1" applyFont="1" borderId="0" fillId="2" fontId="1" numFmtId="0" xfId="0">
      <alignment horizontal="center"/>
    </xf>
    <xf applyAlignment="1" applyFill="1" applyFont="1" borderId="0" fillId="2" fontId="1" numFmtId="0" xfId="0">
      <alignment horizontal="left"/>
    </xf>
    <xf applyAlignment="1" applyFill="1" applyFont="1" applyNumberFormat="1" borderId="0" fillId="4" fontId="11" numFmtId="1" xfId="0">
      <alignment horizontal="center"/>
    </xf>
    <xf applyAlignment="1" applyFill="1" applyFont="1" applyNumberFormat="1" borderId="0" fillId="2" fontId="3" numFmtId="2" xfId="0">
      <alignment horizontal="center"/>
    </xf>
    <xf applyAlignment="1" applyFont="1" borderId="0" fillId="0" fontId="11" numFmtId="0" xfId="0">
      <alignment horizontal="left"/>
    </xf>
    <xf applyAlignment="1" applyFont="1" borderId="0" fillId="0" fontId="11" numFmtId="0" xfId="0">
      <alignment horizontal="center"/>
    </xf>
    <xf applyBorder="1" applyFont="1" borderId="3" fillId="0" fontId="2" numFmtId="0" xfId="0"/>
    <xf applyAlignment="1" applyFill="1" applyFont="1" borderId="0" fillId="2" fontId="4" numFmtId="0" xfId="0">
      <alignment horizontal="center"/>
    </xf>
    <xf applyAlignment="1" applyFill="1" applyFont="1" applyNumberFormat="1" borderId="0" fillId="2" fontId="3" numFmtId="1" xfId="0">
      <alignment horizontal="center"/>
    </xf>
    <xf applyAlignment="1" applyFill="1" applyFont="1" applyNumberFormat="1" borderId="0" fillId="4" fontId="4" numFmtId="2" xfId="0">
      <alignment horizontal="left"/>
    </xf>
    <xf applyAlignment="1" applyBorder="1" applyFill="1" applyFont="1" applyNumberFormat="1" borderId="1" fillId="3" fontId="5" numFmtId="166" xfId="0">
      <alignment horizontal="center"/>
    </xf>
    <xf applyAlignment="1" applyFill="1" applyFont="1" borderId="0" fillId="2" fontId="11" numFmtId="0" xfId="0">
      <alignment horizontal="center"/>
    </xf>
    <xf applyAlignment="1" applyFill="1" applyFont="1" applyNumberFormat="1" borderId="0" fillId="2" fontId="11" numFmtId="1" xfId="0">
      <alignment horizontal="center"/>
    </xf>
    <xf applyAlignment="1" applyBorder="1" applyFill="1" applyFont="1" applyNumberFormat="1" borderId="1" fillId="3" fontId="4" numFmtId="1" xfId="0">
      <alignment horizontal="center"/>
    </xf>
    <xf applyAlignment="1" applyFill="1" applyFont="1" borderId="0" fillId="2" fontId="11" numFmtId="0" xfId="0">
      <alignment horizontal="left"/>
    </xf>
    <xf applyAlignment="1" applyFill="1" applyFont="1" borderId="0" fillId="2" fontId="3" numFmtId="0" xfId="0">
      <alignment horizontal="center"/>
    </xf>
    <xf applyAlignment="1" applyFill="1" applyFont="1" borderId="0" fillId="4" fontId="3" numFmtId="0" xfId="0">
      <alignment horizontal="left"/>
    </xf>
    <xf applyAlignment="1" applyFill="1" applyFont="1" applyNumberFormat="1" borderId="0" fillId="6" fontId="3" numFmtId="167" xfId="0">
      <alignment horizontal="center"/>
    </xf>
    <xf applyAlignment="1" applyFont="1" applyNumberFormat="1" borderId="0" fillId="0" fontId="11" numFmtId="1" xfId="0">
      <alignment horizontal="center"/>
    </xf>
    <xf applyFont="1" borderId="0" fillId="0" fontId="11" numFmtId="0" xfId="0"/>
    <xf applyAlignment="1" applyFill="1" applyFont="1" borderId="0" fillId="2" fontId="13" numFmtId="0" xfId="0">
      <alignment horizontal="center"/>
    </xf>
    <xf applyAlignment="1" applyFill="1" applyFont="1" borderId="0" fillId="2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worksheets/sheet3.xml" Type="http://schemas.openxmlformats.org/officeDocument/2006/relationships/worksheet"/>
  <ns0:Relationship Id="rId4" Target="sharedStrings.xml" Type="http://schemas.openxmlformats.org/officeDocument/2006/relationships/sharedStrings"/>
  <ns0:Relationship Id="rId5" Target="styles.xml" Type="http://schemas.openxmlformats.org/officeDocument/2006/relationships/styles"/>
  <ns0:Relationship Id="rId6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8" dist="17961" dir="135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8" dist="17961" dir="135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AF131"/>
  <sheetViews>
    <sheetView workbookViewId="0">
      <selection sqref="A1" activeCell="A1"/>
    </sheetView>
  </sheetViews>
  <sheetFormatPr defaultRowHeight="15"/>
  <cols>
    <col style="16" min="1" max="1" customWidth="1" width="3.140625"/>
    <col style="16" min="27" max="27" customWidth="1" width="10.28515625"/>
    <col style="16" min="28" max="28" customWidth="1" width="9.7109375"/>
    <col style="16" min="29" max="29" customWidth="1" width="8.7109375"/>
    <col style="16" min="30" max="30" customWidth="1" width="8.7109375"/>
    <col style="16" min="31" max="31" customWidth="1" width="8.7109375"/>
    <col style="57" min="32" max="32" customWidth="1" width="9.140625"/>
    <col style="16" min="2" max="2" customWidth="1" width="63.28515625"/>
    <col style="16" min="3" max="3" customWidth="1" width="23.42578125"/>
    <col style="16" min="4" max="4" customWidth="1" width="9.42578125"/>
    <col style="16" min="5" max="5" customWidth="1" width="8.7109375"/>
    <col style="16" min="6" max="6" customWidth="1" width="17.5703125"/>
    <col style="16" min="7" max="7" customWidth="1" width="54.85546875"/>
    <col style="16" min="8" max="8" customWidth="1" width="35.85546875"/>
    <col style="16" min="9" max="9" customWidth="1" width="35.85546875"/>
    <col style="57" min="10" max="10" customWidth="1" width="8.7109375"/>
    <col style="57" min="11" max="11" customWidth="1" width="8.7109375"/>
    <col style="57" min="12" max="12" customWidth="1" width="12.28515625"/>
    <col style="57" min="13" max="13" customWidth="1" width="16.140625"/>
    <col style="57" min="14" max="14" customWidth="1" width="16.140625"/>
    <col style="16" min="15" max="15" customWidth="1" width="4.140625"/>
    <col style="16" min="16" max="16" customWidth="1" width="28.85546875"/>
    <col style="16" min="17" max="17" customWidth="1" width="14.140625"/>
    <col style="16" min="18" max="18" customWidth="1" width="15.0"/>
    <col style="16" min="19" max="19" customWidth="1" width="8.7109375"/>
    <col style="16" min="20" max="20" customWidth="1" width="14.140625"/>
    <col style="16" min="21" max="21" customWidth="1" width="8.7109375"/>
    <col style="16" min="22" max="22" customWidth="1" width="8.7109375"/>
    <col style="57" min="23" max="23" customWidth="1" width="8.42578125"/>
    <col style="16" min="24" max="24" customWidth="1" width="7.28515625"/>
    <col style="16" min="25" max="25" customWidth="1" width="19.140625"/>
    <col style="16" min="26" max="26" customWidth="1" width="16.85546875"/>
  </cols>
  <sheetData>
    <row r="1" spans="1:32">
      <c s="64" t="s" r="A1"/>
      <c s="64" t="s" r="B1"/>
      <c s="64" t="s" r="C1"/>
      <c s="64" t="s" r="D1"/>
      <c s="64" t="s" r="E1"/>
      <c s="64" t="s" r="F1"/>
      <c s="64" t="s" r="G1"/>
      <c s="64" t="s" r="H1"/>
      <c s="64" t="s" r="I1"/>
      <c s="64" t="s" r="J1"/>
      <c s="64" t="s" r="K1"/>
      <c s="64" t="s" r="L1"/>
      <c s="64" t="s" r="M1"/>
      <c s="64" t="s" r="N1"/>
      <c s="64" t="s" r="O1"/>
      <c s="64" t="s" r="P1"/>
      <c s="64" t="s" r="Q1"/>
      <c s="64" t="s" r="R1"/>
      <c s="64" t="s" r="S1"/>
      <c s="64" t="s" r="T1"/>
      <c s="64" t="s" r="U1"/>
      <c s="64" t="s" r="V1"/>
      <c s="64" t="s" r="W1"/>
      <c s="64" t="s" r="X1"/>
      <c s="64" t="s" r="Y1"/>
      <c s="64" t="s" r="Z1"/>
      <c s="64" t="s" r="AA1"/>
      <c s="64" t="s" r="AB1"/>
      <c s="64" t="s" r="AC1"/>
      <c s="64" t="s" r="AD1"/>
      <c s="64" t="s" r="AE1"/>
      <c s="39" t="s" r="AF1"/>
      <c s="39" t="s" r="AG1"/>
      <c s="39" t="s" r="AH1"/>
      <c s="39" t="s" r="AI1"/>
      <c s="39" t="s" r="AJ1"/>
      <c s="39" t="s" r="AK1"/>
      <c s="39" t="s" r="AL1"/>
      <c s="39" t="s" r="AM1"/>
      <c s="39" t="s" r="AN1"/>
      <c s="39" t="s" r="AO1"/>
      <c s="39" t="s" r="AP1"/>
      <c s="39" t="s" r="AQ1"/>
      <c s="39" t="s" r="AR1"/>
      <c s="39" t="s" r="AS1"/>
      <c s="39" t="s" r="AT1"/>
      <c s="39" t="s" r="AU1"/>
    </row>
    <row spans="1:32" customHeight="1" r="2" ht="18.0">
      <c s="64" t="s" r="A2"/>
      <c s="58" t="s" r="B2">
        <v>78</v>
      </c>
      <c s="52" t="s" r="C2"/>
      <c s="52" t="s" r="D2"/>
      <c s="52" t="s" r="E2"/>
      <c s="52" t="s" r="F2"/>
      <c s="52" t="s" r="G2"/>
      <c s="52" t="s" r="H2"/>
      <c s="52" t="s" r="I2"/>
      <c s="52" t="s" r="J2"/>
      <c s="52" t="s" r="K2"/>
      <c s="52" t="s" r="L2"/>
      <c s="52" t="s" r="M2"/>
      <c s="52" t="s" r="N2"/>
      <c s="52" t="s" r="O2"/>
      <c s="52" t="s" r="P2"/>
      <c s="52" t="s" r="Q2"/>
      <c s="52" t="s" r="R2"/>
      <c s="52" t="s" r="S2"/>
      <c s="52" t="s" r="T2"/>
      <c s="52" t="s" r="U2"/>
      <c s="52" t="s" r="V2"/>
      <c s="52" t="s" r="W2"/>
      <c s="52" t="s" r="X2"/>
      <c s="52" t="s" r="Y2"/>
      <c s="52" t="s" r="Z2"/>
      <c s="52" t="s" r="AA2"/>
      <c s="52" t="s" r="AB2"/>
      <c s="52" t="s" r="AC2"/>
      <c s="52" t="s" r="AD2"/>
      <c s="64" t="s" r="AE2"/>
      <c s="39" t="s" r="AF2"/>
      <c s="39" t="s" r="AG2"/>
      <c s="39" t="s" r="AH2"/>
      <c s="39" t="s" r="AI2"/>
      <c s="39" t="s" r="AJ2"/>
      <c s="39" t="s" r="AK2"/>
      <c s="39" t="s" r="AL2"/>
      <c s="39" t="s" r="AM2"/>
      <c s="39" t="s" r="AN2"/>
      <c s="39" t="s" r="AO2"/>
      <c s="39" t="s" r="AP2"/>
      <c s="39" t="s" r="AQ2"/>
      <c s="39" t="s" r="AR2"/>
      <c s="39" t="s" r="AS2"/>
      <c s="39" t="s" r="AT2"/>
      <c s="39" t="s" r="AU2"/>
    </row>
    <row r="3" spans="1:32">
      <c s="64" t="s" r="A3"/>
      <c s="64" t="s" r="B3"/>
      <c s="64" t="s" r="C3"/>
      <c s="64" t="s" r="D3"/>
      <c s="64" t="s" r="E3"/>
      <c s="64" t="s" r="F3"/>
      <c s="64" t="s" r="G3"/>
      <c s="64" t="s" r="H3"/>
      <c s="64" t="s" r="I3"/>
      <c s="64" t="s" r="J3"/>
      <c s="64" t="s" r="K3"/>
      <c s="64" t="s" r="L3"/>
      <c s="64" t="s" r="M3"/>
      <c s="64" t="s" r="N3"/>
      <c s="64" t="s" r="O3"/>
      <c s="64" t="s" r="P3"/>
      <c s="64" t="s" r="Q3"/>
      <c s="64" t="s" r="R3"/>
      <c s="64" t="s" r="S3"/>
      <c s="64" t="s" r="T3"/>
      <c s="64" t="s" r="U3"/>
      <c s="64" t="s" r="V3"/>
      <c s="64" t="s" r="W3"/>
      <c s="64" t="s" r="X3"/>
      <c s="64" t="s" r="Y3"/>
      <c s="64" t="s" r="Z3"/>
      <c s="64" t="s" r="AA3"/>
      <c s="64" t="s" r="AB3"/>
      <c s="64" t="s" r="AC3"/>
      <c s="64" t="s" r="AD3"/>
      <c s="64" t="s" r="AE3"/>
      <c s="39" t="s" r="AF3"/>
      <c s="39" t="s" r="AG3"/>
      <c s="39" t="s" r="AH3"/>
      <c s="39" t="s" r="AI3"/>
      <c s="39" t="s" r="AJ3"/>
      <c s="39" t="s" r="AK3"/>
      <c s="39" t="s" r="AL3"/>
      <c s="39" t="s" r="AM3"/>
      <c s="39" t="s" r="AN3"/>
      <c s="39" t="s" r="AO3"/>
      <c s="39" t="s" r="AP3"/>
      <c s="39" t="s" r="AQ3"/>
      <c s="39" t="s" r="AR3"/>
      <c s="39" t="s" r="AS3"/>
      <c s="39" t="s" r="AT3"/>
      <c s="39" t="s" r="AU3"/>
    </row>
    <row r="4" spans="1:32">
      <c s="64" t="s" r="A4"/>
      <c s="64" t="s" r="O4"/>
      <c s="57" t="s" r="X4"/>
      <c s="57" t="s" r="AA4"/>
      <c s="57" t="s" r="AC4"/>
      <c s="64" t="s" r="AE4"/>
      <c s="39" t="s" r="AF4"/>
      <c s="39" t="s" r="AG4"/>
      <c s="39" t="s" r="AH4"/>
      <c s="39" t="s" r="AI4"/>
      <c s="39" t="s" r="AJ4"/>
      <c s="39" t="s" r="AK4"/>
      <c s="39" t="s" r="AL4"/>
      <c s="39" t="s" r="AM4"/>
      <c s="39" t="s" r="AN4"/>
      <c s="39" t="s" r="AO4"/>
      <c s="39" t="s" r="AP4"/>
      <c s="39" t="s" r="AQ4"/>
      <c s="39" t="s" r="AR4"/>
      <c s="39" t="s" r="AS4"/>
      <c s="39" t="s" r="AT4"/>
      <c s="39" t="s" r="AU4"/>
    </row>
    <row spans="1:32" customHeight="1" r="5" ht="15.75">
      <c s="64" t="s" r="A5"/>
      <c s="30" t="s" r="B5">
        <v>44</v>
      </c>
      <c s="64" t="s" r="O5"/>
      <c s="30" t="s" r="P5">
        <v>57</v>
      </c>
      <c s="57" t="s" r="X5"/>
      <c s="57" t="s" r="AA5"/>
      <c s="57" t="s" r="AC5"/>
      <c s="64" t="s" r="AE5"/>
      <c s="39" t="s" r="AF5"/>
      <c s="39" t="s" r="AG5"/>
      <c s="39" t="s" r="AH5"/>
      <c s="39" t="s" r="AI5"/>
      <c s="39" t="s" r="AJ5"/>
      <c s="39" t="s" r="AK5"/>
      <c s="39" t="s" r="AL5"/>
      <c s="39" t="s" r="AM5"/>
      <c s="39" t="s" r="AN5"/>
      <c s="39" t="s" r="AO5"/>
      <c s="39" t="s" r="AP5"/>
      <c s="39" t="s" r="AQ5"/>
      <c s="39" t="s" r="AR5"/>
      <c s="39" t="s" r="AS5"/>
      <c s="39" t="s" r="AT5"/>
      <c s="39" t="s" r="AU5"/>
    </row>
    <row r="6" spans="1:32">
      <c s="64" t="s" r="A6"/>
      <c s="64" t="s" r="O6"/>
      <c s="57" t="s" r="X6"/>
      <c s="57" t="s" r="AA6"/>
      <c s="57" t="s" r="AC6"/>
      <c s="64" t="s" r="AE6"/>
      <c s="39" t="s" r="AF6"/>
      <c s="39" t="s" r="AG6"/>
      <c s="39" t="s" r="AH6"/>
      <c s="39" t="s" r="AI6"/>
      <c s="39" t="s" r="AJ6"/>
      <c s="39" t="s" r="AK6"/>
      <c s="39" t="s" r="AL6"/>
      <c s="39" t="s" r="AM6"/>
      <c s="39" t="s" r="AN6"/>
      <c s="39" t="s" r="AO6"/>
      <c s="39" t="s" r="AP6"/>
      <c s="39" t="s" r="AQ6"/>
      <c s="39" t="s" r="AR6"/>
      <c s="39" t="s" r="AS6"/>
      <c s="39" t="s" r="AT6"/>
      <c s="39" t="s" r="AU6"/>
    </row>
    <row r="7" spans="1:32">
      <c s="64" t="s" r="A7"/>
      <c s="64" t="s" r="O7"/>
      <c s="57" t="s" r="X7"/>
      <c s="57" t="s" r="AA7"/>
      <c s="57" t="s" r="AC7"/>
      <c s="64" t="s" r="AE7"/>
      <c s="39" t="s" r="AF7"/>
      <c s="39" t="s" r="AG7"/>
      <c s="39" t="s" r="AH7"/>
      <c s="39" t="s" r="AI7"/>
      <c s="39" t="s" r="AJ7"/>
      <c s="39" t="s" r="AK7"/>
      <c s="39" t="s" r="AL7"/>
      <c s="39" t="s" r="AM7"/>
      <c s="39" t="s" r="AN7"/>
      <c s="39" t="s" r="AO7"/>
      <c s="39" t="s" r="AP7"/>
      <c s="39" t="s" r="AQ7"/>
      <c s="39" t="s" r="AR7"/>
      <c s="39" t="s" r="AS7"/>
      <c s="39" t="s" r="AT7"/>
      <c s="39" t="s" r="AU7"/>
    </row>
    <row r="8" spans="1:32">
      <c s="64" t="s" r="A8"/>
      <c s="86" t="s" r="B8">
        <v>133</v>
      </c>
      <c s="72" t="s" r="C8">
        <v>128</v>
      </c>
      <c s="78" t="s" r="D8">
        <v>238</v>
      </c>
      <c s="41" t="s" r="E8">
        <v>74</v>
      </c>
      <c s="41" t="s" r="F8">
        <v>110</v>
      </c>
      <c s="57" t="s" r="G8"/>
      <c s="39" t="s" r="H8"/>
      <c s="39" t="s" r="I8"/>
      <c s="39" t="s" r="J8"/>
      <c s="39" t="s" r="K8"/>
      <c s="39" t="s" r="L8"/>
      <c s="39" t="s" r="M8"/>
      <c s="39" t="s" r="N8"/>
      <c s="64" t="s" r="O8"/>
      <c s="86" t="s" r="P8">
        <v>133</v>
      </c>
      <c s="86" t="s" r="Q8">
        <v>128</v>
      </c>
      <c s="41" t="s" r="R8">
        <v>238</v>
      </c>
      <c s="41" t="s" r="S8">
        <v>74</v>
      </c>
      <c s="41" t="s" r="T8">
        <v>110</v>
      </c>
      <c s="57" t="s" r="X8"/>
      <c s="86" t="s" r="Y8">
        <v>58</v>
      </c>
      <c s="86" t="s" r="Z8"/>
      <c s="41" t="s" r="AA8"/>
      <c s="86" t="s" r="AB8"/>
      <c s="57" t="s" r="AC8"/>
      <c s="64" t="s" r="AE8"/>
      <c s="39" t="s" r="AF8"/>
      <c s="39" t="s" r="AG8"/>
      <c s="39" t="s" r="AH8"/>
      <c s="39" t="s" r="AI8"/>
      <c s="39" t="s" r="AJ8"/>
      <c s="39" t="s" r="AK8"/>
      <c s="39" t="s" r="AL8"/>
      <c s="39" t="s" r="AM8"/>
      <c s="39" t="s" r="AN8"/>
      <c s="39" t="s" r="AO8"/>
      <c s="39" t="s" r="AP8"/>
      <c s="39" t="s" r="AQ8"/>
      <c s="39" t="s" r="AR8"/>
      <c s="39" t="s" r="AS8"/>
      <c s="39" t="s" r="AT8"/>
      <c s="39" t="s" r="AU8"/>
    </row>
    <row r="9" spans="1:32">
      <c s="64" t="s" r="A9"/>
      <c s="39" t="s" r="H9"/>
      <c s="39" t="s" r="I9"/>
      <c s="39" t="s" r="J9"/>
      <c s="39" t="s" r="K9"/>
      <c s="39" t="s" r="L9"/>
      <c s="39" t="s" r="M9"/>
      <c s="39" t="s" r="N9"/>
      <c s="64" t="s" r="O9"/>
      <c s="57" t="s" r="X9"/>
      <c s="86" t="s" r="Y9"/>
      <c s="86" t="s" r="Z9"/>
      <c s="41" t="s" r="AA9"/>
      <c s="86" t="s" r="AB9"/>
      <c s="57" t="s" r="AC9"/>
      <c s="64" t="s" r="AE9"/>
      <c s="39" t="s" r="AF9"/>
      <c s="39" t="s" r="AG9"/>
      <c s="39" t="s" r="AH9"/>
      <c s="39" t="s" r="AI9"/>
      <c s="39" t="s" r="AJ9"/>
      <c s="39" t="s" r="AK9"/>
      <c s="39" t="s" r="AL9"/>
      <c s="39" t="s" r="AM9"/>
      <c s="39" t="s" r="AN9"/>
      <c s="39" t="s" r="AO9"/>
      <c s="39" t="s" r="AP9"/>
      <c s="39" t="s" r="AQ9"/>
      <c s="39" t="s" r="AR9"/>
      <c s="39" t="s" r="AS9"/>
      <c s="39" t="s" r="AT9"/>
      <c s="39" t="s" r="AU9"/>
    </row>
    <row spans="1:32" customHeight="1" r="10" ht="13.5">
      <c s="64" t="s" r="A10"/>
      <c s="86" t="s" r="B10">
        <v>94</v>
      </c>
      <c s="39" t="s" r="H10"/>
      <c s="39" t="s" r="I10"/>
      <c s="39" t="s" r="J10"/>
      <c s="39" t="s" r="K10"/>
      <c s="39" t="s" r="L10"/>
      <c s="39" t="s" r="M10"/>
      <c s="39" t="s" r="N10"/>
      <c s="64" t="s" r="O10"/>
      <c s="86" t="s" r="P10">
        <v>94</v>
      </c>
      <c s="57" t="s" r="X10"/>
      <c s="86" t="s" r="Y10">
        <v>56</v>
      </c>
      <c s="86" t="s" r="Z10">
        <v>55</v>
      </c>
      <c s="41" t="s" r="AA10">
        <v>184</v>
      </c>
      <c s="41" t="s" r="AB10">
        <v>111</v>
      </c>
      <c s="57" t="s" r="AC10"/>
      <c s="64" t="s" r="AE10"/>
      <c s="39" t="s" r="AF10"/>
      <c s="39" t="s" r="AG10"/>
      <c s="39" t="s" r="AH10"/>
      <c s="39" t="s" r="AI10"/>
      <c s="39" t="s" r="AJ10"/>
      <c s="39" t="s" r="AK10"/>
      <c s="39" t="s" r="AL10"/>
      <c s="39" t="s" r="AM10"/>
      <c s="39" t="s" r="AN10"/>
      <c s="39" t="s" r="AO10"/>
      <c s="39" t="s" r="AP10"/>
      <c s="39" t="s" r="AQ10"/>
      <c s="39" t="s" r="AR10"/>
      <c s="39" t="s" r="AS10"/>
      <c s="39" t="s" r="AT10"/>
      <c s="39" t="s" r="AU10"/>
    </row>
    <row spans="1:32" customHeight="1" r="11" ht="16.5">
      <c s="64" t="s" r="A11"/>
      <c s="16" t="s" r="B11">
        <v>131</v>
      </c>
      <c s="17" t="s" r="C11">
        <v>32</v>
      </c>
      <c s="34" t="n" r="D11">
        <v>5000</v>
      </c>
      <c s="57" t="s" r="E11">
        <v>269</v>
      </c>
      <c s="46" t="s" r="G11"/>
      <c s="39" t="s" r="H11"/>
      <c s="39" t="s" r="I11"/>
      <c s="39" t="s" r="J11"/>
      <c s="39" t="s" r="K11"/>
      <c s="39" t="s" r="L11"/>
      <c s="39" t="s" r="M11"/>
      <c s="39" t="s" r="N11"/>
      <c s="64" t="s" r="O11"/>
      <c s="16" t="s" r="P11">
        <v>33</v>
      </c>
      <c s="17" t="s" r="Q11">
        <v>274</v>
      </c>
      <c s="77" t="n" r="R11">
        <v>2.5</v>
      </c>
      <c s="57" t="s" r="S11">
        <v>1</v>
      </c>
      <c s="57" t="s" r="T11">
        <v>127</v>
      </c>
      <c s="46" t="s" r="U11"/>
      <c s="57" t="s" r="V11"/>
      <c s="57" t="s" r="X11"/>
      <c s="16" t="s" r="Y11"/>
      <c s="16" t="s" r="Z11"/>
      <c s="57" t="s" r="AA11"/>
      <c s="16" t="s" r="AB11"/>
      <c s="57" t="s" r="AC11"/>
      <c s="64" t="s" r="AE11"/>
      <c s="39" t="s" r="AF11"/>
      <c s="39" t="s" r="AG11"/>
      <c s="39" t="s" r="AH11"/>
      <c s="39" t="s" r="AI11"/>
      <c s="39" t="s" r="AJ11"/>
      <c s="39" t="s" r="AK11"/>
      <c s="39" t="s" r="AL11"/>
      <c s="39" t="s" r="AM11"/>
      <c s="39" t="s" r="AN11"/>
      <c s="39" t="s" r="AO11"/>
      <c s="39" t="s" r="AP11"/>
      <c s="39" t="s" r="AQ11"/>
      <c s="39" t="s" r="AR11"/>
      <c s="39" t="s" r="AS11"/>
      <c s="39" t="s" r="AT11"/>
      <c s="39" t="s" r="AU11"/>
    </row>
    <row spans="1:32" customHeight="1" r="12" ht="16.5">
      <c s="64" t="s" r="A12"/>
      <c s="16" t="s" r="B12">
        <v>213</v>
      </c>
      <c s="40" t="s" r="C12">
        <v>6</v>
      </c>
      <c s="34" t="n" r="D12">
        <v>2</v>
      </c>
      <c s="16" t="s" r="F12">
        <v>19</v>
      </c>
      <c s="46" t="s" r="G12"/>
      <c s="39" t="s" r="H12"/>
      <c s="39" t="s" r="I12"/>
      <c s="39" t="s" r="J12"/>
      <c s="39" t="s" r="K12"/>
      <c s="39" t="s" r="L12"/>
      <c s="39" t="s" r="M12"/>
      <c s="39" t="s" r="N12"/>
      <c s="64" t="s" r="O12"/>
      <c s="16" t="s" r="P12">
        <v>38</v>
      </c>
      <c s="17" t="s" r="Q12">
        <v>126</v>
      </c>
      <c s="3" t="n" r="R12">
        <v>1</v>
      </c>
      <c s="57" t="s" r="S12">
        <v>290</v>
      </c>
      <c s="57" t="s" r="T12">
        <v>68</v>
      </c>
      <c s="46" t="s" r="U12"/>
      <c s="57" t="s" r="V12"/>
      <c s="57" t="s" r="X12"/>
      <c s="16" t="s" r="Y12"/>
      <c s="16" t="s" r="Z12"/>
      <c s="57" t="s" r="AA12"/>
      <c s="16" t="s" r="AB12"/>
      <c s="57" t="s" r="AC12"/>
      <c s="64" t="s" r="AE12"/>
      <c s="39" t="s" r="AF12"/>
      <c s="39" t="s" r="AG12"/>
      <c s="39" t="s" r="AH12"/>
      <c s="39" t="s" r="AI12"/>
      <c s="39" t="s" r="AJ12"/>
      <c s="39" t="s" r="AK12"/>
      <c s="39" t="s" r="AL12"/>
      <c s="39" t="s" r="AM12"/>
      <c s="39" t="s" r="AN12"/>
      <c s="39" t="s" r="AO12"/>
      <c s="39" t="s" r="AP12"/>
      <c s="39" t="s" r="AQ12"/>
      <c s="39" t="s" r="AR12"/>
      <c s="39" t="s" r="AS12"/>
      <c s="39" t="s" r="AT12"/>
      <c s="39" t="s" r="AU12"/>
    </row>
    <row spans="1:32" customHeight="1" r="13" ht="16.5">
      <c s="64" t="s" r="A13"/>
      <c s="16" t="s" r="B13">
        <v>39</v>
      </c>
      <c s="17" t="s" r="C13">
        <v>125</v>
      </c>
      <c s="3" t="n" r="D13">
        <v>0</v>
      </c>
      <c s="57" t="s" r="E13">
        <v>290</v>
      </c>
      <c s="57" t="s" r="F13">
        <v>69</v>
      </c>
      <c s="57" t="s" r="G13"/>
      <c s="39" t="s" r="H13"/>
      <c s="39" t="s" r="I13"/>
      <c s="39" t="s" r="J13"/>
      <c s="39" t="s" r="K13"/>
      <c s="39" t="s" r="L13"/>
      <c s="39" t="s" r="M13"/>
      <c s="39" t="s" r="N13"/>
      <c s="64" t="s" r="O13"/>
      <c s="16" t="s" r="P13">
        <v>203</v>
      </c>
      <c s="17" t="s" r="Q13">
        <v>255</v>
      </c>
      <c s="80" t="n" r="R13">
        <v>250</v>
      </c>
      <c s="57" t="s" r="S13">
        <v>272</v>
      </c>
      <c s="55" t="s" r="T13">
        <v>23</v>
      </c>
      <c s="57" t="s" r="U13"/>
      <c s="57" t="s" r="V13"/>
      <c s="57" t="s" r="X13"/>
      <c s="17" t="n" r="Y13">
        <v>250</v>
      </c>
      <c s="17" t="n" r="Z13">
        <v>250</v>
      </c>
      <c s="82" t="n" r="AA13">
        <v>300</v>
      </c>
      <c s="82" t="n" r="AB13">
        <v>400</v>
      </c>
      <c s="57" t="s" r="AC13"/>
      <c s="64" t="s" r="AE13"/>
      <c s="39" t="s" r="AF13"/>
      <c s="39" t="s" r="AG13"/>
      <c s="39" t="s" r="AH13"/>
      <c s="39" t="s" r="AI13"/>
      <c s="39" t="s" r="AJ13"/>
      <c s="39" t="s" r="AK13"/>
      <c s="39" t="s" r="AL13"/>
      <c s="39" t="s" r="AM13"/>
      <c s="39" t="s" r="AN13"/>
      <c s="39" t="s" r="AO13"/>
      <c s="39" t="s" r="AP13"/>
      <c s="39" t="s" r="AQ13"/>
      <c s="39" t="s" r="AR13"/>
      <c s="39" t="s" r="AS13"/>
      <c s="39" t="s" r="AT13"/>
      <c s="39" t="s" r="AU13"/>
    </row>
    <row spans="1:32" customHeight="1" r="14" ht="15.75">
      <c s="64" t="s" r="A14"/>
      <c s="16" t="s" r="B14">
        <v>206</v>
      </c>
      <c s="17" t="s" r="C14">
        <v>242</v>
      </c>
      <c s="51" t="n" r="D14">
        <v>100</v>
      </c>
      <c s="55" t="s" r="E14">
        <v>272</v>
      </c>
      <c s="55" t="s" r="F14">
        <v>9</v>
      </c>
      <c s="20" t="s" r="G14"/>
      <c s="19" t="s" r="H14"/>
      <c s="19" t="s" r="I14"/>
      <c s="39" t="s" r="J14"/>
      <c s="39" t="s" r="K14"/>
      <c s="39" t="s" r="L14"/>
      <c s="39" t="s" r="M14"/>
      <c s="39" t="s" r="N14"/>
      <c s="64" t="s" r="O14"/>
      <c s="16" t="s" r="P14">
        <v>205</v>
      </c>
      <c s="17" t="s" r="Q14">
        <v>257</v>
      </c>
      <c s="51" t="n" r="R14">
        <v>450</v>
      </c>
      <c s="57" t="s" r="S14">
        <v>272</v>
      </c>
      <c s="55" t="s" r="T14">
        <v>28</v>
      </c>
      <c s="57" t="s" r="U14"/>
      <c s="57" t="s" r="V14"/>
      <c s="57" t="s" r="X14"/>
      <c s="17" t="n" r="Y14">
        <v>450</v>
      </c>
      <c s="17" t="n" r="Z14">
        <v>1000</v>
      </c>
      <c s="82" t="n" r="AA14">
        <v>450</v>
      </c>
      <c s="82" t="n" r="AB14">
        <v>0</v>
      </c>
      <c s="57" t="s" r="AC14"/>
      <c s="64" t="s" r="AE14"/>
      <c s="39" t="s" r="AF14"/>
      <c s="39" t="s" r="AG14"/>
      <c s="39" t="s" r="AH14"/>
      <c s="39" t="s" r="AI14"/>
      <c s="39" t="s" r="AJ14"/>
      <c s="39" t="s" r="AK14"/>
      <c s="39" t="s" r="AL14"/>
      <c s="39" t="s" r="AM14"/>
      <c s="39" t="s" r="AN14"/>
      <c s="39" t="s" r="AO14"/>
      <c s="39" t="s" r="AP14"/>
      <c s="39" t="s" r="AQ14"/>
      <c s="39" t="s" r="AR14"/>
      <c s="39" t="s" r="AS14"/>
      <c s="39" t="s" r="AT14"/>
      <c s="39" t="s" r="AU14"/>
    </row>
    <row spans="1:32" customHeight="1" r="15" ht="15.75">
      <c s="64" t="s" r="A15"/>
      <c s="57" t="s" r="B15">
        <v>202</v>
      </c>
      <c s="17" t="s" r="C15">
        <v>249</v>
      </c>
      <c s="51" t="n" r="D15">
        <v>30</v>
      </c>
      <c s="55" t="s" r="E15">
        <v>272</v>
      </c>
      <c s="55" t="n" r="F15">
        <v>30</v>
      </c>
      <c s="20" t="s" r="G15"/>
      <c s="19" t="s" r="H15"/>
      <c s="19" t="s" r="I15"/>
      <c s="39" t="s" r="J15"/>
      <c s="39" t="s" r="K15"/>
      <c s="39" t="s" r="L15"/>
      <c s="39" t="s" r="M15"/>
      <c s="39" t="s" r="N15"/>
      <c s="64" t="s" r="O15"/>
      <c s="16" t="s" r="P15">
        <v>196</v>
      </c>
      <c s="17" t="s" r="Q15">
        <v>258</v>
      </c>
      <c s="51" t="n" r="R15">
        <v>100</v>
      </c>
      <c s="57" t="s" r="S15">
        <v>272</v>
      </c>
      <c s="55" t="s" r="T15">
        <v>10</v>
      </c>
      <c s="57" t="s" r="V15"/>
      <c s="57" t="s" r="X15"/>
      <c s="17" t="n" r="Y15">
        <v>100</v>
      </c>
      <c s="17" t="n" r="Z15">
        <v>100</v>
      </c>
      <c s="82" t="n" r="AA15">
        <v>0</v>
      </c>
      <c s="82" t="n" r="AB15">
        <v>0</v>
      </c>
      <c s="57" t="s" r="AC15"/>
      <c s="64" t="s" r="AE15"/>
      <c s="39" t="s" r="AF15"/>
      <c s="39" t="s" r="AG15"/>
      <c s="39" t="s" r="AH15"/>
      <c s="39" t="s" r="AI15"/>
      <c s="39" t="s" r="AJ15"/>
      <c s="39" t="s" r="AK15"/>
      <c s="39" t="s" r="AL15"/>
      <c s="39" t="s" r="AM15"/>
      <c s="39" t="s" r="AN15"/>
      <c s="39" t="s" r="AO15"/>
      <c s="39" t="s" r="AP15"/>
      <c s="39" t="s" r="AQ15"/>
      <c s="39" t="s" r="AR15"/>
      <c s="39" t="s" r="AS15"/>
      <c s="39" t="s" r="AT15"/>
      <c s="39" t="s" r="AU15"/>
    </row>
    <row spans="1:32" customHeight="1" r="16" ht="15.75">
      <c s="64" t="s" r="A16"/>
      <c s="57" t="s" r="B16">
        <v>200</v>
      </c>
      <c s="17" t="s" r="C16">
        <v>250</v>
      </c>
      <c s="51" t="n" r="D16">
        <v>150</v>
      </c>
      <c s="55" t="s" r="E16">
        <v>272</v>
      </c>
      <c s="57" t="s" r="F16">
        <v>14</v>
      </c>
      <c s="20" t="s" r="G16"/>
      <c s="19" t="s" r="H16"/>
      <c s="19" t="s" r="I16"/>
      <c s="39" t="s" r="J16"/>
      <c s="39" t="s" r="K16"/>
      <c s="39" t="s" r="L16"/>
      <c s="39" t="s" r="M16"/>
      <c s="39" t="s" r="N16"/>
      <c s="64" t="s" r="O16"/>
      <c s="16" t="s" r="P16">
        <v>198</v>
      </c>
      <c s="17" t="s" r="Q16">
        <v>243</v>
      </c>
      <c s="51" t="n" r="R16">
        <v>350</v>
      </c>
      <c s="57" t="s" r="S16">
        <v>272</v>
      </c>
      <c s="55" t="s" r="T16">
        <v>25</v>
      </c>
      <c s="57" t="s" r="V16"/>
      <c s="57" t="s" r="X16"/>
      <c s="17" t="n" r="Y16">
        <v>350</v>
      </c>
      <c s="17" t="n" r="Z16">
        <v>350</v>
      </c>
      <c s="82" t="n" r="AA16">
        <v>0</v>
      </c>
      <c s="82" t="n" r="AB16">
        <v>0</v>
      </c>
      <c s="57" t="s" r="AC16"/>
      <c s="64" t="s" r="AE16"/>
      <c s="39" t="s" r="AF16"/>
      <c s="39" t="s" r="AG16"/>
      <c s="39" t="s" r="AH16"/>
      <c s="39" t="s" r="AI16"/>
      <c s="39" t="s" r="AJ16"/>
      <c s="39" t="s" r="AK16"/>
      <c s="39" t="s" r="AL16"/>
      <c s="39" t="s" r="AM16"/>
      <c s="39" t="s" r="AN16"/>
      <c s="39" t="s" r="AO16"/>
      <c s="39" t="s" r="AP16"/>
      <c s="39" t="s" r="AQ16"/>
      <c s="39" t="s" r="AR16"/>
      <c s="39" t="s" r="AS16"/>
      <c s="39" t="s" r="AT16"/>
      <c s="39" t="s" r="AU16"/>
    </row>
    <row spans="1:32" customHeight="1" r="17" ht="15.75">
      <c s="64" t="s" r="A17"/>
      <c s="57" t="s" r="B17">
        <v>195</v>
      </c>
      <c s="17" t="s" r="C17">
        <v>251</v>
      </c>
      <c s="51" t="n" r="D17">
        <v>350</v>
      </c>
      <c s="55" t="s" r="E17">
        <v>272</v>
      </c>
      <c s="57" t="s" r="F17">
        <v>24</v>
      </c>
      <c s="20" t="s" r="G17"/>
      <c s="19" t="s" r="H17"/>
      <c s="19" t="s" r="I17"/>
      <c s="39" t="s" r="J17"/>
      <c s="39" t="s" r="K17"/>
      <c s="39" t="s" r="L17"/>
      <c s="39" t="s" r="M17"/>
      <c s="39" t="s" r="N17"/>
      <c s="64" t="s" r="O17"/>
      <c s="16" t="s" r="P17">
        <v>199</v>
      </c>
      <c s="17" t="s" r="Q17">
        <v>244</v>
      </c>
      <c s="51" t="n" r="R17">
        <v>0</v>
      </c>
      <c s="57" t="s" r="S17">
        <v>272</v>
      </c>
      <c s="55" t="n" r="T17">
        <v>0</v>
      </c>
      <c s="57" t="s" r="V17"/>
      <c s="57" t="s" r="X17"/>
      <c s="17" t="n" r="Y17">
        <v>0</v>
      </c>
      <c s="17" t="n" r="Z17">
        <v>0</v>
      </c>
      <c s="82" t="n" r="AA17">
        <v>0</v>
      </c>
      <c s="82" t="n" r="AB17">
        <v>500</v>
      </c>
      <c s="57" t="s" r="AC17"/>
      <c s="64" t="s" r="AE17"/>
      <c s="39" t="s" r="AF17"/>
      <c s="39" t="s" r="AG17"/>
      <c s="39" t="s" r="AH17"/>
      <c s="39" t="s" r="AI17"/>
      <c s="39" t="s" r="AJ17"/>
      <c s="39" t="s" r="AK17"/>
      <c s="39" t="s" r="AL17"/>
      <c s="39" t="s" r="AM17"/>
      <c s="39" t="s" r="AN17"/>
      <c s="39" t="s" r="AO17"/>
      <c s="39" t="s" r="AP17"/>
      <c s="39" t="s" r="AQ17"/>
      <c s="39" t="s" r="AR17"/>
      <c s="39" t="s" r="AS17"/>
      <c s="39" t="s" r="AT17"/>
      <c s="39" t="s" r="AU17"/>
    </row>
    <row spans="1:32" customHeight="1" r="18" ht="15.75">
      <c s="64" t="s" r="A18"/>
      <c s="57" t="s" r="B18">
        <v>204</v>
      </c>
      <c s="17" t="s" r="C18">
        <v>254</v>
      </c>
      <c s="51" t="n" r="D18">
        <v>1000</v>
      </c>
      <c s="55" t="s" r="E18">
        <v>272</v>
      </c>
      <c s="57" t="s" r="F18">
        <v>11</v>
      </c>
      <c s="20" t="s" r="G18"/>
      <c s="19" t="s" r="H18"/>
      <c s="19" t="s" r="I18"/>
      <c s="39" t="s" r="J18"/>
      <c s="39" t="s" r="K18"/>
      <c s="39" t="s" r="L18"/>
      <c s="39" t="s" r="M18"/>
      <c s="39" t="s" r="N18"/>
      <c s="64" t="s" r="O18"/>
      <c s="16" t="s" r="P18">
        <v>197</v>
      </c>
      <c s="17" t="s" r="Q18">
        <v>245</v>
      </c>
      <c s="51" t="n" r="R18">
        <v>0</v>
      </c>
      <c s="57" t="s" r="S18">
        <v>272</v>
      </c>
      <c s="55" t="n" r="T18">
        <v>0</v>
      </c>
      <c s="57" t="s" r="V18"/>
      <c s="57" t="s" r="X18"/>
      <c s="17" t="n" r="Y18">
        <v>0</v>
      </c>
      <c s="17" t="n" r="Z18">
        <v>0</v>
      </c>
      <c s="82" t="n" r="AA18">
        <v>0</v>
      </c>
      <c s="82" t="n" r="AB18">
        <v>0</v>
      </c>
      <c s="57" t="s" r="AC18"/>
      <c s="64" t="s" r="AE18"/>
      <c s="39" t="s" r="AF18"/>
      <c s="39" t="s" r="AG18"/>
      <c s="39" t="s" r="AH18"/>
      <c s="39" t="s" r="AI18"/>
      <c s="39" t="s" r="AJ18"/>
      <c s="39" t="s" r="AK18"/>
      <c s="39" t="s" r="AL18"/>
      <c s="39" t="s" r="AM18"/>
      <c s="39" t="s" r="AN18"/>
      <c s="39" t="s" r="AO18"/>
      <c s="39" t="s" r="AP18"/>
      <c s="39" t="s" r="AQ18"/>
      <c s="39" t="s" r="AR18"/>
      <c s="39" t="s" r="AS18"/>
      <c s="39" t="s" r="AT18"/>
      <c s="39" t="s" r="AU18"/>
    </row>
    <row spans="1:32" customHeight="1" r="19" ht="15.75">
      <c s="64" t="s" r="A19"/>
      <c s="57" t="s" r="B19">
        <v>47</v>
      </c>
      <c s="17" t="s" r="C19">
        <v>253</v>
      </c>
      <c s="53" t="n" r="D19">
        <v>0</v>
      </c>
      <c s="55" t="s" r="E19">
        <v>272</v>
      </c>
      <c s="57" t="s" r="F19">
        <v>2</v>
      </c>
      <c s="22" t="s" r="H19"/>
      <c s="22" t="s" r="I19"/>
      <c s="39" t="s" r="J19"/>
      <c s="39" t="s" r="K19"/>
      <c s="39" t="s" r="L19"/>
      <c s="39" t="s" r="M19"/>
      <c s="39" t="s" r="N19"/>
      <c s="64" t="s" r="O19"/>
      <c s="16" t="s" r="P19">
        <v>201</v>
      </c>
      <c s="17" t="s" r="Q19">
        <v>246</v>
      </c>
      <c s="51" t="n" r="R19">
        <v>0</v>
      </c>
      <c s="57" t="s" r="S19">
        <v>272</v>
      </c>
      <c s="45" t="n" r="T19">
        <v>0</v>
      </c>
      <c s="57" t="s" r="V19"/>
      <c s="57" t="s" r="X19"/>
      <c s="17" t="n" r="Y19">
        <v>0</v>
      </c>
      <c s="17" t="n" r="Z19">
        <v>0</v>
      </c>
      <c s="82" t="n" r="AA19">
        <v>0</v>
      </c>
      <c s="82" t="n" r="AB19">
        <v>0</v>
      </c>
      <c s="57" t="s" r="AC19"/>
      <c s="64" t="s" r="AE19"/>
      <c s="39" t="s" r="AF19"/>
      <c s="39" t="s" r="AG19"/>
      <c s="39" t="s" r="AH19"/>
      <c s="39" t="s" r="AI19"/>
      <c s="39" t="s" r="AJ19"/>
      <c s="39" t="s" r="AK19"/>
      <c s="39" t="s" r="AL19"/>
      <c s="39" t="s" r="AM19"/>
      <c s="39" t="s" r="AN19"/>
      <c s="39" t="s" r="AO19"/>
      <c s="39" t="s" r="AP19"/>
      <c s="39" t="s" r="AQ19"/>
      <c s="39" t="s" r="AR19"/>
      <c s="39" t="s" r="AS19"/>
      <c s="39" t="s" r="AT19"/>
      <c s="39" t="s" r="AU19"/>
    </row>
    <row spans="1:32" customHeight="1" r="20" ht="15.75">
      <c s="64" t="s" r="A20"/>
      <c s="39" t="s" r="H20"/>
      <c s="39" t="s" r="I20"/>
      <c s="39" t="s" r="J20"/>
      <c s="39" t="s" r="K20"/>
      <c s="39" t="s" r="L20"/>
      <c s="39" t="s" r="M20"/>
      <c s="39" t="s" r="N20"/>
      <c s="64" t="s" r="O20"/>
      <c s="57" t="s" r="P20">
        <v>204</v>
      </c>
      <c s="17" t="s" r="Q20">
        <v>247</v>
      </c>
      <c s="51" t="n" r="R20">
        <v>1000</v>
      </c>
      <c s="55" t="s" r="S20">
        <v>272</v>
      </c>
      <c s="57" t="s" r="T20">
        <v>12</v>
      </c>
      <c s="57" t="s" r="V20"/>
      <c s="57" t="s" r="X20"/>
      <c s="57" t="s" r="AA20"/>
      <c s="57" t="s" r="AC20"/>
      <c s="64" t="s" r="AE20"/>
      <c s="39" t="s" r="AF20"/>
      <c s="39" t="s" r="AG20"/>
      <c s="39" t="s" r="AH20"/>
      <c s="39" t="s" r="AI20"/>
      <c s="39" t="s" r="AJ20"/>
      <c s="39" t="s" r="AK20"/>
      <c s="39" t="s" r="AL20"/>
      <c s="39" t="s" r="AM20"/>
      <c s="39" t="s" r="AN20"/>
      <c s="39" t="s" r="AO20"/>
      <c s="39" t="s" r="AP20"/>
      <c s="39" t="s" r="AQ20"/>
      <c s="39" t="s" r="AR20"/>
      <c s="39" t="s" r="AS20"/>
      <c s="39" t="s" r="AT20"/>
      <c s="39" t="s" r="AU20"/>
    </row>
    <row spans="1:32" customHeight="1" r="21" ht="16.5">
      <c s="64" t="s" r="A21"/>
      <c s="39" t="s" r="H21"/>
      <c s="39" t="s" r="I21"/>
      <c s="39" t="s" r="J21"/>
      <c s="39" t="s" r="K21"/>
      <c s="39" t="s" r="L21"/>
      <c s="39" t="s" r="M21"/>
      <c s="39" t="s" r="N21"/>
      <c s="64" t="s" r="O21"/>
      <c s="57" t="s" r="P21">
        <v>49</v>
      </c>
      <c s="17" t="s" r="Q21">
        <v>248</v>
      </c>
      <c s="51" t="n" r="R21">
        <v>150</v>
      </c>
      <c s="55" t="s" r="S21">
        <v>272</v>
      </c>
      <c s="57" t="s" r="T21">
        <v>13</v>
      </c>
      <c s="57" t="s" r="X21"/>
      <c s="57" t="s" r="AA21"/>
      <c s="57" t="s" r="AC21"/>
      <c s="64" t="s" r="AE21"/>
      <c s="39" t="s" r="AF21"/>
      <c s="39" t="s" r="AG21"/>
      <c s="39" t="s" r="AH21"/>
      <c s="39" t="s" r="AI21"/>
      <c s="39" t="s" r="AJ21"/>
      <c s="39" t="s" r="AK21"/>
      <c s="39" t="s" r="AL21"/>
      <c s="39" t="s" r="AM21"/>
      <c s="39" t="s" r="AN21"/>
      <c s="39" t="s" r="AO21"/>
      <c s="39" t="s" r="AP21"/>
      <c s="39" t="s" r="AQ21"/>
      <c s="39" t="s" r="AR21"/>
      <c s="39" t="s" r="AS21"/>
      <c s="39" t="s" r="AT21"/>
      <c s="39" t="s" r="AU21"/>
    </row>
    <row spans="1:32" customHeight="1" r="22" ht="16.5">
      <c s="64" t="s" r="A22"/>
      <c s="39" t="s" r="H22"/>
      <c s="39" t="s" r="I22"/>
      <c s="39" t="s" r="J22"/>
      <c s="39" t="s" r="K22"/>
      <c s="39" t="s" r="L22"/>
      <c s="39" t="s" r="M22"/>
      <c s="39" t="s" r="N22"/>
      <c s="64" t="s" r="O22"/>
      <c s="57" t="s" r="P22">
        <v>46</v>
      </c>
      <c s="17" t="s" r="Q22">
        <v>256</v>
      </c>
      <c s="80" t="n" r="R22">
        <v>200</v>
      </c>
      <c s="57" t="s" r="S22">
        <v>272</v>
      </c>
      <c s="45" t="s" r="T22">
        <v>22</v>
      </c>
      <c s="57" t="s" r="X22"/>
      <c s="57" t="s" r="AA22"/>
      <c s="57" t="s" r="AC22"/>
      <c s="64" t="s" r="AE22"/>
      <c s="39" t="s" r="AF22"/>
      <c s="39" t="s" r="AG22"/>
      <c s="39" t="s" r="AH22"/>
      <c s="39" t="s" r="AI22"/>
      <c s="39" t="s" r="AJ22"/>
      <c s="39" t="s" r="AK22"/>
      <c s="39" t="s" r="AL22"/>
      <c s="39" t="s" r="AM22"/>
      <c s="39" t="s" r="AN22"/>
      <c s="39" t="s" r="AO22"/>
      <c s="39" t="s" r="AP22"/>
      <c s="39" t="s" r="AQ22"/>
      <c s="39" t="s" r="AR22"/>
      <c s="39" t="s" r="AS22"/>
      <c s="39" t="s" r="AT22"/>
      <c s="39" t="s" r="AU22"/>
    </row>
    <row r="23" spans="1:32">
      <c s="64" t="s" r="A23"/>
      <c s="39" t="s" r="H23"/>
      <c s="39" t="s" r="I23"/>
      <c s="39" t="s" r="J23"/>
      <c s="39" t="s" r="K23"/>
      <c s="39" t="s" r="L23"/>
      <c s="39" t="s" r="M23"/>
      <c s="39" t="s" r="N23"/>
      <c s="64" t="s" r="O23"/>
      <c s="57" t="s" r="P23">
        <v>296</v>
      </c>
      <c s="34" t="s" r="R23">
        <v>288</v>
      </c>
      <c s="16" t="s" r="T23">
        <v>264</v>
      </c>
      <c s="57" t="s" r="X23"/>
      <c s="57" t="s" r="AA23"/>
      <c s="57" t="s" r="AC23"/>
      <c s="64" t="s" r="AE23"/>
      <c s="39" t="s" r="AF23"/>
      <c s="39" t="s" r="AG23"/>
      <c s="39" t="s" r="AH23"/>
      <c s="39" t="s" r="AI23"/>
      <c s="39" t="s" r="AJ23"/>
      <c s="39" t="s" r="AK23"/>
      <c s="39" t="s" r="AL23"/>
      <c s="39" t="s" r="AM23"/>
      <c s="39" t="s" r="AN23"/>
      <c s="39" t="s" r="AO23"/>
      <c s="39" t="s" r="AP23"/>
      <c s="39" t="s" r="AQ23"/>
      <c s="39" t="s" r="AR23"/>
      <c s="39" t="s" r="AS23"/>
      <c s="39" t="s" r="AT23"/>
      <c s="39" t="s" r="AU23"/>
    </row>
    <row r="24" spans="1:32">
      <c s="64" t="s" r="A24"/>
      <c s="71" t="s" r="B24">
        <v>297</v>
      </c>
      <c s="82" t="s" r="D24"/>
      <c s="57" t="s" r="E24"/>
      <c s="57" t="s" r="F24"/>
      <c s="57" t="s" r="G24"/>
      <c s="39" t="s" r="H24"/>
      <c s="39" t="s" r="I24"/>
      <c s="39" t="s" r="J24"/>
      <c s="39" t="s" r="K24"/>
      <c s="39" t="s" r="L24"/>
      <c s="39" t="s" r="M24"/>
      <c s="39" t="s" r="N24"/>
      <c s="64" t="s" r="O24"/>
      <c s="71" t="s" r="P24">
        <v>297</v>
      </c>
      <c s="57" t="s" r="V24"/>
      <c s="57" t="s" r="X24"/>
      <c s="57" t="s" r="AA24"/>
      <c s="57" t="s" r="AC24"/>
      <c s="64" t="s" r="AE24"/>
      <c s="39" t="s" r="AF24"/>
      <c s="39" t="s" r="AG24"/>
      <c s="39" t="s" r="AH24"/>
      <c s="39" t="s" r="AI24"/>
      <c s="39" t="s" r="AJ24"/>
      <c s="39" t="s" r="AK24"/>
      <c s="39" t="s" r="AL24"/>
      <c s="39" t="s" r="AM24"/>
      <c s="39" t="s" r="AN24"/>
      <c s="39" t="s" r="AO24"/>
      <c s="39" t="s" r="AP24"/>
      <c s="39" t="s" r="AQ24"/>
      <c s="39" t="s" r="AR24"/>
      <c s="39" t="s" r="AS24"/>
      <c s="39" t="s" r="AT24"/>
      <c s="39" t="s" r="AU24"/>
    </row>
    <row spans="1:32" customHeight="1" r="25" ht="15.75">
      <c s="64" t="s" r="A25"/>
      <c s="57" t="s" r="B25">
        <v>142</v>
      </c>
      <c s="82" t="s" r="C25">
        <v>275</v>
      </c>
      <c s="20" t="n" r="D25">
        <v>0.25</v>
      </c>
      <c s="57" t="s" r="E25"/>
      <c s="56" t="s" r="F25">
        <v>3</v>
      </c>
      <c s="16" t="s" r="G25">
        <v>134</v>
      </c>
      <c s="39" t="s" r="H25"/>
      <c s="39" t="s" r="I25"/>
      <c s="39" t="s" r="J25"/>
      <c s="39" t="s" r="K25"/>
      <c s="39" t="s" r="L25"/>
      <c s="39" t="s" r="M25"/>
      <c s="39" t="s" r="N25"/>
      <c s="64" t="s" r="O25"/>
      <c s="16" t="s" r="P25">
        <v>145</v>
      </c>
      <c s="17" t="s" r="Q25">
        <v>284</v>
      </c>
      <c s="20" t="n" r="R25">
        <v>1</v>
      </c>
      <c s="57" t="s" r="S25"/>
      <c s="49" t="n" r="T25">
        <v>1</v>
      </c>
      <c s="57" t="s" r="U25"/>
      <c s="57" t="s" r="V25"/>
      <c s="57" t="s" r="X25"/>
      <c s="57" t="s" r="AA25"/>
      <c s="57" t="s" r="AC25"/>
      <c s="64" t="s" r="AE25"/>
      <c s="39" t="s" r="AF25"/>
      <c s="39" t="s" r="AG25"/>
      <c s="39" t="s" r="AH25"/>
      <c s="39" t="s" r="AI25"/>
      <c s="39" t="s" r="AJ25"/>
      <c s="39" t="s" r="AK25"/>
      <c s="39" t="s" r="AL25"/>
      <c s="39" t="s" r="AM25"/>
      <c s="39" t="s" r="AN25"/>
      <c s="39" t="s" r="AO25"/>
      <c s="39" t="s" r="AP25"/>
      <c s="39" t="s" r="AQ25"/>
      <c s="39" t="s" r="AR25"/>
      <c s="39" t="s" r="AS25"/>
      <c s="39" t="s" r="AT25"/>
      <c s="39" t="s" r="AU25"/>
    </row>
    <row spans="1:32" customHeight="1" r="26" ht="15.75">
      <c s="64" t="s" r="A26"/>
      <c s="57" t="s" r="B26">
        <v>144</v>
      </c>
      <c s="82" t="s" r="C26">
        <v>280</v>
      </c>
      <c s="20" t="n" r="D26">
        <v>0.2</v>
      </c>
      <c s="57" t="s" r="E26"/>
      <c s="49" t="n" r="F26">
        <v>0.2</v>
      </c>
      <c s="16" t="s" r="G26">
        <v>134</v>
      </c>
      <c s="39" t="s" r="H26"/>
      <c s="39" t="s" r="I26"/>
      <c s="39" t="s" r="J26"/>
      <c s="39" t="s" r="K26"/>
      <c s="39" t="s" r="L26"/>
      <c s="39" t="s" r="M26"/>
      <c s="39" t="s" r="N26"/>
      <c s="64" t="s" r="O26"/>
      <c s="16" t="s" r="P26">
        <v>135</v>
      </c>
      <c s="17" t="s" r="Q26">
        <v>285</v>
      </c>
      <c s="20" t="n" r="R26">
        <v>0.25</v>
      </c>
      <c s="16" t="s" r="S26"/>
      <c s="49" t="n" r="T26">
        <v>0.25</v>
      </c>
      <c s="57" t="s" r="U26"/>
      <c s="57" t="s" r="V26"/>
      <c s="57" t="s" r="X26"/>
      <c s="57" t="s" r="AA26"/>
      <c s="57" t="s" r="AC26"/>
      <c s="64" t="s" r="AE26"/>
      <c s="39" t="s" r="AF26"/>
      <c s="39" t="s" r="AG26"/>
      <c s="39" t="s" r="AH26"/>
      <c s="39" t="s" r="AI26"/>
      <c s="39" t="s" r="AJ26"/>
      <c s="39" t="s" r="AK26"/>
      <c s="39" t="s" r="AL26"/>
      <c s="39" t="s" r="AM26"/>
      <c s="39" t="s" r="AN26"/>
      <c s="39" t="s" r="AO26"/>
      <c s="39" t="s" r="AP26"/>
      <c s="39" t="s" r="AQ26"/>
      <c s="39" t="s" r="AR26"/>
      <c s="39" t="s" r="AS26"/>
      <c s="39" t="s" r="AT26"/>
      <c s="39" t="s" r="AU26"/>
    </row>
    <row spans="1:32" customHeight="1" r="27" ht="15.75">
      <c s="64" t="s" r="A27"/>
      <c s="57" t="s" r="B27">
        <v>141</v>
      </c>
      <c s="82" t="s" r="C27">
        <v>281</v>
      </c>
      <c s="20" t="n" r="D27">
        <v>0.3</v>
      </c>
      <c s="57" t="s" r="E27"/>
      <c s="49" t="n" r="F27">
        <v>0.32</v>
      </c>
      <c s="16" t="s" r="G27">
        <v>134</v>
      </c>
      <c s="39" t="s" r="H27"/>
      <c s="39" t="s" r="I27"/>
      <c s="39" t="s" r="J27"/>
      <c s="39" t="s" r="K27"/>
      <c s="39" t="s" r="L27"/>
      <c s="39" t="s" r="M27"/>
      <c s="39" t="s" r="N27"/>
      <c s="64" t="s" r="O27"/>
      <c s="16" t="s" r="P27">
        <v>137</v>
      </c>
      <c s="17" t="s" r="Q27">
        <v>286</v>
      </c>
      <c s="20" t="n" r="R27">
        <v>0.25</v>
      </c>
      <c s="16" t="s" r="S27"/>
      <c s="49" t="n" r="T27">
        <v>0.25</v>
      </c>
      <c s="57" t="s" r="U27"/>
      <c s="57" t="s" r="V27"/>
      <c s="57" t="s" r="X27"/>
      <c s="57" t="s" r="AA27"/>
      <c s="57" t="s" r="AC27"/>
      <c s="64" t="s" r="AE27"/>
      <c s="39" t="s" r="AF27"/>
      <c s="39" t="s" r="AG27"/>
      <c s="39" t="s" r="AH27"/>
      <c s="39" t="s" r="AI27"/>
      <c s="39" t="s" r="AJ27"/>
      <c s="39" t="s" r="AK27"/>
      <c s="39" t="s" r="AL27"/>
      <c s="39" t="s" r="AM27"/>
      <c s="39" t="s" r="AN27"/>
      <c s="39" t="s" r="AO27"/>
      <c s="39" t="s" r="AP27"/>
      <c s="39" t="s" r="AQ27"/>
      <c s="39" t="s" r="AR27"/>
      <c s="39" t="s" r="AS27"/>
      <c s="39" t="s" r="AT27"/>
      <c s="39" t="s" r="AU27"/>
    </row>
    <row spans="1:32" customHeight="1" r="28" ht="15.75">
      <c s="64" t="s" r="A28"/>
      <c s="57" t="s" r="B28">
        <v>136</v>
      </c>
      <c s="82" t="s" r="C28">
        <v>282</v>
      </c>
      <c s="20" t="n" r="D28">
        <v>0.32</v>
      </c>
      <c s="57" t="s" r="E28"/>
      <c s="49" t="n" r="F28">
        <v>0.3</v>
      </c>
      <c s="39" t="s" r="H28"/>
      <c s="39" t="s" r="I28"/>
      <c s="39" t="s" r="J28"/>
      <c s="39" t="s" r="K28"/>
      <c s="39" t="s" r="L28"/>
      <c s="39" t="s" r="M28"/>
      <c s="39" t="s" r="N28"/>
      <c s="64" t="s" r="O28"/>
      <c s="16" t="s" r="P28">
        <v>139</v>
      </c>
      <c s="17" t="s" r="Q28">
        <v>287</v>
      </c>
      <c s="20" t="n" r="R28">
        <v>0.31</v>
      </c>
      <c s="16" t="s" r="S28"/>
      <c s="49" t="n" r="T28">
        <v>0.31</v>
      </c>
      <c s="57" t="s" r="U28"/>
      <c s="57" t="s" r="V28"/>
      <c s="57" t="s" r="X28"/>
      <c s="57" t="s" r="AA28"/>
      <c s="57" t="s" r="AC28"/>
      <c s="64" t="s" r="AE28"/>
      <c s="39" t="s" r="AF28"/>
      <c s="39" t="s" r="AG28"/>
      <c s="39" t="s" r="AH28"/>
      <c s="39" t="s" r="AI28"/>
      <c s="39" t="s" r="AJ28"/>
      <c s="39" t="s" r="AK28"/>
      <c s="39" t="s" r="AL28"/>
      <c s="39" t="s" r="AM28"/>
      <c s="39" t="s" r="AN28"/>
      <c s="39" t="s" r="AO28"/>
      <c s="39" t="s" r="AP28"/>
      <c s="39" t="s" r="AQ28"/>
      <c s="39" t="s" r="AR28"/>
      <c s="39" t="s" r="AS28"/>
      <c s="39" t="s" r="AT28"/>
      <c s="39" t="s" r="AU28"/>
    </row>
    <row spans="1:32" customHeight="1" r="29" ht="15.75">
      <c s="64" t="s" r="A29"/>
      <c s="57" t="s" r="B29">
        <v>146</v>
      </c>
      <c s="82" t="s" r="C29">
        <v>283</v>
      </c>
      <c s="44" t="n" r="D29">
        <v>0.05</v>
      </c>
      <c s="57" t="s" r="E29"/>
      <c s="56" t="n" r="F29">
        <v>0.05</v>
      </c>
      <c s="39" t="s" r="H29"/>
      <c s="39" t="s" r="I29"/>
      <c s="39" t="s" r="J29"/>
      <c s="39" t="s" r="K29"/>
      <c s="39" t="s" r="L29"/>
      <c s="39" t="s" r="M29"/>
      <c s="39" t="s" r="N29"/>
      <c s="64" t="s" r="O29"/>
      <c s="16" t="s" r="P29">
        <v>140</v>
      </c>
      <c s="17" t="s" r="Q29">
        <v>276</v>
      </c>
      <c s="20" t="n" r="R29">
        <v>0.32</v>
      </c>
      <c s="16" t="s" r="S29"/>
      <c s="49" t="n" r="T29">
        <v>0.32</v>
      </c>
      <c s="57" t="s" r="U29"/>
      <c s="57" t="s" r="V29"/>
      <c s="57" t="s" r="X29"/>
      <c s="57" t="s" r="AA29"/>
      <c s="57" t="s" r="AC29"/>
      <c s="64" t="s" r="AE29"/>
      <c s="39" t="s" r="AF29"/>
      <c s="39" t="s" r="AG29"/>
      <c s="39" t="s" r="AH29"/>
      <c s="39" t="s" r="AI29"/>
      <c s="39" t="s" r="AJ29"/>
      <c s="39" t="s" r="AK29"/>
      <c s="39" t="s" r="AL29"/>
      <c s="39" t="s" r="AM29"/>
      <c s="39" t="s" r="AN29"/>
      <c s="39" t="s" r="AO29"/>
      <c s="39" t="s" r="AP29"/>
      <c s="39" t="s" r="AQ29"/>
      <c s="39" t="s" r="AR29"/>
      <c s="39" t="s" r="AS29"/>
      <c s="39" t="s" r="AT29"/>
      <c s="39" t="s" r="AU29"/>
    </row>
    <row spans="1:32" customHeight="1" r="30" ht="15.75">
      <c s="64" t="s" r="A30"/>
      <c s="57" t="s" r="B30">
        <v>93</v>
      </c>
      <c s="82" t="s" r="C30">
        <v>96</v>
      </c>
      <c s="66" t="n" r="D30">
        <v>200</v>
      </c>
      <c s="57" t="s" r="E30">
        <v>273</v>
      </c>
      <c s="55" t="s" r="F30">
        <v>20</v>
      </c>
      <c s="39" t="s" r="H30"/>
      <c s="39" t="s" r="I30"/>
      <c s="39" t="s" r="J30"/>
      <c s="39" t="s" r="K30"/>
      <c s="39" t="s" r="L30"/>
      <c s="39" t="s" r="M30"/>
      <c s="39" t="s" r="N30"/>
      <c s="64" t="s" r="O30"/>
      <c s="16" t="s" r="P30">
        <v>138</v>
      </c>
      <c s="17" t="s" r="Q30">
        <v>277</v>
      </c>
      <c s="20" t="n" r="R30">
        <v>0.33</v>
      </c>
      <c s="16" t="s" r="S30"/>
      <c s="49" t="n" r="T30">
        <v>0.33</v>
      </c>
      <c s="57" t="s" r="U30"/>
      <c s="57" t="s" r="V30"/>
      <c s="57" t="s" r="X30"/>
      <c s="57" t="s" r="AA30"/>
      <c s="57" t="s" r="AC30"/>
      <c s="64" t="s" r="AE30"/>
      <c s="39" t="s" r="AF30"/>
      <c s="39" t="s" r="AG30"/>
      <c s="39" t="s" r="AH30"/>
      <c s="39" t="s" r="AI30"/>
      <c s="39" t="s" r="AJ30"/>
      <c s="39" t="s" r="AK30"/>
      <c s="39" t="s" r="AL30"/>
      <c s="39" t="s" r="AM30"/>
      <c s="39" t="s" r="AN30"/>
      <c s="39" t="s" r="AO30"/>
      <c s="39" t="s" r="AP30"/>
      <c s="39" t="s" r="AQ30"/>
      <c s="39" t="s" r="AR30"/>
      <c s="39" t="s" r="AS30"/>
      <c s="39" t="s" r="AT30"/>
      <c s="39" t="s" r="AU30"/>
    </row>
    <row spans="1:32" customHeight="1" r="31" ht="15.75">
      <c s="64" t="s" r="A31"/>
      <c s="57" t="s" r="B31">
        <v>90</v>
      </c>
      <c s="82" t="s" r="C31">
        <v>100</v>
      </c>
      <c s="66" t="n" r="D31">
        <v>370</v>
      </c>
      <c s="57" t="s" r="E31">
        <v>273</v>
      </c>
      <c s="55" t="n" r="F31">
        <v>370</v>
      </c>
      <c s="16" t="s" r="G31">
        <v>134</v>
      </c>
      <c s="39" t="s" r="H31"/>
      <c s="39" t="s" r="I31"/>
      <c s="39" t="s" r="J31"/>
      <c s="39" t="s" r="K31"/>
      <c s="39" t="s" r="L31"/>
      <c s="39" t="s" r="M31"/>
      <c s="39" t="s" r="N31"/>
      <c s="64" t="s" r="O31"/>
      <c s="16" t="s" r="P31">
        <v>143</v>
      </c>
      <c s="17" t="s" r="Q31">
        <v>278</v>
      </c>
      <c s="20" t="n" r="R31">
        <v>0.12</v>
      </c>
      <c s="16" t="s" r="S31"/>
      <c s="49" t="n" r="T31">
        <v>0.12</v>
      </c>
      <c s="57" t="s" r="U31"/>
      <c s="57" t="s" r="X31"/>
      <c s="57" t="s" r="AA31"/>
      <c s="57" t="s" r="AC31"/>
      <c s="64" t="s" r="AE31"/>
      <c s="39" t="s" r="AF31"/>
      <c s="39" t="s" r="AG31"/>
      <c s="39" t="s" r="AH31"/>
      <c s="39" t="s" r="AI31"/>
      <c s="39" t="s" r="AJ31"/>
      <c s="39" t="s" r="AK31"/>
      <c s="39" t="s" r="AL31"/>
      <c s="39" t="s" r="AM31"/>
      <c s="39" t="s" r="AN31"/>
      <c s="39" t="s" r="AO31"/>
      <c s="39" t="s" r="AP31"/>
      <c s="39" t="s" r="AQ31"/>
      <c s="39" t="s" r="AR31"/>
      <c s="39" t="s" r="AS31"/>
      <c s="39" t="s" r="AT31"/>
      <c s="39" t="s" r="AU31"/>
    </row>
    <row spans="1:32" customHeight="1" r="32" ht="15.75">
      <c s="64" t="s" r="A32"/>
      <c s="57" t="s" r="B32">
        <v>88</v>
      </c>
      <c s="82" t="s" r="C32">
        <v>101</v>
      </c>
      <c s="66" t="n" r="D32">
        <v>3600</v>
      </c>
      <c s="57" t="s" r="E32">
        <v>273</v>
      </c>
      <c s="55" t="n" r="F32">
        <v>3600</v>
      </c>
      <c s="16" t="s" r="G32">
        <v>134</v>
      </c>
      <c s="39" t="s" r="H32"/>
      <c s="39" t="s" r="I32"/>
      <c s="39" t="s" r="J32"/>
      <c s="39" t="s" r="K32"/>
      <c s="39" t="s" r="L32"/>
      <c s="39" t="s" r="M32"/>
      <c s="39" t="s" r="N32"/>
      <c s="64" t="s" r="O32"/>
      <c s="16" t="s" r="P32">
        <v>92</v>
      </c>
      <c s="17" t="s" r="Q32">
        <v>104</v>
      </c>
      <c s="33" t="n" r="R32">
        <v>200</v>
      </c>
      <c s="16" t="s" r="S32">
        <v>273</v>
      </c>
      <c s="10" t="s" r="T32">
        <v>21</v>
      </c>
      <c s="57" t="s" r="X32"/>
      <c s="57" t="s" r="AA32"/>
      <c s="57" t="s" r="AC32"/>
      <c s="64" t="s" r="AE32"/>
      <c s="39" t="s" r="AF32"/>
      <c s="39" t="s" r="AG32"/>
      <c s="39" t="s" r="AH32"/>
      <c s="39" t="s" r="AI32"/>
      <c s="39" t="s" r="AJ32"/>
      <c s="39" t="s" r="AK32"/>
      <c s="39" t="s" r="AL32"/>
      <c s="39" t="s" r="AM32"/>
      <c s="39" t="s" r="AN32"/>
      <c s="39" t="s" r="AO32"/>
      <c s="39" t="s" r="AP32"/>
      <c s="39" t="s" r="AQ32"/>
      <c s="39" t="s" r="AR32"/>
      <c s="39" t="s" r="AS32"/>
      <c s="39" t="s" r="AT32"/>
      <c s="39" t="s" r="AU32"/>
    </row>
    <row spans="1:32" customHeight="1" r="33" ht="15.75">
      <c s="64" t="s" r="A33"/>
      <c s="57" t="s" r="B33">
        <v>82</v>
      </c>
      <c s="17" t="s" r="C33">
        <v>102</v>
      </c>
      <c s="66" t="n" r="D33">
        <v>3600</v>
      </c>
      <c s="16" t="s" r="E33">
        <v>273</v>
      </c>
      <c s="62" t="n" r="F33">
        <v>3600</v>
      </c>
      <c s="39" t="s" r="H33"/>
      <c s="39" t="s" r="I33"/>
      <c s="39" t="s" r="J33"/>
      <c s="39" t="s" r="K33"/>
      <c s="39" t="s" r="L33"/>
      <c s="39" t="s" r="M33"/>
      <c s="39" t="s" r="N33"/>
      <c s="64" t="s" r="O33"/>
      <c s="16" t="s" r="P33">
        <v>83</v>
      </c>
      <c s="17" t="s" r="Q33">
        <v>105</v>
      </c>
      <c s="33" t="n" r="R33">
        <v>3600</v>
      </c>
      <c s="16" t="s" r="S33">
        <v>273</v>
      </c>
      <c s="10" t="s" r="T33">
        <v>26</v>
      </c>
      <c s="57" t="s" r="X33"/>
      <c s="57" t="s" r="AA33"/>
      <c s="57" t="s" r="AC33"/>
      <c s="64" t="s" r="AE33"/>
      <c s="39" t="s" r="AF33"/>
      <c s="39" t="s" r="AG33"/>
      <c s="39" t="s" r="AH33"/>
      <c s="39" t="s" r="AI33"/>
      <c s="39" t="s" r="AJ33"/>
      <c s="39" t="s" r="AK33"/>
      <c s="39" t="s" r="AL33"/>
      <c s="39" t="s" r="AM33"/>
      <c s="39" t="s" r="AN33"/>
      <c s="39" t="s" r="AO33"/>
      <c s="39" t="s" r="AP33"/>
      <c s="39" t="s" r="AQ33"/>
      <c s="39" t="s" r="AR33"/>
      <c s="39" t="s" r="AS33"/>
      <c s="39" t="s" r="AT33"/>
      <c s="39" t="s" r="AU33"/>
    </row>
    <row spans="1:32" customHeight="1" r="34" ht="15.75">
      <c s="64" t="s" r="A34"/>
      <c s="57" t="s" r="B34">
        <v>91</v>
      </c>
      <c s="17" t="s" r="C34">
        <v>103</v>
      </c>
      <c s="66" t="n" r="D34">
        <v>8</v>
      </c>
      <c s="16" t="s" r="E34">
        <v>273</v>
      </c>
      <c s="45" t="s" r="F34">
        <v>31</v>
      </c>
      <c s="39" t="s" r="H34"/>
      <c s="39" t="s" r="I34"/>
      <c s="39" t="s" r="J34"/>
      <c s="39" t="s" r="K34"/>
      <c s="39" t="s" r="L34"/>
      <c s="39" t="s" r="M34"/>
      <c s="39" t="s" r="N34"/>
      <c s="64" t="s" r="O34"/>
      <c s="16" t="s" r="P34">
        <v>86</v>
      </c>
      <c s="17" t="s" r="Q34">
        <v>106</v>
      </c>
      <c s="33" t="n" r="R34">
        <v>36000</v>
      </c>
      <c s="16" t="s" r="S34">
        <v>273</v>
      </c>
      <c s="10" t="n" r="T34">
        <v>36000</v>
      </c>
      <c s="57" t="s" r="X34"/>
      <c s="57" t="s" r="AA34"/>
      <c s="57" t="s" r="AC34"/>
      <c s="64" t="s" r="AE34"/>
      <c s="39" t="s" r="AF34"/>
      <c s="39" t="s" r="AG34"/>
      <c s="39" t="s" r="AH34"/>
      <c s="39" t="s" r="AI34"/>
      <c s="39" t="s" r="AJ34"/>
      <c s="39" t="s" r="AK34"/>
      <c s="39" t="s" r="AL34"/>
      <c s="39" t="s" r="AM34"/>
      <c s="39" t="s" r="AN34"/>
      <c s="39" t="s" r="AO34"/>
      <c s="39" t="s" r="AP34"/>
      <c s="39" t="s" r="AQ34"/>
      <c s="39" t="s" r="AR34"/>
      <c s="39" t="s" r="AS34"/>
      <c s="39" t="s" r="AT34"/>
      <c s="39" t="s" r="AU34"/>
    </row>
    <row spans="1:32" customHeight="1" r="35" ht="15.75">
      <c s="64" t="s" r="A35"/>
      <c s="16" t="s" r="B35">
        <v>80</v>
      </c>
      <c s="82" t="s" r="C35">
        <v>240</v>
      </c>
      <c s="70" r="D35">
        <f>2/3</f>
        <v/>
      </c>
      <c s="57" t="s" r="E35"/>
      <c s="57" t="s" r="F35">
        <v>4</v>
      </c>
      <c s="57" t="s" r="G35"/>
      <c s="39" t="s" r="H35"/>
      <c s="39" t="s" r="I35"/>
      <c s="39" t="s" r="J35"/>
      <c s="39" t="s" r="K35"/>
      <c s="39" t="s" r="L35"/>
      <c s="39" t="s" r="M35"/>
      <c s="39" t="s" r="N35"/>
      <c s="64" t="s" r="O35"/>
      <c s="16" t="s" r="P35">
        <v>87</v>
      </c>
      <c s="17" t="s" r="Q35">
        <v>107</v>
      </c>
      <c s="33" t="n" r="R35">
        <v>36000</v>
      </c>
      <c s="16" t="s" r="S35">
        <v>273</v>
      </c>
      <c s="10" t="n" r="T35">
        <v>36000</v>
      </c>
      <c s="57" t="s" r="X35"/>
      <c s="57" t="s" r="AA35"/>
      <c s="57" t="s" r="AC35"/>
      <c s="64" t="s" r="AE35"/>
      <c s="39" t="s" r="AF35"/>
      <c s="39" t="s" r="AG35"/>
      <c s="39" t="s" r="AH35"/>
      <c s="39" t="s" r="AI35"/>
      <c s="39" t="s" r="AJ35"/>
      <c s="39" t="s" r="AK35"/>
      <c s="39" t="s" r="AL35"/>
      <c s="39" t="s" r="AM35"/>
      <c s="39" t="s" r="AN35"/>
      <c s="39" t="s" r="AO35"/>
      <c s="39" t="s" r="AP35"/>
      <c s="39" t="s" r="AQ35"/>
      <c s="39" t="s" r="AR35"/>
      <c s="39" t="s" r="AS35"/>
      <c s="39" t="s" r="AT35"/>
      <c s="39" t="s" r="AU35"/>
    </row>
    <row spans="1:32" customHeight="1" r="36" ht="15.75">
      <c s="64" t="s" r="A36"/>
      <c s="16" t="s" r="B36">
        <v>109</v>
      </c>
      <c s="17" t="s" r="C36">
        <v>241</v>
      </c>
      <c s="47" t="n" r="D36">
        <v>1.1</v>
      </c>
      <c s="57" t="s" r="E36"/>
      <c s="57" t="s" r="F36">
        <v>5</v>
      </c>
      <c s="57" t="s" r="G36"/>
      <c s="39" t="s" r="H36"/>
      <c s="39" t="s" r="I36"/>
      <c s="39" t="s" r="J36"/>
      <c s="39" t="s" r="K36"/>
      <c s="39" t="s" r="L36"/>
      <c s="39" t="s" r="M36"/>
      <c s="39" t="s" r="N36"/>
      <c s="64" t="s" r="O36"/>
      <c s="16" t="s" r="P36">
        <v>84</v>
      </c>
      <c s="17" t="s" r="Q36">
        <v>97</v>
      </c>
      <c s="33" t="n" r="R36">
        <v>36000</v>
      </c>
      <c s="16" t="s" r="S36">
        <v>273</v>
      </c>
      <c s="10" t="n" r="T36">
        <v>36000</v>
      </c>
      <c s="57" t="s" r="X36"/>
      <c s="57" t="s" r="AA36"/>
      <c s="57" t="s" r="AC36"/>
      <c s="64" t="s" r="AE36"/>
      <c s="39" t="s" r="AF36"/>
      <c s="39" t="s" r="AG36"/>
      <c s="39" t="s" r="AH36"/>
      <c s="39" t="s" r="AI36"/>
      <c s="39" t="s" r="AJ36"/>
      <c s="39" t="s" r="AK36"/>
      <c s="39" t="s" r="AL36"/>
      <c s="39" t="s" r="AM36"/>
      <c s="39" t="s" r="AN36"/>
      <c s="39" t="s" r="AO36"/>
      <c s="39" t="s" r="AP36"/>
      <c s="39" t="s" r="AQ36"/>
      <c s="39" t="s" r="AR36"/>
      <c s="39" t="s" r="AS36"/>
      <c s="39" t="s" r="AT36"/>
      <c s="39" t="s" r="AU36"/>
    </row>
    <row spans="1:32" customHeight="1" r="37" ht="15.75">
      <c s="64" t="s" r="A37"/>
      <c s="16" t="s" r="B37">
        <v>176</v>
      </c>
      <c s="17" t="s" r="C37">
        <v>124</v>
      </c>
      <c s="75" t="n" r="D37">
        <v>10</v>
      </c>
      <c s="57" t="s" r="E37">
        <v>298</v>
      </c>
      <c s="57" t="s" r="F37">
        <v>7</v>
      </c>
      <c s="57" t="s" r="G37"/>
      <c s="39" t="s" r="H37"/>
      <c s="39" t="s" r="I37"/>
      <c s="39" t="s" r="J37"/>
      <c s="39" t="s" r="K37"/>
      <c s="39" t="s" r="L37"/>
      <c s="39" t="s" r="M37"/>
      <c s="39" t="s" r="N37"/>
      <c s="64" t="s" r="O37"/>
      <c s="16" t="s" r="P37">
        <v>89</v>
      </c>
      <c s="17" t="s" r="Q37">
        <v>98</v>
      </c>
      <c s="66" t="n" r="R37">
        <v>100</v>
      </c>
      <c s="16" t="s" r="S37">
        <v>273</v>
      </c>
      <c s="45" t="n" r="T37">
        <v>100</v>
      </c>
      <c s="57" t="s" r="X37"/>
      <c s="57" t="s" r="AA37"/>
      <c s="57" t="s" r="AC37"/>
      <c s="64" t="s" r="AE37"/>
      <c s="39" t="s" r="AF37"/>
      <c s="39" t="s" r="AG37"/>
      <c s="39" t="s" r="AH37"/>
      <c s="39" t="s" r="AI37"/>
      <c s="39" t="s" r="AJ37"/>
      <c s="39" t="s" r="AK37"/>
      <c s="39" t="s" r="AL37"/>
      <c s="39" t="s" r="AM37"/>
      <c s="39" t="s" r="AN37"/>
      <c s="39" t="s" r="AO37"/>
      <c s="39" t="s" r="AP37"/>
      <c s="39" t="s" r="AQ37"/>
      <c s="39" t="s" r="AR37"/>
      <c s="39" t="s" r="AS37"/>
      <c s="39" t="s" r="AT37"/>
      <c s="39" t="s" r="AU37"/>
    </row>
    <row spans="1:32" customHeight="1" r="38" ht="15.75">
      <c s="64" t="s" r="A38"/>
      <c s="16" t="s" r="B38">
        <v>95</v>
      </c>
      <c s="82" t="s" r="C38">
        <v>108</v>
      </c>
      <c s="12" r="D38">
        <f>IF(D12=1,0.025)+IF(D12=2,0.15)+IF(D12=3,0.2)</f>
        <v/>
      </c>
      <c s="57" t="s" r="F38">
        <v>15</v>
      </c>
      <c s="57" t="s" r="G38"/>
      <c s="39" t="s" r="H38"/>
      <c s="39" t="s" r="I38"/>
      <c s="39" t="s" r="J38"/>
      <c s="39" t="s" r="K38"/>
      <c s="39" t="s" r="L38"/>
      <c s="39" t="s" r="M38"/>
      <c s="39" t="s" r="N38"/>
      <c s="64" t="s" r="O38"/>
      <c s="57" t="s" r="P38">
        <v>91</v>
      </c>
      <c s="17" t="s" r="Q38">
        <v>99</v>
      </c>
      <c s="66" r="R38">
        <f>IF(R39="nej",D34,0)</f>
        <v/>
      </c>
      <c s="16" t="s" r="S38">
        <v>273</v>
      </c>
      <c s="45" t="s" r="T38">
        <v>30</v>
      </c>
      <c s="57" t="s" r="X38"/>
      <c s="57" t="s" r="AA38"/>
      <c s="57" t="s" r="AC38"/>
      <c s="64" t="s" r="AE38"/>
      <c s="39" t="s" r="AF38"/>
      <c s="39" t="s" r="AG38"/>
      <c s="39" t="s" r="AH38"/>
      <c s="39" t="s" r="AI38"/>
      <c s="39" t="s" r="AJ38"/>
      <c s="39" t="s" r="AK38"/>
      <c s="39" t="s" r="AL38"/>
      <c s="39" t="s" r="AM38"/>
      <c s="39" t="s" r="AN38"/>
      <c s="39" t="s" r="AO38"/>
      <c s="39" t="s" r="AP38"/>
      <c s="39" t="s" r="AQ38"/>
      <c s="39" t="s" r="AR38"/>
      <c s="39" t="s" r="AS38"/>
      <c s="39" t="s" r="AT38"/>
      <c s="39" t="s" r="AU38"/>
    </row>
    <row r="39" spans="1:32">
      <c s="64" t="s" r="A39"/>
      <c s="16" t="s" r="B39">
        <v>42</v>
      </c>
      <c s="17" t="s" r="C39">
        <v>70</v>
      </c>
      <c s="25" t="n" r="D39">
        <v>0.175</v>
      </c>
      <c s="57" t="s" r="E39"/>
      <c s="57" t="s" r="F39">
        <v>17</v>
      </c>
      <c s="57" t="s" r="G39"/>
      <c s="64" t="s" r="O39"/>
      <c s="57" t="s" r="P39">
        <v>182</v>
      </c>
      <c s="16" t="s" r="Q39"/>
      <c s="34" t="s" r="R39">
        <v>288</v>
      </c>
      <c s="16" t="s" r="S39"/>
      <c s="16" t="s" r="T39">
        <v>264</v>
      </c>
      <c s="57" t="s" r="X39"/>
      <c s="57" t="s" r="AA39"/>
      <c s="57" t="s" r="AC39"/>
      <c s="64" t="s" r="AE39"/>
      <c s="39" t="s" r="AF39"/>
      <c s="39" t="s" r="AG39"/>
      <c s="39" t="s" r="AH39"/>
      <c s="39" t="s" r="AI39"/>
      <c s="39" t="s" r="AJ39"/>
      <c s="39" t="s" r="AK39"/>
      <c s="39" t="s" r="AL39"/>
      <c s="39" t="s" r="AM39"/>
      <c s="39" t="s" r="AN39"/>
      <c s="39" t="s" r="AO39"/>
      <c s="39" t="s" r="AP39"/>
      <c s="39" t="s" r="AQ39"/>
      <c s="39" t="s" r="AR39"/>
      <c s="39" t="s" r="AS39"/>
      <c s="39" t="s" r="AT39"/>
      <c s="39" t="s" r="AU39"/>
    </row>
    <row spans="1:32" customHeight="1" r="40" ht="15.75">
      <c s="64" t="s" r="A40"/>
      <c s="57" t="s" r="B40">
        <v>34</v>
      </c>
      <c s="17" t="s" r="C40">
        <v>279</v>
      </c>
      <c s="20" r="D40">
        <f>IF(D12=1,0.025)+IF(D12=2,0.18)+IF(D12=3,0.1)</f>
        <v/>
      </c>
      <c s="16" t="s" r="E40"/>
      <c s="39" t="s" r="F40">
        <v>16</v>
      </c>
      <c s="64" t="s" r="O40"/>
      <c s="57" t="s" r="X40"/>
      <c s="57" t="s" r="AA40"/>
      <c s="57" t="s" r="AC40"/>
      <c s="64" t="s" r="AE40"/>
      <c s="39" t="s" r="AF40"/>
      <c s="39" t="s" r="AG40"/>
      <c s="39" t="s" r="AH40"/>
      <c s="39" t="s" r="AI40"/>
      <c s="39" t="s" r="AJ40"/>
      <c s="39" t="s" r="AK40"/>
      <c s="39" t="s" r="AL40"/>
      <c s="39" t="s" r="AM40"/>
      <c s="39" t="s" r="AN40"/>
      <c s="39" t="s" r="AO40"/>
      <c s="39" t="s" r="AP40"/>
      <c s="39" t="s" r="AQ40"/>
      <c s="39" t="s" r="AR40"/>
      <c s="39" t="s" r="AS40"/>
      <c s="39" t="s" r="AT40"/>
      <c s="39" t="s" r="AU40"/>
    </row>
    <row spans="1:32" customHeight="1" r="41" ht="27.0">
      <c s="64" t="s" r="A41"/>
      <c s="71" t="s" r="B41">
        <v>217</v>
      </c>
      <c s="64" t="s" r="O41"/>
      <c s="57" t="s" r="X41"/>
      <c s="57" t="s" r="AA41"/>
      <c s="57" t="s" r="AC41"/>
      <c s="64" t="s" r="AE41"/>
      <c s="21" t="s" r="AF41">
        <v>54</v>
      </c>
      <c s="39" t="s" r="AG41"/>
      <c s="39" t="s" r="AH41"/>
      <c s="39" t="s" r="AI41"/>
      <c s="39" t="s" r="AJ41"/>
      <c s="39" t="s" r="AK41"/>
      <c s="39" t="s" r="AL41"/>
      <c s="39" t="s" r="AM41"/>
      <c s="39" t="s" r="AN41"/>
      <c s="39" t="s" r="AO41"/>
      <c s="39" t="s" r="AP41"/>
      <c s="39" t="s" r="AQ41"/>
      <c s="39" t="s" r="AR41"/>
      <c s="39" t="s" r="AS41"/>
      <c s="39" t="s" r="AT41"/>
      <c s="39" t="s" r="AU41"/>
    </row>
    <row spans="1:32" customHeight="1" r="42" ht="15.75">
      <c s="64" t="s" r="A42"/>
      <c s="45" t="s" r="B42">
        <v>212</v>
      </c>
      <c s="17" t="s" r="C42">
        <v>171</v>
      </c>
      <c s="70" t="s" r="D42"/>
      <c s="57" t="s" r="E42">
        <v>265</v>
      </c>
      <c s="57" t="s" r="F42">
        <v>180</v>
      </c>
      <c s="57" t="s" r="H42"/>
      <c s="57" t="s" r="I42"/>
      <c s="64" t="s" r="O42"/>
      <c s="71" t="s" r="P42">
        <v>217</v>
      </c>
      <c s="70" t="s" r="R42"/>
      <c s="57" t="s" r="S42"/>
      <c s="57" t="s" r="T42"/>
      <c s="57" t="s" r="U42"/>
      <c s="57" t="s" r="X42"/>
      <c s="57" t="s" r="AA42"/>
      <c s="57" t="s" r="AC42"/>
      <c s="64" t="s" r="AE42"/>
      <c s="39" t="s" r="AF42"/>
      <c s="39" t="s" r="AG42"/>
      <c s="39" t="s" r="AH42"/>
      <c s="39" t="s" r="AI42"/>
      <c s="39" t="s" r="AJ42"/>
      <c s="39" t="s" r="AK42"/>
      <c s="39" t="s" r="AL42"/>
      <c s="39" t="s" r="AM42"/>
      <c s="39" t="s" r="AN42"/>
      <c s="39" t="s" r="AO42"/>
      <c s="39" t="s" r="AP42"/>
      <c s="39" t="s" r="AQ42"/>
      <c s="39" t="s" r="AR42"/>
      <c s="39" t="s" r="AS42"/>
      <c s="39" t="s" r="AT42"/>
      <c s="39" t="s" r="AU42"/>
    </row>
    <row spans="1:32" customHeight="1" r="43" ht="15.75">
      <c s="64" t="s" r="A43"/>
      <c s="16" t="s" r="B43">
        <v>218</v>
      </c>
      <c s="82" t="s" r="C43">
        <v>164</v>
      </c>
      <c s="18" r="D43">
        <f>D13*5</f>
        <v/>
      </c>
      <c s="57" t="s" r="E43">
        <v>265</v>
      </c>
      <c s="57" t="s" r="F43">
        <v>29</v>
      </c>
      <c s="57" t="s" r="G43"/>
      <c s="57" t="s" r="H43"/>
      <c s="57" t="s" r="I43"/>
      <c s="64" t="s" r="O43"/>
      <c s="16" t="s" r="P43">
        <v>220</v>
      </c>
      <c s="17" t="s" r="Q43">
        <v>169</v>
      </c>
      <c s="18" r="R43">
        <f>R12*5</f>
        <v/>
      </c>
      <c s="57" t="s" r="S43">
        <v>265</v>
      </c>
      <c s="57" t="s" r="T43">
        <v>29</v>
      </c>
      <c s="57" t="s" r="U43"/>
      <c s="57" t="s" r="V43"/>
      <c s="57" t="s" r="X43"/>
      <c s="57" t="s" r="AA43"/>
      <c s="57" t="s" r="AC43"/>
      <c s="64" t="s" r="AE43"/>
      <c s="39" t="s" r="AF43"/>
      <c s="39" t="s" r="AG43"/>
      <c s="39" t="s" r="AH43"/>
      <c s="39" t="s" r="AI43"/>
      <c s="39" t="s" r="AJ43"/>
      <c s="39" t="s" r="AK43"/>
      <c s="39" t="s" r="AL43"/>
      <c s="39" t="s" r="AM43"/>
      <c s="39" t="s" r="AN43"/>
      <c s="39" t="s" r="AO43"/>
      <c s="39" t="s" r="AP43"/>
      <c s="39" t="s" r="AQ43"/>
      <c s="39" t="s" r="AR43"/>
      <c s="39" t="s" r="AS43"/>
      <c s="39" t="s" r="AT43"/>
      <c s="39" t="s" r="AU43"/>
    </row>
    <row spans="1:32" customHeight="1" r="44" ht="15.75">
      <c s="64" t="s" r="A44"/>
      <c s="16" t="s" r="B44">
        <v>131</v>
      </c>
      <c s="74" t="s" r="C44">
        <v>32</v>
      </c>
      <c s="70" r="D44">
        <f>D11/10000</f>
        <v/>
      </c>
      <c s="57" t="s" r="E44">
        <v>259</v>
      </c>
      <c s="57" t="s" r="F44">
        <v>180</v>
      </c>
      <c s="57" t="s" r="G44"/>
      <c s="57" t="s" r="H44"/>
      <c s="57" t="s" r="I44"/>
      <c s="64" t="s" r="O44"/>
      <c s="16" t="s" r="P44">
        <v>210</v>
      </c>
      <c s="17" t="s" r="Q44">
        <v>261</v>
      </c>
      <c s="17" r="R44">
        <f>(R13+R14+R15+R16+R17+R18+R19)/1000</f>
        <v/>
      </c>
      <c s="57" t="s" r="S44">
        <v>267</v>
      </c>
      <c s="16" t="s" r="U44">
        <v>27</v>
      </c>
      <c s="16" r="V44">
        <f>7200</f>
        <v/>
      </c>
      <c s="57" t="s" r="X44"/>
      <c s="57" t="s" r="AA44"/>
      <c s="57" t="s" r="AC44"/>
      <c s="64" t="s" r="AE44"/>
      <c s="39" t="s" r="AF44"/>
      <c s="39" t="s" r="AG44"/>
      <c s="39" t="s" r="AH44"/>
      <c s="39" t="s" r="AI44"/>
      <c s="39" t="s" r="AJ44"/>
      <c s="39" t="s" r="AK44"/>
      <c s="39" t="s" r="AL44"/>
      <c s="39" t="s" r="AM44"/>
      <c s="39" t="s" r="AN44"/>
      <c s="39" t="s" r="AO44"/>
      <c s="39" t="s" r="AP44"/>
      <c s="39" t="s" r="AQ44"/>
      <c s="39" t="s" r="AR44"/>
      <c s="39" t="s" r="AS44"/>
      <c s="39" t="s" r="AT44"/>
      <c s="39" t="s" r="AU44"/>
    </row>
    <row spans="1:32" customHeight="1" r="45" ht="15.75">
      <c s="64" t="s" r="A45"/>
      <c s="16" t="s" r="B45">
        <v>43</v>
      </c>
      <c s="28" t="s" r="C45">
        <v>263</v>
      </c>
      <c s="84" r="D45">
        <f>1-D38-D39</f>
        <v/>
      </c>
      <c s="57" t="s" r="E45"/>
      <c s="57" t="s" r="F45">
        <v>18</v>
      </c>
      <c s="57" t="s" r="H45"/>
      <c s="57" t="s" r="I45"/>
      <c s="64" t="s" r="O45"/>
      <c s="16" t="s" r="P45">
        <v>92</v>
      </c>
      <c s="17" t="s" r="Q45">
        <v>104</v>
      </c>
      <c s="8" r="R45">
        <f>R32/3600/1000</f>
        <v/>
      </c>
      <c s="16" t="s" r="S45">
        <v>268</v>
      </c>
      <c s="48" r="U45">
        <f>R45*3600</f>
        <v/>
      </c>
      <c s="48" r="V45">
        <f>R45*7200</f>
        <v/>
      </c>
      <c s="57" t="s" r="X45"/>
      <c s="57" t="s" r="AA45"/>
      <c s="57" t="s" r="AC45"/>
      <c s="64" t="s" r="AE45"/>
      <c s="39" t="s" r="AF45"/>
      <c s="39" t="s" r="AG45"/>
      <c s="39" t="s" r="AH45"/>
      <c s="39" t="s" r="AI45"/>
      <c s="39" t="s" r="AJ45"/>
      <c s="39" t="s" r="AK45"/>
      <c s="39" t="s" r="AL45"/>
      <c s="39" t="s" r="AM45"/>
      <c s="39" t="s" r="AN45"/>
      <c s="39" t="s" r="AO45"/>
      <c s="39" t="s" r="AP45"/>
      <c s="39" t="s" r="AQ45"/>
      <c s="39" t="s" r="AR45"/>
      <c s="39" t="s" r="AS45"/>
      <c s="39" t="s" r="AT45"/>
      <c s="39" t="s" r="AU45"/>
    </row>
    <row spans="1:32" customHeight="1" r="46" ht="15.75">
      <c s="64" t="s" r="A46"/>
      <c s="16" t="s" r="B46">
        <v>210</v>
      </c>
      <c s="17" t="s" r="C46">
        <v>260</v>
      </c>
      <c s="17" r="D46">
        <f>(D14+D15+D16+D17)/1000</f>
        <v/>
      </c>
      <c s="57" t="s" r="E46">
        <v>267</v>
      </c>
      <c s="57" t="s" r="H46"/>
      <c s="57" t="s" r="I46"/>
      <c s="64" t="s" r="O46"/>
      <c s="16" t="s" r="P46">
        <v>83</v>
      </c>
      <c s="17" t="s" r="Q46">
        <v>105</v>
      </c>
      <c s="8" r="R46">
        <f si="0" t="shared" ref="R46:R51">R33/3600/1000</f>
        <v/>
      </c>
      <c s="16" t="s" r="S46">
        <v>268</v>
      </c>
      <c s="57" t="s" r="X46"/>
      <c s="57" t="s" r="AA46"/>
      <c s="57" t="s" r="AC46"/>
      <c s="64" t="s" r="AE46"/>
      <c s="39" t="s" r="AF46"/>
      <c s="39" t="s" r="AG46"/>
      <c s="39" t="s" r="AH46"/>
      <c s="39" t="s" r="AI46"/>
      <c s="39" t="s" r="AJ46"/>
      <c s="39" t="s" r="AK46"/>
      <c s="39" t="s" r="AL46"/>
      <c s="39" t="s" r="AM46"/>
      <c s="39" t="s" r="AN46"/>
      <c s="39" t="s" r="AO46"/>
      <c s="39" t="s" r="AP46"/>
      <c s="39" t="s" r="AQ46"/>
      <c s="39" t="s" r="AR46"/>
      <c s="39" t="s" r="AS46"/>
      <c s="39" t="s" r="AT46"/>
      <c s="39" t="s" r="AU46"/>
    </row>
    <row spans="1:32" customHeight="1" r="47" ht="15.75">
      <c s="64" t="s" r="A47"/>
      <c s="16" t="s" r="B47">
        <v>175</v>
      </c>
      <c s="74" t="s" r="C47">
        <v>291</v>
      </c>
      <c s="79" t="s" r="D47"/>
      <c s="55" t="s" r="E47">
        <v>271</v>
      </c>
      <c s="57" t="s" r="F47">
        <v>180</v>
      </c>
      <c s="57" t="s" r="G47"/>
      <c s="64" t="s" r="O47"/>
      <c s="16" t="s" r="P47">
        <v>85</v>
      </c>
      <c s="17" t="s" r="Q47">
        <v>106</v>
      </c>
      <c s="42" r="R47">
        <f si="0" t="shared"/>
        <v/>
      </c>
      <c s="16" t="s" r="S47">
        <v>268</v>
      </c>
      <c s="57" t="s" r="X47"/>
      <c s="57" t="s" r="AA47"/>
      <c s="57" t="s" r="AC47"/>
      <c s="64" t="s" r="AE47"/>
      <c s="39" t="s" r="AF47"/>
      <c s="39" t="s" r="AG47"/>
      <c s="39" t="s" r="AH47"/>
      <c s="39" t="s" r="AI47"/>
      <c s="39" t="s" r="AJ47"/>
      <c s="39" t="s" r="AK47"/>
      <c s="39" t="s" r="AL47"/>
      <c s="39" t="s" r="AM47"/>
      <c s="39" t="s" r="AN47"/>
      <c s="39" t="s" r="AO47"/>
      <c s="39" t="s" r="AP47"/>
      <c s="39" t="s" r="AQ47"/>
      <c s="39" t="s" r="AR47"/>
      <c s="39" t="s" r="AS47"/>
      <c s="39" t="s" r="AT47"/>
      <c s="39" t="s" r="AU47"/>
    </row>
    <row spans="1:32" customHeight="1" r="48" ht="15.75">
      <c s="64" t="s" r="A48"/>
      <c s="16" t="s" r="B48">
        <v>174</v>
      </c>
      <c s="67" t="s" r="C48">
        <v>262</v>
      </c>
      <c s="57" t="s" r="D48"/>
      <c s="57" t="s" r="E48">
        <v>266</v>
      </c>
      <c s="57" t="s" r="F48">
        <v>181</v>
      </c>
      <c s="57" t="s" r="G48"/>
      <c s="64" t="s" r="O48"/>
      <c s="16" t="s" r="P48">
        <v>87</v>
      </c>
      <c s="17" t="s" r="Q48">
        <v>107</v>
      </c>
      <c s="42" r="R48">
        <f si="0" t="shared"/>
        <v/>
      </c>
      <c s="16" t="s" r="S48">
        <v>268</v>
      </c>
      <c s="57" t="s" r="X48"/>
      <c s="57" t="s" r="AA48"/>
      <c s="57" t="s" r="AC48"/>
      <c s="64" t="s" r="AE48"/>
      <c s="39" t="s" r="AF48"/>
      <c s="39" t="s" r="AG48"/>
      <c s="39" t="s" r="AH48"/>
      <c s="39" t="s" r="AI48"/>
      <c s="39" t="s" r="AJ48"/>
      <c s="39" t="s" r="AK48"/>
      <c s="39" t="s" r="AL48"/>
      <c s="39" t="s" r="AM48"/>
      <c s="39" t="s" r="AN48"/>
      <c s="39" t="s" r="AO48"/>
      <c s="39" t="s" r="AP48"/>
      <c s="39" t="s" r="AQ48"/>
      <c s="39" t="s" r="AR48"/>
      <c s="39" t="s" r="AS48"/>
      <c s="39" t="s" r="AT48"/>
      <c s="39" t="s" r="AU48"/>
    </row>
    <row spans="1:32" customHeight="1" r="49" ht="15.75">
      <c s="64" t="s" r="A49"/>
      <c s="16" t="s" r="B49">
        <v>65</v>
      </c>
      <c s="74" t="s" r="C49">
        <v>159</v>
      </c>
      <c s="57" t="s" r="D49"/>
      <c s="57" t="s" r="E49">
        <v>265</v>
      </c>
      <c s="57" t="s" r="F49">
        <v>180</v>
      </c>
      <c s="57" t="s" r="G49"/>
      <c s="57" t="s" r="H49"/>
      <c s="57" t="s" r="I49"/>
      <c s="64" t="s" r="O49"/>
      <c s="16" t="s" r="P49">
        <v>84</v>
      </c>
      <c s="17" t="s" r="Q49">
        <v>97</v>
      </c>
      <c s="42" r="R49">
        <f si="0" t="shared"/>
        <v/>
      </c>
      <c s="16" t="s" r="S49">
        <v>268</v>
      </c>
      <c s="57" t="s" r="X49"/>
      <c s="57" t="s" r="AA49"/>
      <c s="57" t="s" r="AC49"/>
      <c s="64" t="s" r="AE49"/>
      <c s="39" t="s" r="AF49"/>
      <c s="39" t="s" r="AG49"/>
      <c s="39" t="s" r="AH49"/>
      <c s="39" t="s" r="AI49"/>
      <c s="39" t="s" r="AJ49"/>
      <c s="39" t="s" r="AK49"/>
      <c s="39" t="s" r="AL49"/>
      <c s="39" t="s" r="AM49"/>
      <c s="39" t="s" r="AN49"/>
      <c s="39" t="s" r="AO49"/>
      <c s="39" t="s" r="AP49"/>
      <c s="39" t="s" r="AQ49"/>
      <c s="39" t="s" r="AR49"/>
      <c s="39" t="s" r="AS49"/>
      <c s="39" t="s" r="AT49"/>
      <c s="39" t="s" r="AU49"/>
    </row>
    <row spans="1:32" customHeight="1" r="50" ht="15.75">
      <c s="64" t="s" r="A50"/>
      <c s="16" t="s" r="B50">
        <v>93</v>
      </c>
      <c s="17" t="s" r="C50">
        <v>96</v>
      </c>
      <c s="8" r="D50">
        <f>D30/3600/1000</f>
        <v/>
      </c>
      <c s="57" t="s" r="E50">
        <v>268</v>
      </c>
      <c s="57" t="s" r="H50"/>
      <c s="57" t="s" r="I50"/>
      <c s="64" t="s" r="O50"/>
      <c s="16" t="s" r="P50">
        <v>89</v>
      </c>
      <c s="17" t="s" r="Q50">
        <v>98</v>
      </c>
      <c s="8" r="R50">
        <f si="0" t="shared"/>
        <v/>
      </c>
      <c s="16" t="s" r="S50">
        <v>268</v>
      </c>
      <c s="57" t="s" r="U50"/>
      <c s="57" t="s" r="X50"/>
      <c s="57" t="s" r="AA50"/>
      <c s="57" t="s" r="AC50"/>
      <c s="64" t="s" r="AE50"/>
      <c s="39" t="s" r="AF50"/>
      <c s="39" t="s" r="AG50"/>
      <c s="39" t="s" r="AH50"/>
      <c s="39" t="s" r="AI50"/>
      <c s="39" t="s" r="AJ50"/>
      <c s="39" t="s" r="AK50"/>
      <c s="39" t="s" r="AL50"/>
      <c s="39" t="s" r="AM50"/>
      <c s="39" t="s" r="AN50"/>
      <c s="39" t="s" r="AO50"/>
      <c s="39" t="s" r="AP50"/>
      <c s="39" t="s" r="AQ50"/>
      <c s="39" t="s" r="AR50"/>
      <c s="39" t="s" r="AS50"/>
      <c s="39" t="s" r="AT50"/>
      <c s="39" t="s" r="AU50"/>
    </row>
    <row spans="1:32" customHeight="1" r="51" ht="15.75">
      <c s="64" t="s" r="A51"/>
      <c s="57" t="s" r="B51">
        <v>90</v>
      </c>
      <c s="82" t="s" r="C51">
        <v>100</v>
      </c>
      <c s="8" r="D51">
        <f>D31/3600/1000</f>
        <v/>
      </c>
      <c s="57" t="s" r="E51">
        <v>268</v>
      </c>
      <c s="57" t="s" r="F51">
        <v>8</v>
      </c>
      <c s="16" t="s" r="G51">
        <v>134</v>
      </c>
      <c s="64" t="s" r="O51"/>
      <c s="57" t="s" r="P51">
        <v>91</v>
      </c>
      <c s="17" t="s" r="Q51">
        <v>99</v>
      </c>
      <c s="8" r="R51">
        <f si="0" t="shared"/>
        <v/>
      </c>
      <c s="16" t="s" r="S51">
        <v>268</v>
      </c>
      <c s="57" t="s" r="T51"/>
      <c s="57" t="s" r="X51"/>
      <c s="57" t="s" r="AA51"/>
      <c s="57" t="s" r="AC51"/>
      <c s="64" t="s" r="AE51"/>
      <c s="39" t="s" r="AF51"/>
      <c s="39" t="s" r="AG51"/>
      <c s="39" t="s" r="AH51"/>
      <c s="39" t="s" r="AI51"/>
      <c s="39" t="s" r="AJ51"/>
      <c s="39" t="s" r="AK51"/>
      <c s="39" t="s" r="AL51"/>
      <c s="39" t="s" r="AM51"/>
      <c s="39" t="s" r="AN51"/>
      <c s="39" t="s" r="AO51"/>
      <c s="39" t="s" r="AP51"/>
      <c s="39" t="s" r="AQ51"/>
      <c s="39" t="s" r="AR51"/>
      <c s="39" t="s" r="AS51"/>
      <c s="39" t="s" r="AT51"/>
      <c s="39" t="s" r="AU51"/>
    </row>
    <row spans="1:32" customHeight="1" r="52" ht="15.75">
      <c s="64" t="s" r="A52"/>
      <c s="57" t="s" r="B52">
        <v>88</v>
      </c>
      <c s="82" t="s" r="C52">
        <v>101</v>
      </c>
      <c s="42" r="D52">
        <f>D32/3600/1000</f>
        <v/>
      </c>
      <c s="57" t="s" r="E52">
        <v>268</v>
      </c>
      <c s="57" t="s" r="F52"/>
      <c s="16" t="s" r="G52">
        <v>134</v>
      </c>
      <c s="64" t="s" r="O52"/>
      <c s="16" t="s" r="P52">
        <v>122</v>
      </c>
      <c s="17" t="s" r="Q52">
        <v>155</v>
      </c>
      <c s="14" r="R52">
        <f si="1" t="shared" ref="R52:R57">(R45*$R$98)*1000</f>
        <v/>
      </c>
      <c s="16" t="s" r="S52">
        <v>265</v>
      </c>
      <c s="82" t="s" r="T52">
        <v>168</v>
      </c>
      <c s="57" t="s" r="X52"/>
      <c s="57" t="s" r="AA52"/>
      <c s="57" t="s" r="AC52"/>
      <c s="64" t="s" r="AE52"/>
      <c s="39" t="s" r="AF52"/>
      <c s="39" t="s" r="AG52"/>
      <c s="39" t="s" r="AH52"/>
      <c s="39" t="s" r="AI52"/>
      <c s="39" t="s" r="AJ52"/>
      <c s="39" t="s" r="AK52"/>
      <c s="39" t="s" r="AL52"/>
      <c s="39" t="s" r="AM52"/>
      <c s="39" t="s" r="AN52"/>
      <c s="39" t="s" r="AO52"/>
      <c s="39" t="s" r="AP52"/>
      <c s="39" t="s" r="AQ52"/>
      <c s="39" t="s" r="AR52"/>
      <c s="39" t="s" r="AS52"/>
      <c s="39" t="s" r="AT52"/>
      <c s="39" t="s" r="AU52"/>
    </row>
    <row spans="1:32" customHeight="1" r="53" ht="15.75">
      <c s="64" t="s" r="A53"/>
      <c s="57" t="s" r="B53">
        <v>82</v>
      </c>
      <c s="17" t="s" r="C53">
        <v>102</v>
      </c>
      <c s="42" r="D53">
        <f>D33/3600/1000</f>
        <v/>
      </c>
      <c s="57" t="s" r="E53">
        <v>268</v>
      </c>
      <c s="64" t="s" r="O53"/>
      <c s="16" t="s" r="P53">
        <v>116</v>
      </c>
      <c s="17" t="s" r="Q53">
        <v>156</v>
      </c>
      <c s="14" r="R53">
        <f si="1" t="shared"/>
        <v/>
      </c>
      <c s="16" t="s" r="S53">
        <v>265</v>
      </c>
      <c s="57" t="s" r="X53"/>
      <c s="57" t="s" r="AA53"/>
      <c s="57" t="s" r="AC53"/>
      <c s="64" t="s" r="AE53"/>
      <c s="39" t="s" r="AF53"/>
      <c s="39" t="s" r="AG53"/>
      <c s="39" t="s" r="AH53"/>
      <c s="39" t="s" r="AI53"/>
      <c s="39" t="s" r="AJ53"/>
      <c s="39" t="s" r="AK53"/>
      <c s="39" t="s" r="AL53"/>
      <c s="39" t="s" r="AM53"/>
      <c s="39" t="s" r="AN53"/>
      <c s="39" t="s" r="AO53"/>
      <c s="39" t="s" r="AP53"/>
      <c s="39" t="s" r="AQ53"/>
      <c s="39" t="s" r="AR53"/>
      <c s="39" t="s" r="AS53"/>
      <c s="39" t="s" r="AT53"/>
      <c s="39" t="s" r="AU53"/>
    </row>
    <row spans="1:32" customHeight="1" r="54" ht="15.75">
      <c s="64" t="s" r="A54"/>
      <c s="57" t="s" r="B54">
        <v>91</v>
      </c>
      <c s="17" t="s" r="C54">
        <v>103</v>
      </c>
      <c s="8" r="D54">
        <f>D34/3600/1000</f>
        <v/>
      </c>
      <c s="57" t="s" r="E54">
        <v>268</v>
      </c>
      <c s="64" t="s" r="O54"/>
      <c s="16" t="s" r="P54">
        <v>118</v>
      </c>
      <c s="17" t="s" r="Q54">
        <v>157</v>
      </c>
      <c s="66" r="R54">
        <f si="1" t="shared"/>
        <v/>
      </c>
      <c s="16" t="s" r="S54">
        <v>265</v>
      </c>
      <c s="78" t="s" r="T54">
        <v>166</v>
      </c>
      <c s="57" t="s" r="X54"/>
      <c s="57" t="s" r="AA54"/>
      <c s="57" t="s" r="AC54"/>
      <c s="64" t="s" r="AE54"/>
      <c s="39" t="s" r="AF54"/>
      <c s="39" t="s" r="AG54"/>
      <c s="39" t="s" r="AH54"/>
      <c s="39" t="s" r="AI54"/>
      <c s="39" t="s" r="AJ54"/>
      <c s="39" t="s" r="AK54"/>
      <c s="39" t="s" r="AL54"/>
      <c s="39" t="s" r="AM54"/>
      <c s="39" t="s" r="AN54"/>
      <c s="39" t="s" r="AO54"/>
      <c s="39" t="s" r="AP54"/>
      <c s="39" t="s" r="AQ54"/>
      <c s="39" t="s" r="AR54"/>
      <c s="39" t="s" r="AS54"/>
      <c s="39" t="s" r="AT54"/>
      <c s="39" t="s" r="AU54"/>
    </row>
    <row spans="1:32" customHeight="1" r="55" ht="15.75">
      <c s="64" t="s" r="A55"/>
      <c s="16" t="s" r="B55">
        <v>123</v>
      </c>
      <c s="17" t="s" r="C55">
        <v>147</v>
      </c>
      <c s="20" r="D55">
        <f>D40*(D50*$D$98)*1000</f>
        <v/>
      </c>
      <c s="57" t="s" r="E55">
        <v>265</v>
      </c>
      <c s="16" t="s" r="F55">
        <v>112</v>
      </c>
      <c s="64" t="s" r="O55"/>
      <c s="16" t="s" r="P55">
        <v>119</v>
      </c>
      <c s="17" t="s" r="Q55">
        <v>158</v>
      </c>
      <c s="66" r="R55">
        <f si="1" t="shared"/>
        <v/>
      </c>
      <c s="16" t="s" r="S55">
        <v>265</v>
      </c>
      <c s="57" t="s" r="X55"/>
      <c s="57" t="s" r="AA55"/>
      <c s="57" t="s" r="AC55"/>
      <c s="64" t="s" r="AE55"/>
      <c s="39" t="s" r="AF55"/>
      <c s="39" t="s" r="AG55"/>
      <c s="39" t="s" r="AH55"/>
      <c s="39" t="s" r="AI55"/>
      <c s="39" t="s" r="AJ55"/>
      <c s="39" t="s" r="AK55"/>
      <c s="39" t="s" r="AL55"/>
      <c s="39" t="s" r="AM55"/>
      <c s="39" t="s" r="AN55"/>
      <c s="39" t="s" r="AO55"/>
      <c s="39" t="s" r="AP55"/>
      <c s="39" t="s" r="AQ55"/>
      <c s="39" t="s" r="AR55"/>
      <c s="39" t="s" r="AS55"/>
      <c s="39" t="s" r="AT55"/>
      <c s="39" t="s" r="AU55"/>
    </row>
    <row spans="1:32" customHeight="1" r="56" ht="15.75">
      <c s="64" t="s" r="A56"/>
      <c s="57" t="s" r="B56">
        <v>120</v>
      </c>
      <c s="82" t="s" r="C56">
        <v>151</v>
      </c>
      <c s="66" r="D56">
        <f>(D51*$D$98)*1000</f>
        <v/>
      </c>
      <c s="57" t="s" r="E56">
        <v>265</v>
      </c>
      <c s="57" t="s" r="F56"/>
      <c s="16" t="s" r="G56">
        <v>134</v>
      </c>
      <c s="64" t="s" r="O56"/>
      <c s="16" t="s" r="P56">
        <v>117</v>
      </c>
      <c s="17" t="s" r="Q56">
        <v>148</v>
      </c>
      <c s="66" r="R56">
        <f si="1" t="shared"/>
        <v/>
      </c>
      <c s="16" t="s" r="S56">
        <v>265</v>
      </c>
      <c s="57" t="s" r="X56"/>
      <c s="57" t="s" r="AA56"/>
      <c s="57" t="s" r="AC56"/>
      <c s="64" t="s" r="AE56"/>
      <c s="39" t="s" r="AF56"/>
      <c s="39" t="s" r="AG56"/>
      <c s="39" t="s" r="AH56"/>
      <c s="39" t="s" r="AI56"/>
      <c s="39" t="s" r="AJ56"/>
      <c s="39" t="s" r="AK56"/>
      <c s="39" t="s" r="AL56"/>
      <c s="39" t="s" r="AM56"/>
      <c s="39" t="s" r="AN56"/>
      <c s="39" t="s" r="AO56"/>
      <c s="39" t="s" r="AP56"/>
      <c s="39" t="s" r="AQ56"/>
      <c s="39" t="s" r="AR56"/>
      <c s="39" t="s" r="AS56"/>
      <c s="39" t="s" r="AT56"/>
      <c s="39" t="s" r="AU56"/>
    </row>
    <row spans="1:32" customHeight="1" r="57" ht="15.75">
      <c s="64" t="s" r="A57"/>
      <c s="57" t="s" r="B57">
        <v>113</v>
      </c>
      <c s="82" t="s" r="C57">
        <v>152</v>
      </c>
      <c s="66" r="D57">
        <f>(D52*$D$98)*1000</f>
        <v/>
      </c>
      <c s="57" t="s" r="E57">
        <v>265</v>
      </c>
      <c s="57" t="s" r="F57"/>
      <c s="16" t="s" r="G57">
        <v>134</v>
      </c>
      <c s="64" t="s" r="O57"/>
      <c s="16" t="s" r="P57">
        <v>114</v>
      </c>
      <c s="17" t="s" r="Q57">
        <v>149</v>
      </c>
      <c s="14" r="R57">
        <f si="1" t="shared"/>
        <v/>
      </c>
      <c s="16" t="s" r="S57">
        <v>265</v>
      </c>
      <c s="57" t="s" r="X57"/>
      <c s="57" t="s" r="AA57"/>
      <c s="57" t="s" r="AC57"/>
      <c s="64" t="s" r="AE57"/>
      <c s="39" t="s" r="AF57"/>
      <c s="39" t="s" r="AG57"/>
      <c s="39" t="s" r="AH57"/>
      <c s="39" t="s" r="AI57"/>
      <c s="39" t="s" r="AJ57"/>
      <c s="39" t="s" r="AK57"/>
      <c s="39" t="s" r="AL57"/>
      <c s="39" t="s" r="AM57"/>
      <c s="39" t="s" r="AN57"/>
      <c s="39" t="s" r="AO57"/>
      <c s="39" t="s" r="AP57"/>
      <c s="39" t="s" r="AQ57"/>
      <c s="39" t="s" r="AR57"/>
      <c s="39" t="s" r="AS57"/>
      <c s="39" t="s" r="AT57"/>
      <c s="39" t="s" r="AU57"/>
    </row>
    <row spans="1:32" customHeight="1" r="58" ht="15.75">
      <c s="64" t="s" r="A58"/>
      <c s="57" t="s" r="B58">
        <v>115</v>
      </c>
      <c s="17" t="s" r="C58">
        <v>153</v>
      </c>
      <c s="66" r="D58">
        <f>(D53*$D$98)*1000</f>
        <v/>
      </c>
      <c s="57" t="s" r="E58">
        <v>265</v>
      </c>
      <c s="64" t="s" r="O58"/>
      <c s="57" t="s" r="P58">
        <v>121</v>
      </c>
      <c s="17" t="s" r="Q58">
        <v>150</v>
      </c>
      <c s="44" r="R58">
        <f>IF(R39="nej",(R51*$R$98)*1000,0)</f>
        <v/>
      </c>
      <c s="16" t="s" r="S58">
        <v>265</v>
      </c>
      <c s="57" t="s" r="X58"/>
      <c s="57" t="s" r="AA58"/>
      <c s="57" t="s" r="AC58"/>
      <c s="64" t="s" r="AE58"/>
      <c s="39" t="s" r="AF58"/>
      <c s="39" t="s" r="AG58"/>
      <c s="39" t="s" r="AH58"/>
      <c s="39" t="s" r="AI58"/>
      <c s="39" t="s" r="AJ58"/>
      <c s="39" t="s" r="AK58"/>
      <c s="39" t="s" r="AL58"/>
      <c s="39" t="s" r="AM58"/>
      <c s="39" t="s" r="AN58"/>
      <c s="39" t="s" r="AO58"/>
      <c s="39" t="s" r="AP58"/>
      <c s="39" t="s" r="AQ58"/>
      <c s="39" t="s" r="AR58"/>
      <c s="39" t="s" r="AS58"/>
      <c s="39" t="s" r="AT58"/>
      <c s="39" t="s" r="AU58"/>
    </row>
    <row spans="1:32" customHeight="1" r="59" ht="15.75">
      <c s="64" t="s" r="A59"/>
      <c s="57" t="s" r="B59">
        <v>121</v>
      </c>
      <c s="17" t="s" r="C59">
        <v>154</v>
      </c>
      <c s="14" r="D59">
        <f>(D54*$D$98)*1000</f>
        <v/>
      </c>
      <c s="57" t="s" r="E59">
        <v>265</v>
      </c>
      <c s="16" t="s" r="F59">
        <v>179</v>
      </c>
      <c s="64" t="s" r="O59"/>
      <c s="57" t="s" r="P59">
        <v>221</v>
      </c>
      <c s="78" t="s" r="Q59">
        <v>173</v>
      </c>
      <c s="11" r="R59">
        <f>R43+R58</f>
        <v/>
      </c>
      <c s="16" t="s" r="S59">
        <v>265</v>
      </c>
      <c s="4" t="s" r="T59">
        <v>170</v>
      </c>
      <c s="57" t="s" r="X59"/>
      <c s="57" t="s" r="AA59"/>
      <c s="57" t="s" r="AC59"/>
      <c s="64" t="s" r="AE59"/>
      <c s="39" t="s" r="AF59"/>
      <c s="39" t="s" r="AG59"/>
      <c s="39" t="s" r="AH59"/>
      <c s="39" t="s" r="AI59"/>
      <c s="39" t="s" r="AJ59"/>
      <c s="39" t="s" r="AK59"/>
      <c s="39" t="s" r="AL59"/>
      <c s="39" t="s" r="AM59"/>
      <c s="39" t="s" r="AN59"/>
      <c s="39" t="s" r="AO59"/>
      <c s="39" t="s" r="AP59"/>
      <c s="39" t="s" r="AQ59"/>
      <c s="39" t="s" r="AR59"/>
      <c s="39" t="s" r="AS59"/>
      <c s="39" t="s" r="AT59"/>
      <c s="39" t="s" r="AU59"/>
    </row>
    <row spans="1:32" customHeight="1" r="60" ht="15.75">
      <c s="64" t="s" r="A60"/>
      <c s="57" t="s" r="B60">
        <v>48</v>
      </c>
      <c s="17" t="s" r="C60">
        <v>252</v>
      </c>
      <c s="66" r="D60">
        <f>D17-D19</f>
        <v/>
      </c>
      <c s="55" t="s" r="E60">
        <v>272</v>
      </c>
      <c s="57" t="s" r="F60"/>
      <c s="64" t="s" r="O60"/>
      <c s="55" t="s" r="P60">
        <v>75</v>
      </c>
      <c s="82" t="s" r="Q60">
        <v>225</v>
      </c>
      <c s="16" t="s" r="R60"/>
      <c s="55" t="s" r="S60">
        <v>270</v>
      </c>
      <c s="16" t="s" r="T60">
        <v>289</v>
      </c>
      <c s="57" t="s" r="X60"/>
      <c s="16" t="s" r="Y60"/>
      <c s="57" t="s" r="AA60"/>
      <c s="57" t="s" r="AC60"/>
      <c s="64" t="s" r="AE60"/>
      <c s="39" t="s" r="AF60"/>
      <c s="39" t="s" r="AG60"/>
      <c s="39" t="s" r="AH60"/>
      <c s="39" t="s" r="AI60"/>
      <c s="39" t="s" r="AJ60"/>
      <c s="39" t="s" r="AK60"/>
      <c s="39" t="s" r="AL60"/>
      <c s="39" t="s" r="AM60"/>
      <c s="39" t="s" r="AN60"/>
      <c s="39" t="s" r="AO60"/>
      <c s="39" t="s" r="AP60"/>
      <c s="39" t="s" r="AQ60"/>
      <c s="39" t="s" r="AR60"/>
      <c s="39" t="s" r="AS60"/>
      <c s="39" t="s" r="AT60"/>
      <c s="39" t="s" r="AU60"/>
    </row>
    <row spans="1:32" customHeight="1" r="61" ht="15.75">
      <c s="64" t="s" r="A61"/>
      <c s="16" t="s" r="B61">
        <v>79</v>
      </c>
      <c s="17" t="s" r="C61">
        <v>160</v>
      </c>
      <c s="16" t="s" r="D61"/>
      <c s="16" t="s" r="E61">
        <v>265</v>
      </c>
      <c s="57" t="s" r="F61">
        <v>180</v>
      </c>
      <c s="16" t="s" r="G61"/>
      <c s="64" t="s" r="O61"/>
      <c s="57" t="s" r="P61">
        <v>77</v>
      </c>
      <c s="82" t="s" r="Q61">
        <v>226</v>
      </c>
      <c s="16" t="s" r="R61"/>
      <c s="55" t="s" r="S61">
        <v>270</v>
      </c>
      <c s="16" t="s" r="T61">
        <v>289</v>
      </c>
      <c s="57" t="s" r="X61"/>
      <c s="16" t="s" r="Y61"/>
      <c s="57" t="s" r="AA61"/>
      <c s="57" t="s" r="AC61"/>
      <c s="64" t="s" r="AE61"/>
      <c s="39" t="s" r="AF61"/>
      <c s="39" t="s" r="AG61"/>
      <c s="39" t="s" r="AH61"/>
      <c s="39" t="s" r="AI61"/>
      <c s="39" t="s" r="AJ61"/>
      <c s="39" t="s" r="AK61"/>
      <c s="39" t="s" r="AL61"/>
      <c s="39" t="s" r="AM61"/>
      <c s="39" t="s" r="AN61"/>
      <c s="39" t="s" r="AO61"/>
      <c s="39" t="s" r="AP61"/>
      <c s="39" t="s" r="AQ61"/>
      <c s="39" t="s" r="AR61"/>
      <c s="39" t="s" r="AS61"/>
      <c s="39" t="s" r="AT61"/>
      <c s="39" t="s" r="AU61"/>
    </row>
    <row spans="1:32" customHeight="1" r="62" ht="15.75">
      <c s="64" t="s" r="A62"/>
      <c s="16" t="s" r="B62">
        <v>219</v>
      </c>
      <c s="17" t="s" r="C62">
        <v>164</v>
      </c>
      <c s="16" t="s" r="D62"/>
      <c s="16" t="s" r="E62">
        <v>265</v>
      </c>
      <c s="57" t="s" r="F62">
        <v>180</v>
      </c>
      <c s="64" t="s" r="O62"/>
      <c s="57" t="s" r="P62">
        <v>64</v>
      </c>
      <c s="82" t="s" r="Q62">
        <v>161</v>
      </c>
      <c s="16" t="s" r="R62"/>
      <c s="16" t="s" r="S62">
        <v>265</v>
      </c>
      <c s="16" t="s" r="T62">
        <v>289</v>
      </c>
      <c s="57" t="s" r="AA62"/>
      <c s="57" t="s" r="AC62"/>
      <c s="64" t="s" r="AE62"/>
      <c s="39" t="s" r="AF62"/>
      <c s="39" t="s" r="AG62"/>
      <c s="39" t="s" r="AH62"/>
      <c s="39" t="s" r="AI62"/>
      <c s="39" t="s" r="AJ62"/>
      <c s="39" t="s" r="AK62"/>
      <c s="39" t="s" r="AL62"/>
      <c s="39" t="s" r="AM62"/>
      <c s="39" t="s" r="AN62"/>
      <c s="39" t="s" r="AO62"/>
      <c s="39" t="s" r="AP62"/>
      <c s="39" t="s" r="AQ62"/>
      <c s="39" t="s" r="AR62"/>
      <c s="39" t="s" r="AS62"/>
      <c s="39" t="s" r="AT62"/>
      <c s="39" t="s" r="AU62"/>
    </row>
    <row spans="1:32" customHeight="1" r="63" ht="15.75">
      <c s="64" t="s" r="A63"/>
      <c s="68" t="s" r="B63">
        <v>185</v>
      </c>
      <c s="70" t="s" r="C63"/>
      <c s="57" t="s" r="D63"/>
      <c s="57" t="s" r="E63"/>
      <c s="57" t="s" r="F63"/>
      <c s="17" t="s" r="G63">
        <v>154</v>
      </c>
      <c s="82" t="s" r="H63"/>
      <c s="57" t="s" r="I63"/>
      <c s="64" t="s" r="O63"/>
      <c s="68" t="s" r="P63">
        <v>186</v>
      </c>
      <c s="70" t="s" r="Q63"/>
      <c s="57" t="s" r="R63"/>
      <c s="57" t="s" r="S63"/>
      <c s="57" t="s" r="T63"/>
      <c s="57" t="s" r="U63"/>
      <c s="29" t="s" r="X63"/>
      <c s="63" t="s" r="Y63">
        <v>235</v>
      </c>
      <c s="57" t="s" r="AA63"/>
      <c s="16" t="s" r="AB63">
        <v>207</v>
      </c>
      <c s="57" t="s" r="AC63">
        <v>208</v>
      </c>
      <c s="16" t="s" r="AD63">
        <v>76</v>
      </c>
      <c s="64" t="s" r="AE63"/>
      <c s="39" t="s" r="AF63"/>
      <c s="39" t="s" r="AG63"/>
      <c s="39" t="s" r="AH63"/>
      <c s="39" t="s" r="AI63"/>
      <c s="39" t="s" r="AJ63"/>
      <c s="39" t="s" r="AK63"/>
      <c s="39" t="s" r="AL63"/>
      <c s="39" t="s" r="AM63"/>
      <c s="39" t="s" r="AN63"/>
      <c s="39" t="s" r="AO63"/>
      <c s="39" t="s" r="AP63"/>
      <c s="39" t="s" r="AQ63"/>
      <c s="39" t="s" r="AR63"/>
      <c s="39" t="s" r="AS63"/>
      <c s="39" t="s" r="AT63"/>
      <c s="39" t="s" r="AU63"/>
    </row>
    <row spans="1:32" customHeight="1" r="64" ht="15.75">
      <c s="64" t="s" r="A64"/>
      <c s="67" t="s" r="B64">
        <v>292</v>
      </c>
      <c s="67" t="s" r="C64">
        <v>262</v>
      </c>
      <c s="82" t="s" r="D64">
        <v>108</v>
      </c>
      <c s="67" t="s" r="E64">
        <v>32</v>
      </c>
      <c s="67" t="s" r="F64">
        <v>159</v>
      </c>
      <c s="78" t="s" r="G64">
        <v>163</v>
      </c>
      <c s="78" t="s" r="H64">
        <v>222</v>
      </c>
      <c s="67" t="s" r="I64">
        <v>160</v>
      </c>
      <c s="31" t="s" r="J64">
        <v>165</v>
      </c>
      <c s="78" t="s" r="K64">
        <v>172</v>
      </c>
      <c s="78" t="s" r="L64">
        <v>224</v>
      </c>
      <c s="82" t="s" r="M64">
        <v>164</v>
      </c>
      <c s="78" t="s" r="N64">
        <v>223</v>
      </c>
      <c s="64" t="s" r="O64">
        <v>0</v>
      </c>
      <c s="67" t="s" r="P64">
        <v>293</v>
      </c>
      <c s="67" t="s" r="Q64">
        <v>262</v>
      </c>
      <c s="87" t="s" r="R64">
        <v>263</v>
      </c>
      <c s="67" t="s" r="S64">
        <v>32</v>
      </c>
      <c s="68" t="s" r="T64">
        <v>162</v>
      </c>
      <c s="78" t="s" r="U64">
        <v>168</v>
      </c>
      <c s="78" t="s" r="V64">
        <v>166</v>
      </c>
      <c s="78" t="s" r="W64">
        <v>167</v>
      </c>
      <c s="78" t="s" r="X64">
        <v>225</v>
      </c>
      <c s="78" t="s" r="Y64">
        <v>226</v>
      </c>
      <c s="78" t="s" r="Z64"/>
      <c s="78" t="s" r="AA64">
        <v>228</v>
      </c>
      <c s="78" t="s" r="AB64">
        <v>227</v>
      </c>
      <c s="82" t="s" r="AC64">
        <v>237</v>
      </c>
      <c s="78" t="s" r="AD64">
        <v>239</v>
      </c>
      <c s="64" t="s" r="AE64"/>
      <c s="39" t="s" r="AF64"/>
      <c s="39" t="s" r="AG64"/>
      <c s="39" t="s" r="AH64"/>
      <c s="39" t="s" r="AI64"/>
      <c s="39" t="s" r="AJ64"/>
      <c s="39" t="s" r="AK64"/>
      <c s="39" t="s" r="AL64"/>
      <c s="39" t="s" r="AM64"/>
      <c s="39" t="s" r="AN64"/>
      <c s="39" t="s" r="AO64"/>
      <c s="39" t="s" r="AP64"/>
      <c s="39" t="s" r="AQ64"/>
      <c s="39" t="s" r="AR64"/>
      <c s="39" t="s" r="AS64"/>
      <c s="39" t="s" r="AT64"/>
      <c s="39" t="s" r="AU64"/>
    </row>
    <row spans="1:32" customHeight="1" r="65" ht="14.25">
      <c s="64" t="s" r="A65"/>
      <c s="74" t="s" r="B65">
        <v>271</v>
      </c>
      <c s="74" t="s" r="C65">
        <v>266</v>
      </c>
      <c s="74" t="s" r="D65"/>
      <c s="74" t="s" r="E65">
        <v>259</v>
      </c>
      <c s="74" t="s" r="F65">
        <v>265</v>
      </c>
      <c s="82" t="s" r="G65">
        <v>265</v>
      </c>
      <c s="82" t="s" r="H65">
        <v>270</v>
      </c>
      <c s="74" t="s" r="I65">
        <v>265</v>
      </c>
      <c s="88" t="s" r="J65">
        <v>265</v>
      </c>
      <c s="82" t="s" r="K65">
        <v>265</v>
      </c>
      <c s="82" t="s" r="L65">
        <v>270</v>
      </c>
      <c s="82" t="s" r="M65">
        <v>265</v>
      </c>
      <c s="82" t="s" r="N65">
        <v>270</v>
      </c>
      <c s="37" t="s" r="O65"/>
      <c s="74" t="s" r="P65">
        <v>271</v>
      </c>
      <c s="74" t="s" r="Q65">
        <v>266</v>
      </c>
      <c s="74" t="s" r="R65"/>
      <c s="74" t="s" r="S65">
        <v>259</v>
      </c>
      <c s="74" t="s" r="T65">
        <v>265</v>
      </c>
      <c s="74" t="s" r="U65">
        <v>265</v>
      </c>
      <c s="74" t="s" r="V65">
        <v>265</v>
      </c>
      <c s="74" t="s" r="W65">
        <v>265</v>
      </c>
      <c s="82" t="s" r="X65">
        <v>270</v>
      </c>
      <c s="82" t="s" r="Y65">
        <v>270</v>
      </c>
      <c s="74" t="s" r="Z65"/>
      <c s="82" t="s" r="AA65">
        <v>270</v>
      </c>
      <c s="82" t="s" r="AB65">
        <v>270</v>
      </c>
      <c s="57" t="s" r="AC65"/>
      <c s="16" t="s" r="AD65"/>
      <c s="64" t="s" r="AE65"/>
      <c s="39" t="s" r="AF65"/>
      <c s="39" t="s" r="AG65"/>
      <c s="39" t="s" r="AH65"/>
      <c s="39" t="s" r="AI65"/>
      <c s="39" t="s" r="AJ65"/>
      <c s="39" t="s" r="AK65"/>
      <c s="39" t="s" r="AL65"/>
      <c s="39" t="s" r="AM65"/>
      <c s="39" t="s" r="AN65"/>
      <c s="39" t="s" r="AO65"/>
      <c s="39" t="s" r="AP65"/>
      <c s="39" t="s" r="AQ65"/>
      <c s="39" t="s" r="AR65"/>
      <c s="39" t="s" r="AS65"/>
      <c s="39" t="s" r="AT65"/>
      <c s="39" t="s" r="AU65"/>
    </row>
    <row r="66" spans="1:32">
      <c s="64" t="s" r="A66"/>
      <c s="36" t="n" r="B66">
        <v>3</v>
      </c>
      <c s="66" t="n" r="C66">
        <v>352.81619937498374</v>
      </c>
      <c s="20" r="D66">
        <f>$D$38</f>
        <v/>
      </c>
      <c s="20" r="E66">
        <f>$D$44</f>
        <v/>
      </c>
      <c s="11" r="F66">
        <f>IF(C66*D66*E66*$D$36&lt;$D$55,C66*D66*E66*$D$36,$D$55)</f>
        <v/>
      </c>
      <c s="14" r="G66">
        <f>IF(($D$59)&lt;F66,($D$59),F66)</f>
        <v/>
      </c>
      <c s="12" r="H66">
        <f>60*B66*(F66-G66)/1000</f>
        <v/>
      </c>
      <c s="54" r="I66">
        <f>IF(C66*D66*E66*$D$36&lt;$D$55,0,C66*D66*E66*$D$36-$D$55)</f>
        <v/>
      </c>
      <c s="24" r="J66">
        <f>IF($D$43&lt;F66,$D$43,F66)</f>
        <v/>
      </c>
      <c s="18" r="K66">
        <f>IF(($D$59+$D$43*$D$35)&lt;F66,(($D$59+$D$43*$D$35)),F66)</f>
        <v/>
      </c>
      <c s="12" r="L66">
        <f>IF($D$99&lt;$D$100,0,60*B66*(F66-K66)/1000)</f>
        <v/>
      </c>
      <c s="82" r="M66">
        <f>IF(L66=0,0,J66)</f>
        <v/>
      </c>
      <c s="12" r="N66">
        <f>H66+L66</f>
        <v/>
      </c>
      <c s="37" t="s" r="O66"/>
      <c s="36" t="n" r="P66">
        <v>3</v>
      </c>
      <c s="66" t="n" r="Q66">
        <v>352.81619937498374</v>
      </c>
      <c s="20" r="R66">
        <f>$D$45</f>
        <v/>
      </c>
      <c s="20" r="S66">
        <f>$D$44</f>
        <v/>
      </c>
      <c s="63" r="T66">
        <f>Q66*$R$98/10000+Q66*R66*S66*$D$36+I66</f>
        <v/>
      </c>
      <c s="18" r="U66">
        <f>IF(($R$52)&lt;T66,($R$52),T66)</f>
        <v/>
      </c>
      <c s="63" r="V66">
        <f>IF(($R$54)&lt;T66,$R$54,T66)</f>
        <v/>
      </c>
      <c s="18" r="W66">
        <f>IF(V66&gt;$R$43*$D$35+$R$58,$R$43*$D$35+$R$58,V66)</f>
        <v/>
      </c>
      <c s="54" r="X66">
        <f>IF(SUM($R$14:$R$15)=0,60*P66*(T66-W66)/1000,60*P66*(T66-U66)/1000)</f>
        <v/>
      </c>
      <c s="18" r="Y66">
        <f>IF(X66&lt;$R$101,X66,$R$101)</f>
        <v/>
      </c>
      <c s="11" t="s" r="Z66"/>
      <c s="11" r="AA66">
        <f>IF(Y66&lt;$R$101,0,60*P66*(T66-W66)/1000)</f>
        <v/>
      </c>
      <c s="11" r="AB66">
        <f>Y66+AA66</f>
        <v/>
      </c>
      <c s="54" r="AC66">
        <f>$R$110</f>
        <v/>
      </c>
      <c s="17" r="AD66">
        <f>IF(AB66&lt;AC66,0,AB66-AC66)</f>
        <v/>
      </c>
      <c s="64" t="s" r="AE66"/>
      <c s="39" t="s" r="AF66"/>
      <c s="39" t="s" r="AG66"/>
      <c s="39" t="s" r="AH66"/>
      <c s="39" t="s" r="AI66"/>
      <c s="39" t="s" r="AJ66"/>
      <c s="39" t="s" r="AK66"/>
      <c s="39" t="s" r="AL66"/>
      <c s="39" t="s" r="AM66"/>
      <c s="39" t="s" r="AN66"/>
      <c s="39" t="s" r="AO66"/>
      <c s="39" t="s" r="AP66"/>
      <c s="39" t="s" r="AQ66"/>
      <c s="39" t="s" r="AR66"/>
      <c s="39" t="s" r="AS66"/>
      <c s="39" t="s" r="AT66"/>
      <c s="39" t="s" r="AU66"/>
    </row>
    <row r="67" spans="1:32">
      <c s="64" t="s" r="A67"/>
      <c s="36" t="n" r="B67">
        <v>5</v>
      </c>
      <c s="66" t="n" r="C67">
        <v>313.52839638885996</v>
      </c>
      <c s="20" r="D67">
        <f si="2" t="shared" ref="D67:D95">$D$38</f>
        <v/>
      </c>
      <c s="20" r="E67">
        <f si="3" t="shared" ref="E67:E95">$D$44</f>
        <v/>
      </c>
      <c s="11" r="F67">
        <f si="4" t="shared" ref="F67:F95">IF(C67*D67*E67*$D$36&lt;$D$55,C67*D67*E67*$D$36,$D$55)</f>
        <v/>
      </c>
      <c s="14" r="G67">
        <f si="5" t="shared" ref="G67:G95">IF(($D$59)&lt;F67,($D$59),F67)</f>
        <v/>
      </c>
      <c s="12" r="H67">
        <f si="6" t="shared" ref="H67:H95">60*B67*(F67-G67)/1000</f>
        <v/>
      </c>
      <c s="82" r="I67">
        <f si="7" t="shared" ref="I67:I95">IF(C67*D67*E67*$D$36&lt;$D$55,0,C67*D67*E67*$D$36-$D$55)</f>
        <v/>
      </c>
      <c s="24" r="J67">
        <f si="8" t="shared" ref="J67:J95">IF($D$43&lt;F67,$D$43,F67)</f>
        <v/>
      </c>
      <c s="18" r="K67">
        <f si="9" t="shared" ref="K67:K95">IF(($D$59+$D$43*$D$35)&lt;F67,(($D$59+$D$43*$D$35)),F67)</f>
        <v/>
      </c>
      <c s="12" r="L67">
        <f si="10" t="shared" ref="L67:L95">IF($D$99&lt;$D$100,0,60*B67*(F67-K67)/1000)</f>
        <v/>
      </c>
      <c s="82" r="M67">
        <f si="11" t="shared" ref="M67:M95">IF(L67=0,0,J67)</f>
        <v/>
      </c>
      <c s="12" r="N67">
        <f si="12" t="shared" ref="N67:N95">H67+L67</f>
        <v/>
      </c>
      <c s="37" t="s" r="O67"/>
      <c s="36" t="n" r="P67">
        <v>5</v>
      </c>
      <c s="66" t="n" r="Q67">
        <v>313.52839638885996</v>
      </c>
      <c s="20" r="R67">
        <f si="13" t="shared" ref="R67:R95">$D$45</f>
        <v/>
      </c>
      <c s="20" r="S67">
        <f si="14" t="shared" ref="S67:S95">$D$44</f>
        <v/>
      </c>
      <c s="63" r="T67">
        <f si="15" t="shared" ref="T67:T95">Q67*$R$98/10000+Q67*R67*S67*$D$36+I67</f>
        <v/>
      </c>
      <c s="18" r="U67">
        <f si="16" t="shared" ref="U67:U95">IF(($R$52)&lt;T67,($R$52),T67)</f>
        <v/>
      </c>
      <c s="63" r="V67">
        <f si="17" t="shared" ref="V67:V95">IF(($R$54)&lt;T67,($R$54),T67)</f>
        <v/>
      </c>
      <c s="18" r="W67">
        <f si="18" t="shared" ref="W67:W95">IF(V67&gt;$R$43*$D$35+$R$58,$R$43*$D$35+$R$58,V67)</f>
        <v/>
      </c>
      <c s="54" r="X67">
        <f si="19" t="shared" ref="X67:X95">IF(SUM($R$14:$R$15)=0,60*P67*(T67-W67)/1000,60*P67*(T67-U67)/1000)</f>
        <v/>
      </c>
      <c s="18" r="Y67">
        <f si="20" t="shared" ref="Y67:Y95">IF(X67&lt;$R$101,X67,$R$101)</f>
        <v/>
      </c>
      <c s="11" t="s" r="Z67"/>
      <c s="11" r="AA67">
        <f si="21" t="shared" ref="AA67:AA95">IF(Y67&lt;$R$101,0,60*P67*(T67-W67)/1000)</f>
        <v/>
      </c>
      <c s="11" r="AB67">
        <f si="22" t="shared" ref="AB67:AB95">Y67+AA67</f>
        <v/>
      </c>
      <c s="54" r="AC67">
        <f si="23" t="shared" ref="AC67:AC95">$R$110</f>
        <v/>
      </c>
      <c s="17" r="AD67">
        <f si="24" t="shared" ref="AD67:AD95">IF(AB67&lt;AC67,0,AB67-AC67)</f>
        <v/>
      </c>
      <c s="64" t="s" r="AE67"/>
      <c s="39" t="s" r="AF67"/>
      <c s="39" t="s" r="AG67"/>
      <c s="39" t="s" r="AH67"/>
      <c s="39" t="s" r="AI67"/>
      <c s="39" t="s" r="AJ67"/>
      <c s="39" t="s" r="AK67"/>
      <c s="39" t="s" r="AL67"/>
      <c s="39" t="s" r="AM67"/>
      <c s="39" t="s" r="AN67"/>
      <c s="39" t="s" r="AO67"/>
      <c s="39" t="s" r="AP67"/>
      <c s="39" t="s" r="AQ67"/>
      <c s="39" t="s" r="AR67"/>
      <c s="39" t="s" r="AS67"/>
      <c s="39" t="s" r="AT67"/>
      <c s="39" t="s" r="AU67"/>
    </row>
    <row r="68" spans="1:32">
      <c s="64" t="s" r="A68"/>
      <c s="36" t="n" r="B68">
        <v>10</v>
      </c>
      <c s="66" t="n" r="C68">
        <v>227.9590317057565</v>
      </c>
      <c s="20" r="D68">
        <f si="2" t="shared"/>
        <v/>
      </c>
      <c s="20" r="E68">
        <f si="3" t="shared"/>
        <v/>
      </c>
      <c s="11" r="F68">
        <f si="4" t="shared"/>
        <v/>
      </c>
      <c s="14" r="G68">
        <f si="5" t="shared"/>
        <v/>
      </c>
      <c s="18" r="H68">
        <f si="6" t="shared"/>
        <v/>
      </c>
      <c s="82" r="I68">
        <f si="7" t="shared"/>
        <v/>
      </c>
      <c s="24" r="J68">
        <f si="8" t="shared"/>
        <v/>
      </c>
      <c s="18" r="K68">
        <f si="9" t="shared"/>
        <v/>
      </c>
      <c s="12" r="L68">
        <f si="10" t="shared"/>
        <v/>
      </c>
      <c s="82" r="M68">
        <f si="11" t="shared"/>
        <v/>
      </c>
      <c s="12" r="N68">
        <f si="12" t="shared"/>
        <v/>
      </c>
      <c s="37" t="s" r="O68"/>
      <c s="36" t="n" r="P68">
        <v>10</v>
      </c>
      <c s="66" t="n" r="Q68">
        <v>227.9590317057565</v>
      </c>
      <c s="20" r="R68">
        <f si="13" t="shared"/>
        <v/>
      </c>
      <c s="20" r="S68">
        <f si="14" t="shared"/>
        <v/>
      </c>
      <c s="63" r="T68">
        <f si="15" t="shared"/>
        <v/>
      </c>
      <c s="18" r="U68">
        <f si="16" t="shared"/>
        <v/>
      </c>
      <c s="63" r="V68">
        <f si="17" t="shared"/>
        <v/>
      </c>
      <c s="18" r="W68">
        <f si="18" t="shared"/>
        <v/>
      </c>
      <c s="54" r="X68">
        <f si="19" t="shared"/>
        <v/>
      </c>
      <c s="18" r="Y68">
        <f si="20" t="shared"/>
        <v/>
      </c>
      <c s="11" t="s" r="Z68"/>
      <c s="11" r="AA68">
        <f si="21" t="shared"/>
        <v/>
      </c>
      <c s="11" r="AB68">
        <f si="22" t="shared"/>
        <v/>
      </c>
      <c s="54" r="AC68">
        <f si="23" t="shared"/>
        <v/>
      </c>
      <c s="17" r="AD68">
        <f si="24" t="shared"/>
        <v/>
      </c>
      <c s="64" t="s" r="AE68"/>
      <c s="39" t="s" r="AF68"/>
      <c s="39" t="s" r="AG68"/>
      <c s="39" t="s" r="AH68"/>
      <c s="39" t="s" r="AI68"/>
      <c s="39" t="s" r="AJ68"/>
      <c s="39" t="s" r="AK68"/>
      <c s="39" t="s" r="AL68"/>
      <c s="39" t="s" r="AM68"/>
      <c s="39" t="s" r="AN68"/>
      <c s="39" t="s" r="AO68"/>
      <c s="39" t="s" r="AP68"/>
      <c s="39" t="s" r="AQ68"/>
      <c s="39" t="s" r="AR68"/>
      <c s="39" t="s" r="AS68"/>
      <c s="39" t="s" r="AT68"/>
      <c s="39" t="s" r="AU68"/>
    </row>
    <row r="69" spans="1:32">
      <c s="64" t="s" r="A69"/>
      <c s="36" t="n" r="B69">
        <v>15</v>
      </c>
      <c s="66" t="n" r="C69">
        <v>180.60815872662238</v>
      </c>
      <c s="20" r="D69">
        <f si="2" t="shared"/>
        <v/>
      </c>
      <c s="20" r="E69">
        <f si="3" t="shared"/>
        <v/>
      </c>
      <c s="11" r="F69">
        <f si="4" t="shared"/>
        <v/>
      </c>
      <c s="14" r="G69">
        <f si="5" t="shared"/>
        <v/>
      </c>
      <c s="18" r="H69">
        <f si="6" t="shared"/>
        <v/>
      </c>
      <c s="82" r="I69">
        <f si="7" t="shared"/>
        <v/>
      </c>
      <c s="24" r="J69">
        <f si="8" t="shared"/>
        <v/>
      </c>
      <c s="18" r="K69">
        <f si="9" t="shared"/>
        <v/>
      </c>
      <c s="12" r="L69">
        <f si="10" t="shared"/>
        <v/>
      </c>
      <c s="82" r="M69">
        <f si="11" t="shared"/>
        <v/>
      </c>
      <c s="12" r="N69">
        <f si="12" t="shared"/>
        <v/>
      </c>
      <c s="15" t="s" r="O69"/>
      <c s="36" t="n" r="P69">
        <v>15</v>
      </c>
      <c s="66" t="n" r="Q69">
        <v>180.60815872662238</v>
      </c>
      <c s="20" r="R69">
        <f si="13" t="shared"/>
        <v/>
      </c>
      <c s="20" r="S69">
        <f si="14" t="shared"/>
        <v/>
      </c>
      <c s="63" r="T69">
        <f si="15" t="shared"/>
        <v/>
      </c>
      <c s="18" r="U69">
        <f si="16" t="shared"/>
        <v/>
      </c>
      <c s="63" r="V69">
        <f si="17" t="shared"/>
        <v/>
      </c>
      <c s="18" r="W69">
        <f si="18" t="shared"/>
        <v/>
      </c>
      <c s="54" r="X69">
        <f si="19" t="shared"/>
        <v/>
      </c>
      <c s="18" r="Y69">
        <f si="20" t="shared"/>
        <v/>
      </c>
      <c s="11" t="s" r="Z69"/>
      <c s="11" r="AA69">
        <f si="21" t="shared"/>
        <v/>
      </c>
      <c s="11" r="AB69">
        <f si="22" t="shared"/>
        <v/>
      </c>
      <c s="54" r="AC69">
        <f si="23" t="shared"/>
        <v/>
      </c>
      <c s="17" r="AD69">
        <f si="24" t="shared"/>
        <v/>
      </c>
      <c s="64" t="s" r="AE69"/>
      <c s="39" t="s" r="AF69"/>
      <c s="39" t="s" r="AG69"/>
      <c s="39" t="s" r="AH69"/>
      <c s="39" t="s" r="AI69"/>
      <c s="39" t="s" r="AJ69"/>
      <c s="39" t="s" r="AK69"/>
      <c s="39" t="s" r="AL69"/>
      <c s="39" t="s" r="AM69"/>
      <c s="39" t="s" r="AN69"/>
      <c s="39" t="s" r="AO69"/>
      <c s="39" t="s" r="AP69"/>
      <c s="39" t="s" r="AQ69"/>
      <c s="39" t="s" r="AR69"/>
      <c s="39" t="s" r="AS69"/>
      <c s="39" t="s" r="AT69"/>
      <c s="39" t="s" r="AU69"/>
    </row>
    <row r="70" spans="1:32">
      <c s="64" t="s" r="A70"/>
      <c s="36" t="n" r="B70">
        <v>20</v>
      </c>
      <c s="66" t="n" r="C70">
        <v>151.04163931138285</v>
      </c>
      <c s="20" r="D70">
        <f si="2" t="shared"/>
        <v/>
      </c>
      <c s="20" r="E70">
        <f si="3" t="shared"/>
        <v/>
      </c>
      <c s="11" r="F70">
        <f si="4" t="shared"/>
        <v/>
      </c>
      <c s="14" r="G70">
        <f si="5" t="shared"/>
        <v/>
      </c>
      <c s="18" r="H70">
        <f si="6" t="shared"/>
        <v/>
      </c>
      <c s="82" r="I70">
        <f si="7" t="shared"/>
        <v/>
      </c>
      <c s="24" r="J70">
        <f si="8" t="shared"/>
        <v/>
      </c>
      <c s="18" r="K70">
        <f si="9" t="shared"/>
        <v/>
      </c>
      <c s="12" r="L70">
        <f si="10" t="shared"/>
        <v/>
      </c>
      <c s="82" r="M70">
        <f si="11" t="shared"/>
        <v/>
      </c>
      <c s="12" r="N70">
        <f si="12" t="shared"/>
        <v/>
      </c>
      <c s="15" t="s" r="O70"/>
      <c s="36" t="n" r="P70">
        <v>20</v>
      </c>
      <c s="66" t="n" r="Q70">
        <v>151.04163931138285</v>
      </c>
      <c s="20" r="R70">
        <f si="13" t="shared"/>
        <v/>
      </c>
      <c s="20" r="S70">
        <f si="14" t="shared"/>
        <v/>
      </c>
      <c s="63" r="T70">
        <f si="15" t="shared"/>
        <v/>
      </c>
      <c s="18" r="U70">
        <f si="16" t="shared"/>
        <v/>
      </c>
      <c s="63" r="V70">
        <f si="17" t="shared"/>
        <v/>
      </c>
      <c s="18" r="W70">
        <f si="18" t="shared"/>
        <v/>
      </c>
      <c s="54" r="X70">
        <f si="19" t="shared"/>
        <v/>
      </c>
      <c s="18" r="Y70">
        <f si="20" t="shared"/>
        <v/>
      </c>
      <c s="11" t="s" r="Z70"/>
      <c s="11" r="AA70">
        <f si="21" t="shared"/>
        <v/>
      </c>
      <c s="11" r="AB70">
        <f si="22" t="shared"/>
        <v/>
      </c>
      <c s="54" r="AC70">
        <f si="23" t="shared"/>
        <v/>
      </c>
      <c s="17" r="AD70">
        <f si="24" t="shared"/>
        <v/>
      </c>
      <c s="64" t="s" r="AE70"/>
      <c s="39" t="s" r="AF70"/>
      <c s="39" t="s" r="AG70"/>
      <c s="39" t="s" r="AH70"/>
      <c s="39" t="s" r="AI70"/>
      <c s="39" t="s" r="AJ70"/>
      <c s="39" t="s" r="AK70"/>
      <c s="39" t="s" r="AL70"/>
      <c s="39" t="s" r="AM70"/>
      <c s="39" t="s" r="AN70"/>
      <c s="39" t="s" r="AO70"/>
      <c s="39" t="s" r="AP70"/>
      <c s="39" t="s" r="AQ70"/>
      <c s="39" t="s" r="AR70"/>
      <c s="39" t="s" r="AS70"/>
      <c s="39" t="s" r="AT70"/>
      <c s="39" t="s" r="AU70"/>
    </row>
    <row r="71" spans="1:32">
      <c s="64" t="s" r="A71"/>
      <c s="36" t="n" r="B71">
        <v>25</v>
      </c>
      <c s="66" t="n" r="C71">
        <v>130.68769764047914</v>
      </c>
      <c s="20" r="D71">
        <f si="2" t="shared"/>
        <v/>
      </c>
      <c s="20" r="E71">
        <f si="3" t="shared"/>
        <v/>
      </c>
      <c s="11" r="F71">
        <f si="4" t="shared"/>
        <v/>
      </c>
      <c s="14" r="G71">
        <f si="5" t="shared"/>
        <v/>
      </c>
      <c s="18" r="H71">
        <f si="6" t="shared"/>
        <v/>
      </c>
      <c s="82" r="I71">
        <f si="7" t="shared"/>
        <v/>
      </c>
      <c s="24" r="J71">
        <f si="8" t="shared"/>
        <v/>
      </c>
      <c s="18" r="K71">
        <f si="9" t="shared"/>
        <v/>
      </c>
      <c s="12" r="L71">
        <f si="10" t="shared"/>
        <v/>
      </c>
      <c s="82" r="M71">
        <f si="11" t="shared"/>
        <v/>
      </c>
      <c s="12" r="N71">
        <f si="12" t="shared"/>
        <v/>
      </c>
      <c s="15" t="s" r="O71"/>
      <c s="36" t="n" r="P71">
        <v>25</v>
      </c>
      <c s="66" t="n" r="Q71">
        <v>130.68769764047914</v>
      </c>
      <c s="20" r="R71">
        <f si="13" t="shared"/>
        <v/>
      </c>
      <c s="20" r="S71">
        <f si="14" t="shared"/>
        <v/>
      </c>
      <c s="63" r="T71">
        <f si="15" t="shared"/>
        <v/>
      </c>
      <c s="18" r="U71">
        <f si="16" t="shared"/>
        <v/>
      </c>
      <c s="11" r="V71">
        <f si="17" t="shared"/>
        <v/>
      </c>
      <c s="18" r="W71">
        <f si="18" t="shared"/>
        <v/>
      </c>
      <c s="54" r="X71">
        <f si="19" t="shared"/>
        <v/>
      </c>
      <c s="18" r="Y71">
        <f si="20" t="shared"/>
        <v/>
      </c>
      <c s="11" t="s" r="Z71"/>
      <c s="11" r="AA71">
        <f si="21" t="shared"/>
        <v/>
      </c>
      <c s="11" r="AB71">
        <f si="22" t="shared"/>
        <v/>
      </c>
      <c s="54" r="AC71">
        <f si="23" t="shared"/>
        <v/>
      </c>
      <c s="17" r="AD71">
        <f si="24" t="shared"/>
        <v/>
      </c>
      <c s="64" t="s" r="AE71"/>
      <c s="39" t="s" r="AF71"/>
      <c s="39" t="s" r="AG71"/>
      <c s="39" t="s" r="AH71"/>
      <c s="39" t="s" r="AI71"/>
      <c s="39" t="s" r="AJ71"/>
      <c s="39" t="s" r="AK71"/>
      <c s="39" t="s" r="AL71"/>
      <c s="39" t="s" r="AM71"/>
      <c s="39" t="s" r="AN71"/>
      <c s="39" t="s" r="AO71"/>
      <c s="39" t="s" r="AP71"/>
      <c s="39" t="s" r="AQ71"/>
      <c s="39" t="s" r="AR71"/>
      <c s="39" t="s" r="AS71"/>
      <c s="39" t="s" r="AT71"/>
      <c s="39" t="s" r="AU71"/>
    </row>
    <row r="72" spans="1:32">
      <c s="64" t="s" r="A72"/>
      <c s="36" t="n" r="B72">
        <v>30</v>
      </c>
      <c s="66" t="n" r="C72">
        <v>115.72790074146094</v>
      </c>
      <c s="20" r="D72">
        <f si="2" t="shared"/>
        <v/>
      </c>
      <c s="20" r="E72">
        <f si="3" t="shared"/>
        <v/>
      </c>
      <c s="11" r="F72">
        <f si="4" t="shared"/>
        <v/>
      </c>
      <c s="14" r="G72">
        <f si="5" t="shared"/>
        <v/>
      </c>
      <c s="18" r="H72">
        <f si="6" t="shared"/>
        <v/>
      </c>
      <c s="82" r="I72">
        <f si="7" t="shared"/>
        <v/>
      </c>
      <c s="24" r="J72">
        <f si="8" t="shared"/>
        <v/>
      </c>
      <c s="18" r="K72">
        <f si="9" t="shared"/>
        <v/>
      </c>
      <c s="12" r="L72">
        <f si="10" t="shared"/>
        <v/>
      </c>
      <c s="82" r="M72">
        <f si="11" t="shared"/>
        <v/>
      </c>
      <c s="12" r="N72">
        <f si="12" t="shared"/>
        <v/>
      </c>
      <c s="15" t="s" r="O72"/>
      <c s="36" t="n" r="P72">
        <v>30</v>
      </c>
      <c s="66" t="n" r="Q72">
        <v>115.72790074146094</v>
      </c>
      <c s="20" r="R72">
        <f si="13" t="shared"/>
        <v/>
      </c>
      <c s="20" r="S72">
        <f si="14" t="shared"/>
        <v/>
      </c>
      <c s="63" r="T72">
        <f si="15" t="shared"/>
        <v/>
      </c>
      <c s="18" r="U72">
        <f si="16" t="shared"/>
        <v/>
      </c>
      <c s="11" r="V72">
        <f si="17" t="shared"/>
        <v/>
      </c>
      <c s="18" r="W72">
        <f si="18" t="shared"/>
        <v/>
      </c>
      <c s="54" r="X72">
        <f si="19" t="shared"/>
        <v/>
      </c>
      <c s="18" r="Y72">
        <f si="20" t="shared"/>
        <v/>
      </c>
      <c s="11" t="s" r="Z72"/>
      <c s="11" r="AA72">
        <f si="21" t="shared"/>
        <v/>
      </c>
      <c s="11" r="AB72">
        <f si="22" t="shared"/>
        <v/>
      </c>
      <c s="54" r="AC72">
        <f si="23" t="shared"/>
        <v/>
      </c>
      <c s="17" r="AD72">
        <f si="24" t="shared"/>
        <v/>
      </c>
      <c s="64" t="s" r="AE72"/>
      <c s="39" t="s" r="AF72"/>
      <c s="39" t="s" r="AG72"/>
      <c s="39" t="s" r="AH72"/>
      <c s="39" t="s" r="AI72"/>
      <c s="39" t="s" r="AJ72"/>
      <c s="39" t="s" r="AK72"/>
      <c s="39" t="s" r="AL72"/>
      <c s="39" t="s" r="AM72"/>
      <c s="39" t="s" r="AN72"/>
      <c s="39" t="s" r="AO72"/>
      <c s="39" t="s" r="AP72"/>
      <c s="39" t="s" r="AQ72"/>
      <c s="39" t="s" r="AR72"/>
      <c s="39" t="s" r="AS72"/>
      <c s="39" t="s" r="AT72"/>
      <c s="39" t="s" r="AU72"/>
    </row>
    <row r="73" spans="1:32">
      <c s="64" t="s" r="A73"/>
      <c s="36" t="n" r="B73">
        <v>35</v>
      </c>
      <c s="66" t="n" r="C73">
        <v>104.21378169091061</v>
      </c>
      <c s="20" r="D73">
        <f si="2" t="shared"/>
        <v/>
      </c>
      <c s="20" r="E73">
        <f si="3" t="shared"/>
        <v/>
      </c>
      <c s="11" r="F73">
        <f si="4" t="shared"/>
        <v/>
      </c>
      <c s="14" r="G73">
        <f si="5" t="shared"/>
        <v/>
      </c>
      <c s="18" r="H73">
        <f si="6" t="shared"/>
        <v/>
      </c>
      <c s="82" r="I73">
        <f si="7" t="shared"/>
        <v/>
      </c>
      <c s="24" r="J73">
        <f si="8" t="shared"/>
        <v/>
      </c>
      <c s="18" r="K73">
        <f si="9" t="shared"/>
        <v/>
      </c>
      <c s="12" r="L73">
        <f si="10" t="shared"/>
        <v/>
      </c>
      <c s="82" r="M73">
        <f si="11" t="shared"/>
        <v/>
      </c>
      <c s="12" r="N73">
        <f si="12" t="shared"/>
        <v/>
      </c>
      <c s="15" t="s" r="O73"/>
      <c s="36" t="n" r="P73">
        <v>35</v>
      </c>
      <c s="66" t="n" r="Q73">
        <v>104.21378169091061</v>
      </c>
      <c s="20" r="R73">
        <f si="13" t="shared"/>
        <v/>
      </c>
      <c s="20" r="S73">
        <f si="14" t="shared"/>
        <v/>
      </c>
      <c s="63" r="T73">
        <f si="15" t="shared"/>
        <v/>
      </c>
      <c s="18" r="U73">
        <f si="16" t="shared"/>
        <v/>
      </c>
      <c s="11" r="V73">
        <f si="17" t="shared"/>
        <v/>
      </c>
      <c s="18" r="W73">
        <f si="18" t="shared"/>
        <v/>
      </c>
      <c s="54" r="X73">
        <f si="19" t="shared"/>
        <v/>
      </c>
      <c s="18" r="Y73">
        <f si="20" t="shared"/>
        <v/>
      </c>
      <c s="11" t="s" r="Z73"/>
      <c s="11" r="AA73">
        <f si="21" t="shared"/>
        <v/>
      </c>
      <c s="11" r="AB73">
        <f si="22" t="shared"/>
        <v/>
      </c>
      <c s="54" r="AC73">
        <f si="23" t="shared"/>
        <v/>
      </c>
      <c s="17" r="AD73">
        <f si="24" t="shared"/>
        <v/>
      </c>
      <c s="64" t="s" r="AE73"/>
      <c s="39" t="s" r="AF73"/>
      <c s="39" t="s" r="AG73"/>
      <c s="39" t="s" r="AH73"/>
      <c s="39" t="s" r="AI73"/>
      <c s="39" t="s" r="AJ73"/>
      <c s="39" t="s" r="AK73"/>
      <c s="39" t="s" r="AL73"/>
      <c s="39" t="s" r="AM73"/>
      <c s="39" t="s" r="AN73"/>
      <c s="39" t="s" r="AO73"/>
      <c s="39" t="s" r="AP73"/>
      <c s="39" t="s" r="AQ73"/>
      <c s="39" t="s" r="AR73"/>
      <c s="39" t="s" r="AS73"/>
      <c s="39" t="s" r="AT73"/>
      <c s="39" t="s" r="AU73"/>
    </row>
    <row r="74" spans="1:32">
      <c s="64" t="s" r="A74"/>
      <c s="36" t="n" r="B74">
        <v>40</v>
      </c>
      <c s="66" t="n" r="C74">
        <v>95.04428187459672</v>
      </c>
      <c s="20" r="D74">
        <f si="2" t="shared"/>
        <v/>
      </c>
      <c s="20" r="E74">
        <f si="3" t="shared"/>
        <v/>
      </c>
      <c s="11" r="F74">
        <f si="4" t="shared"/>
        <v/>
      </c>
      <c s="14" r="G74">
        <f si="5" t="shared"/>
        <v/>
      </c>
      <c s="54" r="H74">
        <f si="6" t="shared"/>
        <v/>
      </c>
      <c s="82" r="I74">
        <f si="7" t="shared"/>
        <v/>
      </c>
      <c s="24" r="J74">
        <f si="8" t="shared"/>
        <v/>
      </c>
      <c s="18" r="K74">
        <f si="9" t="shared"/>
        <v/>
      </c>
      <c s="12" r="L74">
        <f si="10" t="shared"/>
        <v/>
      </c>
      <c s="82" r="M74">
        <f si="11" t="shared"/>
        <v/>
      </c>
      <c s="12" r="N74">
        <f si="12" t="shared"/>
        <v/>
      </c>
      <c s="15" t="s" r="O74"/>
      <c s="36" t="n" r="P74">
        <v>40</v>
      </c>
      <c s="66" t="n" r="Q74">
        <v>95.04428187459672</v>
      </c>
      <c s="20" r="R74">
        <f si="13" t="shared"/>
        <v/>
      </c>
      <c s="20" r="S74">
        <f si="14" t="shared"/>
        <v/>
      </c>
      <c s="63" r="T74">
        <f si="15" t="shared"/>
        <v/>
      </c>
      <c s="18" r="U74">
        <f>IF(($R$52)&lt;T74,($R$52),T74)</f>
        <v/>
      </c>
      <c s="11" r="V74">
        <f si="17" t="shared"/>
        <v/>
      </c>
      <c s="18" r="W74">
        <f si="18" t="shared"/>
        <v/>
      </c>
      <c s="54" r="X74">
        <f si="19" t="shared"/>
        <v/>
      </c>
      <c s="18" r="Y74">
        <f si="20" t="shared"/>
        <v/>
      </c>
      <c s="11" t="s" r="Z74"/>
      <c s="11" r="AA74">
        <f si="21" t="shared"/>
        <v/>
      </c>
      <c s="11" r="AB74">
        <f si="22" t="shared"/>
        <v/>
      </c>
      <c s="54" r="AC74">
        <f si="23" t="shared"/>
        <v/>
      </c>
      <c s="17" r="AD74">
        <f si="24" t="shared"/>
        <v/>
      </c>
      <c s="64" t="s" r="AE74"/>
      <c s="39" t="s" r="AF74"/>
      <c s="39" t="s" r="AG74"/>
      <c s="39" t="s" r="AH74"/>
      <c s="39" t="s" r="AI74"/>
      <c s="39" t="s" r="AJ74"/>
      <c s="39" t="s" r="AK74"/>
      <c s="39" t="s" r="AL74"/>
      <c s="39" t="s" r="AM74"/>
      <c s="39" t="s" r="AN74"/>
      <c s="39" t="s" r="AO74"/>
      <c s="39" t="s" r="AP74"/>
      <c s="39" t="s" r="AQ74"/>
      <c s="39" t="s" r="AR74"/>
      <c s="39" t="s" r="AS74"/>
      <c s="39" t="s" r="AT74"/>
      <c s="39" t="s" r="AU74"/>
    </row>
    <row spans="1:32" customHeight="1" r="75" ht="15.0">
      <c s="64" t="s" r="A75"/>
      <c s="36" t="n" r="B75">
        <v>45</v>
      </c>
      <c s="66" t="n" r="C75">
        <v>87.54805214069616</v>
      </c>
      <c s="20" r="D75">
        <f si="2" t="shared"/>
        <v/>
      </c>
      <c s="20" r="E75">
        <f si="3" t="shared"/>
        <v/>
      </c>
      <c s="11" r="F75">
        <f si="4" t="shared"/>
        <v/>
      </c>
      <c s="14" r="G75">
        <f si="5" t="shared"/>
        <v/>
      </c>
      <c s="54" r="H75">
        <f si="6" t="shared"/>
        <v/>
      </c>
      <c s="82" r="I75">
        <f si="7" t="shared"/>
        <v/>
      </c>
      <c s="24" r="J75">
        <f si="8" t="shared"/>
        <v/>
      </c>
      <c s="18" r="K75">
        <f si="9" t="shared"/>
        <v/>
      </c>
      <c s="12" r="L75">
        <f si="10" t="shared"/>
        <v/>
      </c>
      <c s="82" r="M75">
        <f si="11" t="shared"/>
        <v/>
      </c>
      <c s="12" r="N75">
        <f si="12" t="shared"/>
        <v/>
      </c>
      <c s="15" t="s" r="O75"/>
      <c s="36" t="n" r="P75">
        <v>45</v>
      </c>
      <c s="66" t="n" r="Q75">
        <v>87.54805214069616</v>
      </c>
      <c s="20" r="R75">
        <f si="13" t="shared"/>
        <v/>
      </c>
      <c s="20" r="S75">
        <f si="14" t="shared"/>
        <v/>
      </c>
      <c s="63" r="T75">
        <f si="15" t="shared"/>
        <v/>
      </c>
      <c s="18" r="U75">
        <f si="16" t="shared"/>
        <v/>
      </c>
      <c s="11" r="V75">
        <f si="17" t="shared"/>
        <v/>
      </c>
      <c s="18" r="W75">
        <f si="18" t="shared"/>
        <v/>
      </c>
      <c s="54" r="X75">
        <f si="19" t="shared"/>
        <v/>
      </c>
      <c s="18" r="Y75">
        <f si="20" t="shared"/>
        <v/>
      </c>
      <c s="11" t="s" r="Z75"/>
      <c s="11" r="AA75">
        <f si="21" t="shared"/>
        <v/>
      </c>
      <c s="11" r="AB75">
        <f si="22" t="shared"/>
        <v/>
      </c>
      <c s="54" r="AC75">
        <f si="23" t="shared"/>
        <v/>
      </c>
      <c s="17" r="AD75">
        <f si="24" t="shared"/>
        <v/>
      </c>
      <c s="64" t="s" r="AE75"/>
      <c s="21" t="s" r="AF75">
        <v>184</v>
      </c>
      <c s="39" t="s" r="AG75"/>
      <c s="39" t="s" r="AH75"/>
      <c s="39" t="s" r="AI75"/>
      <c s="39" t="s" r="AJ75"/>
      <c s="39" t="s" r="AK75"/>
      <c s="39" t="s" r="AL75"/>
      <c s="39" t="s" r="AM75"/>
      <c s="39" t="s" r="AN75"/>
      <c s="39" t="s" r="AO75"/>
      <c s="39" t="s" r="AP75"/>
      <c s="39" t="s" r="AQ75"/>
      <c s="39" t="s" r="AR75"/>
      <c s="39" t="s" r="AS75"/>
      <c s="39" t="s" r="AT75"/>
      <c s="39" t="s" r="AU75"/>
    </row>
    <row r="76" spans="1:32">
      <c s="64" t="s" r="A76"/>
      <c s="36" t="n" r="B76">
        <v>50</v>
      </c>
      <c s="66" t="n" r="C76">
        <v>81.29116742479097</v>
      </c>
      <c s="20" r="D76">
        <f si="2" t="shared"/>
        <v/>
      </c>
      <c s="20" r="E76">
        <f si="3" t="shared"/>
        <v/>
      </c>
      <c s="11" r="F76">
        <f si="4" t="shared"/>
        <v/>
      </c>
      <c s="14" r="G76">
        <f si="5" t="shared"/>
        <v/>
      </c>
      <c s="54" r="H76">
        <f si="6" t="shared"/>
        <v/>
      </c>
      <c s="82" r="I76">
        <f si="7" t="shared"/>
        <v/>
      </c>
      <c s="24" r="J76">
        <f si="8" t="shared"/>
        <v/>
      </c>
      <c s="18" r="K76">
        <f si="9" t="shared"/>
        <v/>
      </c>
      <c s="12" r="L76">
        <f si="10" t="shared"/>
        <v/>
      </c>
      <c s="82" r="M76">
        <f si="11" t="shared"/>
        <v/>
      </c>
      <c s="12" r="N76">
        <f si="12" t="shared"/>
        <v/>
      </c>
      <c s="15" t="s" r="O76"/>
      <c s="36" t="n" r="P76">
        <v>50</v>
      </c>
      <c s="66" t="n" r="Q76">
        <v>81.29116742479097</v>
      </c>
      <c s="20" r="R76">
        <f si="13" t="shared"/>
        <v/>
      </c>
      <c s="20" r="S76">
        <f si="14" t="shared"/>
        <v/>
      </c>
      <c s="63" r="T76">
        <f si="15" t="shared"/>
        <v/>
      </c>
      <c s="18" r="U76">
        <f si="16" t="shared"/>
        <v/>
      </c>
      <c s="11" r="V76">
        <f si="17" t="shared"/>
        <v/>
      </c>
      <c s="18" r="W76">
        <f si="18" t="shared"/>
        <v/>
      </c>
      <c s="54" r="X76">
        <f si="19" t="shared"/>
        <v/>
      </c>
      <c s="18" r="Y76">
        <f si="20" t="shared"/>
        <v/>
      </c>
      <c s="11" t="s" r="Z76"/>
      <c s="11" r="AA76">
        <f si="21" t="shared"/>
        <v/>
      </c>
      <c s="11" r="AB76">
        <f si="22" t="shared"/>
        <v/>
      </c>
      <c s="54" r="AC76">
        <f si="23" t="shared"/>
        <v/>
      </c>
      <c s="17" r="AD76">
        <f si="24" t="shared"/>
        <v/>
      </c>
      <c s="64" t="s" r="AE76"/>
      <c s="39" t="s" r="AF76"/>
      <c s="39" t="s" r="AG76"/>
      <c s="39" t="s" r="AH76"/>
      <c s="39" t="s" r="AI76"/>
      <c s="39" t="s" r="AJ76"/>
      <c s="39" t="s" r="AK76"/>
      <c s="39" t="s" r="AL76"/>
      <c s="39" t="s" r="AM76"/>
      <c s="39" t="s" r="AN76"/>
      <c s="39" t="s" r="AO76"/>
      <c s="39" t="s" r="AP76"/>
      <c s="39" t="s" r="AQ76"/>
      <c s="39" t="s" r="AR76"/>
      <c s="39" t="s" r="AS76"/>
      <c s="39" t="s" r="AT76"/>
      <c s="39" t="s" r="AU76"/>
    </row>
    <row r="77" spans="1:32">
      <c s="64" t="s" r="A77"/>
      <c s="36" t="n" r="B77">
        <v>55</v>
      </c>
      <c s="66" t="n" r="C77">
        <v>75.9799500004197</v>
      </c>
      <c s="20" r="D77">
        <f si="2" t="shared"/>
        <v/>
      </c>
      <c s="20" r="E77">
        <f si="3" t="shared"/>
        <v/>
      </c>
      <c s="11" r="F77">
        <f si="4" t="shared"/>
        <v/>
      </c>
      <c s="14" r="G77">
        <f si="5" t="shared"/>
        <v/>
      </c>
      <c s="54" r="H77">
        <f si="6" t="shared"/>
        <v/>
      </c>
      <c s="82" r="I77">
        <f si="7" t="shared"/>
        <v/>
      </c>
      <c s="24" r="J77">
        <f si="8" t="shared"/>
        <v/>
      </c>
      <c s="18" r="K77">
        <f si="9" t="shared"/>
        <v/>
      </c>
      <c s="12" r="L77">
        <f si="10" t="shared"/>
        <v/>
      </c>
      <c s="82" r="M77">
        <f si="11" t="shared"/>
        <v/>
      </c>
      <c s="12" r="N77">
        <f si="12" t="shared"/>
        <v/>
      </c>
      <c s="15" t="s" r="O77"/>
      <c s="36" t="n" r="P77">
        <v>55</v>
      </c>
      <c s="66" t="n" r="Q77">
        <v>75.9799500004197</v>
      </c>
      <c s="20" r="R77">
        <f si="13" t="shared"/>
        <v/>
      </c>
      <c s="20" r="S77">
        <f si="14" t="shared"/>
        <v/>
      </c>
      <c s="63" r="T77">
        <f si="15" t="shared"/>
        <v/>
      </c>
      <c s="18" r="U77">
        <f si="16" t="shared"/>
        <v/>
      </c>
      <c s="11" r="V77">
        <f si="17" t="shared"/>
        <v/>
      </c>
      <c s="18" r="W77">
        <f si="18" t="shared"/>
        <v/>
      </c>
      <c s="54" r="X77">
        <f si="19" t="shared"/>
        <v/>
      </c>
      <c s="18" r="Y77">
        <f si="20" t="shared"/>
        <v/>
      </c>
      <c s="11" t="s" r="Z77"/>
      <c s="11" r="AA77">
        <f si="21" t="shared"/>
        <v/>
      </c>
      <c s="11" r="AB77">
        <f si="22" t="shared"/>
        <v/>
      </c>
      <c s="54" r="AC77">
        <f si="23" t="shared"/>
        <v/>
      </c>
      <c s="17" r="AD77">
        <f si="24" t="shared"/>
        <v/>
      </c>
      <c s="64" t="s" r="AE77"/>
      <c s="39" t="s" r="AF77"/>
      <c s="39" t="s" r="AG77"/>
      <c s="39" t="s" r="AH77"/>
      <c s="39" t="s" r="AI77"/>
      <c s="39" t="s" r="AJ77"/>
      <c s="39" t="s" r="AK77"/>
      <c s="39" t="s" r="AL77"/>
      <c s="39" t="s" r="AM77"/>
      <c s="39" t="s" r="AN77"/>
      <c s="39" t="s" r="AO77"/>
      <c s="39" t="s" r="AP77"/>
      <c s="39" t="s" r="AQ77"/>
      <c s="39" t="s" r="AR77"/>
      <c s="39" t="s" r="AS77"/>
      <c s="39" t="s" r="AT77"/>
      <c s="39" t="s" r="AU77"/>
    </row>
    <row r="78" spans="1:32">
      <c s="64" t="s" r="A78"/>
      <c s="36" t="n" r="B78">
        <v>60</v>
      </c>
      <c s="66" t="n" r="C78">
        <v>71.40810368831832</v>
      </c>
      <c s="20" r="D78">
        <f si="2" t="shared"/>
        <v/>
      </c>
      <c s="20" r="E78">
        <f si="3" t="shared"/>
        <v/>
      </c>
      <c s="11" r="F78">
        <f si="4" t="shared"/>
        <v/>
      </c>
      <c s="14" r="G78">
        <f si="5" t="shared"/>
        <v/>
      </c>
      <c s="54" r="H78">
        <f si="6" t="shared"/>
        <v/>
      </c>
      <c s="82" r="I78">
        <f si="7" t="shared"/>
        <v/>
      </c>
      <c s="24" r="J78">
        <f si="8" t="shared"/>
        <v/>
      </c>
      <c s="18" r="K78">
        <f si="9" t="shared"/>
        <v/>
      </c>
      <c s="12" r="L78">
        <f si="10" t="shared"/>
        <v/>
      </c>
      <c s="82" r="M78">
        <f si="11" t="shared"/>
        <v/>
      </c>
      <c s="12" r="N78">
        <f si="12" t="shared"/>
        <v/>
      </c>
      <c s="15" t="s" r="O78"/>
      <c s="36" t="n" r="P78">
        <v>60</v>
      </c>
      <c s="66" t="n" r="Q78">
        <v>71.40810368831832</v>
      </c>
      <c s="20" r="R78">
        <f si="13" t="shared"/>
        <v/>
      </c>
      <c s="20" r="S78">
        <f si="14" t="shared"/>
        <v/>
      </c>
      <c s="63" r="T78">
        <f si="15" t="shared"/>
        <v/>
      </c>
      <c s="18" r="U78">
        <f si="16" t="shared"/>
        <v/>
      </c>
      <c s="11" r="V78">
        <f si="17" t="shared"/>
        <v/>
      </c>
      <c s="18" r="W78">
        <f si="18" t="shared"/>
        <v/>
      </c>
      <c s="54" r="X78">
        <f si="19" t="shared"/>
        <v/>
      </c>
      <c s="18" r="Y78">
        <f si="20" t="shared"/>
        <v/>
      </c>
      <c s="11" t="s" r="Z78"/>
      <c s="11" r="AA78">
        <f si="21" t="shared"/>
        <v/>
      </c>
      <c s="11" r="AB78">
        <f si="22" t="shared"/>
        <v/>
      </c>
      <c s="54" r="AC78">
        <f si="23" t="shared"/>
        <v/>
      </c>
      <c s="17" r="AD78">
        <f si="24" t="shared"/>
        <v/>
      </c>
      <c s="64" t="s" r="AE78"/>
      <c s="39" t="s" r="AF78"/>
      <c s="39" t="s" r="AG78"/>
      <c s="39" t="s" r="AH78"/>
      <c s="39" t="s" r="AI78"/>
      <c s="39" t="s" r="AJ78"/>
      <c s="39" t="s" r="AK78"/>
      <c s="39" t="s" r="AL78"/>
      <c s="39" t="s" r="AM78"/>
      <c s="39" t="s" r="AN78"/>
      <c s="39" t="s" r="AO78"/>
      <c s="39" t="s" r="AP78"/>
      <c s="39" t="s" r="AQ78"/>
      <c s="39" t="s" r="AR78"/>
      <c s="39" t="s" r="AS78"/>
      <c s="39" t="s" r="AT78"/>
      <c s="39" t="s" r="AU78"/>
    </row>
    <row r="79" spans="1:32">
      <c s="64" t="s" r="A79"/>
      <c s="36" t="n" r="B79">
        <v>70</v>
      </c>
      <c s="66" t="n" r="C79">
        <v>63.9231546657039</v>
      </c>
      <c s="20" r="D79">
        <f si="2" t="shared"/>
        <v/>
      </c>
      <c s="20" r="E79">
        <f si="3" t="shared"/>
        <v/>
      </c>
      <c s="11" r="F79">
        <f si="4" t="shared"/>
        <v/>
      </c>
      <c s="14" r="G79">
        <f si="5" t="shared"/>
        <v/>
      </c>
      <c s="54" r="H79">
        <f si="6" t="shared"/>
        <v/>
      </c>
      <c s="82" r="I79">
        <f si="7" t="shared"/>
        <v/>
      </c>
      <c s="24" r="J79">
        <f si="8" t="shared"/>
        <v/>
      </c>
      <c s="18" r="K79">
        <f si="9" t="shared"/>
        <v/>
      </c>
      <c s="12" r="L79">
        <f si="10" t="shared"/>
        <v/>
      </c>
      <c s="82" r="M79">
        <f si="11" t="shared"/>
        <v/>
      </c>
      <c s="12" r="N79">
        <f si="12" t="shared"/>
        <v/>
      </c>
      <c s="15" t="s" r="O79"/>
      <c s="36" t="n" r="P79">
        <v>70</v>
      </c>
      <c s="66" t="n" r="Q79">
        <v>63.9231546657039</v>
      </c>
      <c s="20" r="R79">
        <f si="13" t="shared"/>
        <v/>
      </c>
      <c s="20" r="S79">
        <f si="14" t="shared"/>
        <v/>
      </c>
      <c s="63" r="T79">
        <f si="15" t="shared"/>
        <v/>
      </c>
      <c s="18" r="U79">
        <f si="16" t="shared"/>
        <v/>
      </c>
      <c s="11" r="V79">
        <f si="17" t="shared"/>
        <v/>
      </c>
      <c s="18" r="W79">
        <f si="18" t="shared"/>
        <v/>
      </c>
      <c s="54" r="X79">
        <f si="19" t="shared"/>
        <v/>
      </c>
      <c s="18" r="Y79">
        <f si="20" t="shared"/>
        <v/>
      </c>
      <c s="11" t="s" r="Z79"/>
      <c s="11" r="AA79">
        <f si="21" t="shared"/>
        <v/>
      </c>
      <c s="11" r="AB79">
        <f si="22" t="shared"/>
        <v/>
      </c>
      <c s="54" r="AC79">
        <f si="23" t="shared"/>
        <v/>
      </c>
      <c s="17" r="AD79">
        <f si="24" t="shared"/>
        <v/>
      </c>
      <c s="64" t="s" r="AE79"/>
      <c s="39" t="s" r="AF79"/>
      <c s="39" t="s" r="AG79"/>
      <c s="39" t="s" r="AH79"/>
      <c s="39" t="s" r="AI79"/>
      <c s="39" t="s" r="AJ79"/>
      <c s="39" t="s" r="AK79"/>
      <c s="39" t="s" r="AL79"/>
      <c s="39" t="s" r="AM79"/>
      <c s="39" t="s" r="AN79"/>
      <c s="39" t="s" r="AO79"/>
      <c s="39" t="s" r="AP79"/>
      <c s="39" t="s" r="AQ79"/>
      <c s="39" t="s" r="AR79"/>
      <c s="39" t="s" r="AS79"/>
      <c s="39" t="s" r="AT79"/>
      <c s="39" t="s" r="AU79"/>
    </row>
    <row r="80" spans="1:32">
      <c s="64" t="s" r="A80"/>
      <c s="36" t="n" r="B80">
        <v>80</v>
      </c>
      <c s="66" t="n" r="C80">
        <v>58.035189116123156</v>
      </c>
      <c s="20" r="D80">
        <f si="2" t="shared"/>
        <v/>
      </c>
      <c s="20" r="E80">
        <f si="3" t="shared"/>
        <v/>
      </c>
      <c s="11" r="F80">
        <f si="4" t="shared"/>
        <v/>
      </c>
      <c s="14" r="G80">
        <f si="5" t="shared"/>
        <v/>
      </c>
      <c s="54" r="H80">
        <f si="6" t="shared"/>
        <v/>
      </c>
      <c s="82" r="I80">
        <f si="7" t="shared"/>
        <v/>
      </c>
      <c s="24" r="J80">
        <f si="8" t="shared"/>
        <v/>
      </c>
      <c s="18" r="K80">
        <f si="9" t="shared"/>
        <v/>
      </c>
      <c s="12" r="L80">
        <f si="10" t="shared"/>
        <v/>
      </c>
      <c s="82" r="M80">
        <f si="11" t="shared"/>
        <v/>
      </c>
      <c s="12" r="N80">
        <f si="12" t="shared"/>
        <v/>
      </c>
      <c s="15" t="s" r="O80"/>
      <c s="36" t="n" r="P80">
        <v>80</v>
      </c>
      <c s="66" t="n" r="Q80">
        <v>58.035189116123156</v>
      </c>
      <c s="20" r="R80">
        <f si="13" t="shared"/>
        <v/>
      </c>
      <c s="20" r="S80">
        <f si="14" t="shared"/>
        <v/>
      </c>
      <c s="63" r="T80">
        <f si="15" t="shared"/>
        <v/>
      </c>
      <c s="18" r="U80">
        <f si="16" t="shared"/>
        <v/>
      </c>
      <c s="11" r="V80">
        <f si="17" t="shared"/>
        <v/>
      </c>
      <c s="18" r="W80">
        <f si="18" t="shared"/>
        <v/>
      </c>
      <c s="54" r="X80">
        <f si="19" t="shared"/>
        <v/>
      </c>
      <c s="18" r="Y80">
        <f si="20" t="shared"/>
        <v/>
      </c>
      <c s="11" t="s" r="Z80"/>
      <c s="11" r="AA80">
        <f si="21" t="shared"/>
        <v/>
      </c>
      <c s="11" r="AB80">
        <f si="22" t="shared"/>
        <v/>
      </c>
      <c s="54" r="AC80">
        <f si="23" t="shared"/>
        <v/>
      </c>
      <c s="17" r="AD80">
        <f si="24" t="shared"/>
        <v/>
      </c>
      <c s="64" t="s" r="AE80"/>
      <c s="39" t="s" r="AF80"/>
      <c s="39" t="s" r="AG80"/>
      <c s="39" t="s" r="AH80"/>
      <c s="39" t="s" r="AI80"/>
      <c s="39" t="s" r="AJ80"/>
      <c s="39" t="s" r="AK80"/>
      <c s="39" t="s" r="AL80"/>
      <c s="39" t="s" r="AM80"/>
      <c s="39" t="s" r="AN80"/>
      <c s="39" t="s" r="AO80"/>
      <c s="39" t="s" r="AP80"/>
      <c s="39" t="s" r="AQ80"/>
      <c s="39" t="s" r="AR80"/>
      <c s="39" t="s" r="AS80"/>
      <c s="39" t="s" r="AT80"/>
      <c s="39" t="s" r="AU80"/>
    </row>
    <row r="81" spans="1:32">
      <c s="64" t="s" r="A81"/>
      <c s="36" t="n" r="B81">
        <v>90</v>
      </c>
      <c s="66" t="n" r="C81">
        <v>53.2684870840081</v>
      </c>
      <c s="20" r="D81">
        <f si="2" t="shared"/>
        <v/>
      </c>
      <c s="20" r="E81">
        <f si="3" t="shared"/>
        <v/>
      </c>
      <c s="11" r="F81">
        <f si="4" t="shared"/>
        <v/>
      </c>
      <c s="14" r="G81">
        <f si="5" t="shared"/>
        <v/>
      </c>
      <c s="54" r="H81">
        <f si="6" t="shared"/>
        <v/>
      </c>
      <c s="82" r="I81">
        <f si="7" t="shared"/>
        <v/>
      </c>
      <c s="24" r="J81">
        <f si="8" t="shared"/>
        <v/>
      </c>
      <c s="18" r="K81">
        <f si="9" t="shared"/>
        <v/>
      </c>
      <c s="12" r="L81">
        <f si="10" t="shared"/>
        <v/>
      </c>
      <c s="82" r="M81">
        <f si="11" t="shared"/>
        <v/>
      </c>
      <c s="12" r="N81">
        <f si="12" t="shared"/>
        <v/>
      </c>
      <c s="15" t="s" r="O81"/>
      <c s="36" t="n" r="P81">
        <v>90</v>
      </c>
      <c s="66" t="n" r="Q81">
        <v>53.2684870840081</v>
      </c>
      <c s="20" r="R81">
        <f si="13" t="shared"/>
        <v/>
      </c>
      <c s="20" r="S81">
        <f si="14" t="shared"/>
        <v/>
      </c>
      <c s="63" r="T81">
        <f si="15" t="shared"/>
        <v/>
      </c>
      <c s="18" r="U81">
        <f si="16" t="shared"/>
        <v/>
      </c>
      <c s="11" r="V81">
        <f si="17" t="shared"/>
        <v/>
      </c>
      <c s="18" r="W81">
        <f si="18" t="shared"/>
        <v/>
      </c>
      <c s="54" r="X81">
        <f si="19" t="shared"/>
        <v/>
      </c>
      <c s="18" r="Y81">
        <f si="20" t="shared"/>
        <v/>
      </c>
      <c s="11" t="s" r="Z81"/>
      <c s="11" r="AA81">
        <f si="21" t="shared"/>
        <v/>
      </c>
      <c s="11" r="AB81">
        <f si="22" t="shared"/>
        <v/>
      </c>
      <c s="54" r="AC81">
        <f si="23" t="shared"/>
        <v/>
      </c>
      <c s="17" r="AD81">
        <f si="24" t="shared"/>
        <v/>
      </c>
      <c s="64" t="s" r="AE81"/>
      <c s="39" t="s" r="AF81"/>
      <c s="39" t="s" r="AG81"/>
      <c s="39" t="s" r="AH81"/>
      <c s="39" t="s" r="AI81"/>
      <c s="39" t="s" r="AJ81"/>
      <c s="39" t="s" r="AK81"/>
      <c s="39" t="s" r="AL81"/>
      <c s="39" t="s" r="AM81"/>
      <c s="39" t="s" r="AN81"/>
      <c s="39" t="s" r="AO81"/>
      <c s="39" t="s" r="AP81"/>
      <c s="39" t="s" r="AQ81"/>
      <c s="39" t="s" r="AR81"/>
      <c s="39" t="s" r="AS81"/>
      <c s="39" t="s" r="AT81"/>
      <c s="39" t="s" r="AU81"/>
    </row>
    <row r="82" spans="1:32">
      <c s="64" t="s" r="A82"/>
      <c s="36" t="n" r="B82">
        <v>100</v>
      </c>
      <c s="66" t="n" r="C82">
        <v>49.32163055780719</v>
      </c>
      <c s="20" r="D82">
        <f si="2" t="shared"/>
        <v/>
      </c>
      <c s="20" r="E82">
        <f si="3" t="shared"/>
        <v/>
      </c>
      <c s="11" r="F82">
        <f si="4" t="shared"/>
        <v/>
      </c>
      <c s="14" r="G82">
        <f si="5" t="shared"/>
        <v/>
      </c>
      <c s="54" r="H82">
        <f si="6" t="shared"/>
        <v/>
      </c>
      <c s="82" r="I82">
        <f si="7" t="shared"/>
        <v/>
      </c>
      <c s="24" r="J82">
        <f si="8" t="shared"/>
        <v/>
      </c>
      <c s="18" r="K82">
        <f si="9" t="shared"/>
        <v/>
      </c>
      <c s="12" r="L82">
        <f si="10" t="shared"/>
        <v/>
      </c>
      <c s="82" r="M82">
        <f si="11" t="shared"/>
        <v/>
      </c>
      <c s="12" r="N82">
        <f si="12" t="shared"/>
        <v/>
      </c>
      <c s="15" t="s" r="O82"/>
      <c s="36" t="n" r="P82">
        <v>100</v>
      </c>
      <c s="66" t="n" r="Q82">
        <v>49.32163055780719</v>
      </c>
      <c s="20" r="R82">
        <f si="13" t="shared"/>
        <v/>
      </c>
      <c s="20" r="S82">
        <f si="14" t="shared"/>
        <v/>
      </c>
      <c s="63" r="T82">
        <f si="15" t="shared"/>
        <v/>
      </c>
      <c s="18" r="U82">
        <f si="16" t="shared"/>
        <v/>
      </c>
      <c s="11" r="V82">
        <f si="17" t="shared"/>
        <v/>
      </c>
      <c s="18" r="W82">
        <f si="18" t="shared"/>
        <v/>
      </c>
      <c s="54" r="X82">
        <f si="19" t="shared"/>
        <v/>
      </c>
      <c s="18" r="Y82">
        <f si="20" t="shared"/>
        <v/>
      </c>
      <c s="11" t="s" r="Z82"/>
      <c s="11" r="AA82">
        <f si="21" t="shared"/>
        <v/>
      </c>
      <c s="11" r="AB82">
        <f si="22" t="shared"/>
        <v/>
      </c>
      <c s="54" r="AC82">
        <f si="23" t="shared"/>
        <v/>
      </c>
      <c s="17" r="AD82">
        <f si="24" t="shared"/>
        <v/>
      </c>
      <c s="64" t="s" r="AE82"/>
      <c s="39" t="s" r="AF82"/>
      <c s="39" t="s" r="AG82"/>
      <c s="39" t="s" r="AH82"/>
      <c s="39" t="s" r="AI82"/>
      <c s="39" t="s" r="AJ82"/>
      <c s="39" t="s" r="AK82"/>
      <c s="39" t="s" r="AL82"/>
      <c s="39" t="s" r="AM82"/>
      <c s="39" t="s" r="AN82"/>
      <c s="39" t="s" r="AO82"/>
      <c s="39" t="s" r="AP82"/>
      <c s="39" t="s" r="AQ82"/>
      <c s="39" t="s" r="AR82"/>
      <c s="39" t="s" r="AS82"/>
      <c s="39" t="s" r="AT82"/>
      <c s="39" t="s" r="AU82"/>
    </row>
    <row r="83" spans="1:32">
      <c s="64" t="s" r="A83"/>
      <c s="36" t="n" r="B83">
        <v>110</v>
      </c>
      <c s="66" t="n" r="C83">
        <v>45.9937951032118</v>
      </c>
      <c s="20" r="D83">
        <f si="2" t="shared"/>
        <v/>
      </c>
      <c s="20" r="E83">
        <f si="3" t="shared"/>
        <v/>
      </c>
      <c s="11" r="F83">
        <f si="4" t="shared"/>
        <v/>
      </c>
      <c s="14" r="G83">
        <f si="5" t="shared"/>
        <v/>
      </c>
      <c s="54" r="H83">
        <f si="6" t="shared"/>
        <v/>
      </c>
      <c s="82" r="I83">
        <f si="7" t="shared"/>
        <v/>
      </c>
      <c s="24" r="J83">
        <f si="8" t="shared"/>
        <v/>
      </c>
      <c s="18" r="K83">
        <f si="9" t="shared"/>
        <v/>
      </c>
      <c s="12" r="L83">
        <f si="10" t="shared"/>
        <v/>
      </c>
      <c s="82" r="M83">
        <f si="11" t="shared"/>
        <v/>
      </c>
      <c s="12" r="N83">
        <f si="12" t="shared"/>
        <v/>
      </c>
      <c s="15" t="s" r="O83"/>
      <c s="36" t="n" r="P83">
        <v>110</v>
      </c>
      <c s="66" t="n" r="Q83">
        <v>45.9937951032118</v>
      </c>
      <c s="20" r="R83">
        <f si="13" t="shared"/>
        <v/>
      </c>
      <c s="20" r="S83">
        <f si="14" t="shared"/>
        <v/>
      </c>
      <c s="63" r="T83">
        <f si="15" t="shared"/>
        <v/>
      </c>
      <c s="18" r="U83">
        <f si="16" t="shared"/>
        <v/>
      </c>
      <c s="11" r="V83">
        <f si="17" t="shared"/>
        <v/>
      </c>
      <c s="18" r="W83">
        <f si="18" t="shared"/>
        <v/>
      </c>
      <c s="54" r="X83">
        <f si="19" t="shared"/>
        <v/>
      </c>
      <c s="18" r="Y83">
        <f si="20" t="shared"/>
        <v/>
      </c>
      <c s="11" t="s" r="Z83"/>
      <c s="11" r="AA83">
        <f si="21" t="shared"/>
        <v/>
      </c>
      <c s="11" r="AB83">
        <f si="22" t="shared"/>
        <v/>
      </c>
      <c s="54" r="AC83">
        <f si="23" t="shared"/>
        <v/>
      </c>
      <c s="17" r="AD83">
        <f si="24" t="shared"/>
        <v/>
      </c>
      <c s="64" t="s" r="AE83"/>
      <c s="39" t="s" r="AF83"/>
      <c s="39" t="s" r="AG83"/>
      <c s="39" t="s" r="AH83"/>
      <c s="39" t="s" r="AI83"/>
      <c s="39" t="s" r="AJ83"/>
      <c s="39" t="s" r="AK83"/>
      <c s="39" t="s" r="AL83"/>
      <c s="39" t="s" r="AM83"/>
      <c s="39" t="s" r="AN83"/>
      <c s="39" t="s" r="AO83"/>
      <c s="39" t="s" r="AP83"/>
      <c s="39" t="s" r="AQ83"/>
      <c s="39" t="s" r="AR83"/>
      <c s="39" t="s" r="AS83"/>
      <c s="39" t="s" r="AT83"/>
      <c s="39" t="s" r="AU83"/>
    </row>
    <row r="84" spans="1:32">
      <c s="64" t="s" r="A84"/>
      <c s="36" t="n" r="B84">
        <v>120</v>
      </c>
      <c s="66" t="n" r="C84">
        <v>43.1456979018035</v>
      </c>
      <c s="20" r="D84">
        <f si="2" t="shared"/>
        <v/>
      </c>
      <c s="20" r="E84">
        <f si="3" t="shared"/>
        <v/>
      </c>
      <c s="11" r="F84">
        <f si="4" t="shared"/>
        <v/>
      </c>
      <c s="14" r="G84">
        <f si="5" t="shared"/>
        <v/>
      </c>
      <c s="54" r="H84">
        <f si="6" t="shared"/>
        <v/>
      </c>
      <c s="82" r="I84">
        <f si="7" t="shared"/>
        <v/>
      </c>
      <c s="24" r="J84">
        <f si="8" t="shared"/>
        <v/>
      </c>
      <c s="18" r="K84">
        <f si="9" t="shared"/>
        <v/>
      </c>
      <c s="12" r="L84">
        <f si="10" t="shared"/>
        <v/>
      </c>
      <c s="82" r="M84">
        <f si="11" t="shared"/>
        <v/>
      </c>
      <c s="12" r="N84">
        <f si="12" t="shared"/>
        <v/>
      </c>
      <c s="15" t="s" r="O84"/>
      <c s="36" t="n" r="P84">
        <v>120</v>
      </c>
      <c s="66" t="n" r="Q84">
        <v>43.1456979018035</v>
      </c>
      <c s="20" r="R84">
        <f si="13" t="shared"/>
        <v/>
      </c>
      <c s="20" r="S84">
        <f si="14" t="shared"/>
        <v/>
      </c>
      <c s="63" r="T84">
        <f si="15" t="shared"/>
        <v/>
      </c>
      <c s="18" r="U84">
        <f si="16" t="shared"/>
        <v/>
      </c>
      <c s="11" r="V84">
        <f si="17" t="shared"/>
        <v/>
      </c>
      <c s="18" r="W84">
        <f si="18" t="shared"/>
        <v/>
      </c>
      <c s="54" r="X84">
        <f si="19" t="shared"/>
        <v/>
      </c>
      <c s="18" r="Y84">
        <f si="20" t="shared"/>
        <v/>
      </c>
      <c s="11" t="s" r="Z84"/>
      <c s="11" r="AA84">
        <f si="21" t="shared"/>
        <v/>
      </c>
      <c s="11" r="AB84">
        <f si="22" t="shared"/>
        <v/>
      </c>
      <c s="54" r="AC84">
        <f si="23" t="shared"/>
        <v/>
      </c>
      <c s="17" r="AD84">
        <f si="24" t="shared"/>
        <v/>
      </c>
      <c s="64" t="s" r="AE84"/>
      <c s="39" t="s" r="AF84"/>
      <c s="39" t="s" r="AG84"/>
      <c s="39" t="s" r="AH84"/>
      <c s="39" t="s" r="AI84"/>
      <c s="39" t="s" r="AJ84"/>
      <c s="39" t="s" r="AK84"/>
      <c s="39" t="s" r="AL84"/>
      <c s="39" t="s" r="AM84"/>
      <c s="39" t="s" r="AN84"/>
      <c s="39" t="s" r="AO84"/>
      <c s="39" t="s" r="AP84"/>
      <c s="39" t="s" r="AQ84"/>
      <c s="39" t="s" r="AR84"/>
      <c s="39" t="s" r="AS84"/>
      <c s="39" t="s" r="AT84"/>
      <c s="39" t="s" r="AU84"/>
    </row>
    <row r="85" spans="1:32">
      <c s="64" t="s" r="A85"/>
      <c s="36" t="n" r="B85">
        <v>140</v>
      </c>
      <c s="66" t="n" r="C85">
        <v>38.515719133987226</v>
      </c>
      <c s="20" r="D85">
        <f si="2" t="shared"/>
        <v/>
      </c>
      <c s="20" r="E85">
        <f si="3" t="shared"/>
        <v/>
      </c>
      <c s="11" r="F85">
        <f si="4" t="shared"/>
        <v/>
      </c>
      <c s="14" r="G85">
        <f si="5" t="shared"/>
        <v/>
      </c>
      <c s="54" r="H85">
        <f si="6" t="shared"/>
        <v/>
      </c>
      <c s="82" r="I85">
        <f si="7" t="shared"/>
        <v/>
      </c>
      <c s="24" r="J85">
        <f si="8" t="shared"/>
        <v/>
      </c>
      <c s="18" r="K85">
        <f si="9" t="shared"/>
        <v/>
      </c>
      <c s="12" r="L85">
        <f si="10" t="shared"/>
        <v/>
      </c>
      <c s="82" r="M85">
        <f si="11" t="shared"/>
        <v/>
      </c>
      <c s="12" r="N85">
        <f si="12" t="shared"/>
        <v/>
      </c>
      <c s="15" t="s" r="O85"/>
      <c s="36" t="n" r="P85">
        <v>140</v>
      </c>
      <c s="66" t="n" r="Q85">
        <v>38.515719133987226</v>
      </c>
      <c s="20" r="R85">
        <f si="13" t="shared"/>
        <v/>
      </c>
      <c s="20" r="S85">
        <f si="14" t="shared"/>
        <v/>
      </c>
      <c s="63" r="T85">
        <f si="15" t="shared"/>
        <v/>
      </c>
      <c s="18" r="U85">
        <f si="16" t="shared"/>
        <v/>
      </c>
      <c s="11" r="V85">
        <f si="17" t="shared"/>
        <v/>
      </c>
      <c s="18" r="W85">
        <f si="18" t="shared"/>
        <v/>
      </c>
      <c s="54" r="X85">
        <f si="19" t="shared"/>
        <v/>
      </c>
      <c s="18" r="Y85">
        <f si="20" t="shared"/>
        <v/>
      </c>
      <c s="11" t="s" r="Z85"/>
      <c s="11" r="AA85">
        <f si="21" t="shared"/>
        <v/>
      </c>
      <c s="11" r="AB85">
        <f si="22" t="shared"/>
        <v/>
      </c>
      <c s="54" r="AC85">
        <f si="23" t="shared"/>
        <v/>
      </c>
      <c s="17" r="AD85">
        <f si="24" t="shared"/>
        <v/>
      </c>
      <c s="64" t="s" r="AE85"/>
      <c s="39" t="s" r="AF85"/>
      <c s="39" t="s" r="AG85"/>
      <c s="39" t="s" r="AH85"/>
      <c s="39" t="s" r="AI85"/>
      <c s="39" t="s" r="AJ85"/>
      <c s="39" t="s" r="AK85"/>
      <c s="39" t="s" r="AL85"/>
      <c s="39" t="s" r="AM85"/>
      <c s="39" t="s" r="AN85"/>
      <c s="39" t="s" r="AO85"/>
      <c s="39" t="s" r="AP85"/>
      <c s="39" t="s" r="AQ85"/>
      <c s="39" t="s" r="AR85"/>
      <c s="39" t="s" r="AS85"/>
      <c s="39" t="s" r="AT85"/>
      <c s="39" t="s" r="AU85"/>
    </row>
    <row r="86" spans="1:32">
      <c s="64" t="s" r="A86"/>
      <c s="36" t="n" r="B86">
        <v>160</v>
      </c>
      <c s="66" t="n" r="C86">
        <v>34.90238303448083</v>
      </c>
      <c s="20" r="D86">
        <f si="2" t="shared"/>
        <v/>
      </c>
      <c s="20" r="E86">
        <f si="3" t="shared"/>
        <v/>
      </c>
      <c s="11" r="F86">
        <f si="4" t="shared"/>
        <v/>
      </c>
      <c s="14" r="G86">
        <f si="5" t="shared"/>
        <v/>
      </c>
      <c s="54" r="H86">
        <f si="6" t="shared"/>
        <v/>
      </c>
      <c s="82" r="I86">
        <f si="7" t="shared"/>
        <v/>
      </c>
      <c s="24" r="J86">
        <f si="8" t="shared"/>
        <v/>
      </c>
      <c s="18" r="K86">
        <f si="9" t="shared"/>
        <v/>
      </c>
      <c s="12" r="L86">
        <f si="10" t="shared"/>
        <v/>
      </c>
      <c s="82" r="M86">
        <f si="11" t="shared"/>
        <v/>
      </c>
      <c s="12" r="N86">
        <f si="12" t="shared"/>
        <v/>
      </c>
      <c s="15" t="s" r="O86"/>
      <c s="36" t="n" r="P86">
        <v>160</v>
      </c>
      <c s="66" t="n" r="Q86">
        <v>34.90238303448083</v>
      </c>
      <c s="20" r="R86">
        <f si="13" t="shared"/>
        <v/>
      </c>
      <c s="20" r="S86">
        <f si="14" t="shared"/>
        <v/>
      </c>
      <c s="63" r="T86">
        <f si="15" t="shared"/>
        <v/>
      </c>
      <c s="18" r="U86">
        <f si="16" t="shared"/>
        <v/>
      </c>
      <c s="11" r="V86">
        <f si="17" t="shared"/>
        <v/>
      </c>
      <c s="18" r="W86">
        <f si="18" t="shared"/>
        <v/>
      </c>
      <c s="54" r="X86">
        <f si="19" t="shared"/>
        <v/>
      </c>
      <c s="18" r="Y86">
        <f si="20" t="shared"/>
        <v/>
      </c>
      <c s="11" t="s" r="Z86"/>
      <c s="11" r="AA86">
        <f si="21" t="shared"/>
        <v/>
      </c>
      <c s="11" r="AB86">
        <f si="22" t="shared"/>
        <v/>
      </c>
      <c s="54" r="AC86">
        <f si="23" t="shared"/>
        <v/>
      </c>
      <c s="17" r="AD86">
        <f si="24" t="shared"/>
        <v/>
      </c>
      <c s="64" t="s" r="AE86"/>
      <c s="39" t="s" r="AF86"/>
      <c s="39" t="s" r="AG86"/>
      <c s="39" t="s" r="AH86"/>
      <c s="39" t="s" r="AI86"/>
      <c s="39" t="s" r="AJ86"/>
      <c s="39" t="s" r="AK86"/>
      <c s="39" t="s" r="AL86"/>
      <c s="39" t="s" r="AM86"/>
      <c s="39" t="s" r="AN86"/>
      <c s="39" t="s" r="AO86"/>
      <c s="39" t="s" r="AP86"/>
      <c s="39" t="s" r="AQ86"/>
      <c s="39" t="s" r="AR86"/>
      <c s="39" t="s" r="AS86"/>
      <c s="39" t="s" r="AT86"/>
      <c s="39" t="s" r="AU86"/>
    </row>
    <row r="87" spans="1:32">
      <c s="64" t="s" r="A87"/>
      <c s="36" t="n" r="B87">
        <v>180</v>
      </c>
      <c s="66" t="n" r="C87">
        <v>31.99588468098671</v>
      </c>
      <c s="20" r="D87">
        <f si="2" t="shared"/>
        <v/>
      </c>
      <c s="20" r="E87">
        <f si="3" t="shared"/>
        <v/>
      </c>
      <c s="11" r="F87">
        <f si="4" t="shared"/>
        <v/>
      </c>
      <c s="14" r="G87">
        <f si="5" t="shared"/>
        <v/>
      </c>
      <c s="54" r="H87">
        <f si="6" t="shared"/>
        <v/>
      </c>
      <c s="82" r="I87">
        <f si="7" t="shared"/>
        <v/>
      </c>
      <c s="24" r="J87">
        <f si="8" t="shared"/>
        <v/>
      </c>
      <c s="18" r="K87">
        <f si="9" t="shared"/>
        <v/>
      </c>
      <c s="12" r="L87">
        <f si="10" t="shared"/>
        <v/>
      </c>
      <c s="82" r="M87">
        <f si="11" t="shared"/>
        <v/>
      </c>
      <c s="12" r="N87">
        <f si="12" t="shared"/>
        <v/>
      </c>
      <c s="15" t="s" r="O87"/>
      <c s="36" t="n" r="P87">
        <v>180</v>
      </c>
      <c s="66" t="n" r="Q87">
        <v>31.99588468098671</v>
      </c>
      <c s="20" r="R87">
        <f si="13" t="shared"/>
        <v/>
      </c>
      <c s="20" r="S87">
        <f si="14" t="shared"/>
        <v/>
      </c>
      <c s="63" r="T87">
        <f si="15" t="shared"/>
        <v/>
      </c>
      <c s="18" r="U87">
        <f si="16" t="shared"/>
        <v/>
      </c>
      <c s="11" r="V87">
        <f si="17" t="shared"/>
        <v/>
      </c>
      <c s="18" r="W87">
        <f si="18" t="shared"/>
        <v/>
      </c>
      <c s="54" r="X87">
        <f si="19" t="shared"/>
        <v/>
      </c>
      <c s="18" r="Y87">
        <f si="20" t="shared"/>
        <v/>
      </c>
      <c s="11" t="s" r="Z87"/>
      <c s="11" r="AA87">
        <f si="21" t="shared"/>
        <v/>
      </c>
      <c s="11" r="AB87">
        <f si="22" t="shared"/>
        <v/>
      </c>
      <c s="54" r="AC87">
        <f si="23" t="shared"/>
        <v/>
      </c>
      <c s="17" r="AD87">
        <f si="24" t="shared"/>
        <v/>
      </c>
      <c s="64" t="s" r="AE87"/>
      <c s="39" t="s" r="AF87"/>
      <c s="39" t="s" r="AG87"/>
      <c s="39" t="s" r="AH87"/>
      <c s="39" t="s" r="AI87"/>
      <c s="39" t="s" r="AJ87"/>
      <c s="39" t="s" r="AK87"/>
      <c s="39" t="s" r="AL87"/>
      <c s="39" t="s" r="AM87"/>
      <c s="39" t="s" r="AN87"/>
      <c s="39" t="s" r="AO87"/>
      <c s="39" t="s" r="AP87"/>
      <c s="39" t="s" r="AQ87"/>
      <c s="39" t="s" r="AR87"/>
      <c s="39" t="s" r="AS87"/>
      <c s="39" t="s" r="AT87"/>
      <c s="39" t="s" r="AU87"/>
    </row>
    <row r="88" spans="1:32">
      <c s="64" t="s" r="A88"/>
      <c s="36" t="n" r="B88">
        <v>210</v>
      </c>
      <c s="66" t="n" r="C88">
        <v>28.555716605669055</v>
      </c>
      <c s="20" r="D88">
        <f si="2" t="shared"/>
        <v/>
      </c>
      <c s="20" r="E88">
        <f si="3" t="shared"/>
        <v/>
      </c>
      <c s="11" r="F88">
        <f si="4" t="shared"/>
        <v/>
      </c>
      <c s="14" r="G88">
        <f si="5" t="shared"/>
        <v/>
      </c>
      <c s="54" r="H88">
        <f si="6" t="shared"/>
        <v/>
      </c>
      <c s="82" r="I88">
        <f si="7" t="shared"/>
        <v/>
      </c>
      <c s="24" r="J88">
        <f si="8" t="shared"/>
        <v/>
      </c>
      <c s="18" r="K88">
        <f si="9" t="shared"/>
        <v/>
      </c>
      <c s="12" r="L88">
        <f si="10" t="shared"/>
        <v/>
      </c>
      <c s="82" r="M88">
        <f si="11" t="shared"/>
        <v/>
      </c>
      <c s="12" r="N88">
        <f si="12" t="shared"/>
        <v/>
      </c>
      <c s="15" t="s" r="O88"/>
      <c s="36" t="n" r="P88">
        <v>210</v>
      </c>
      <c s="66" t="n" r="Q88">
        <v>28.555716605669055</v>
      </c>
      <c s="20" r="R88">
        <f si="13" t="shared"/>
        <v/>
      </c>
      <c s="20" r="S88">
        <f si="14" t="shared"/>
        <v/>
      </c>
      <c s="63" r="T88">
        <f si="15" t="shared"/>
        <v/>
      </c>
      <c s="18" r="U88">
        <f si="16" t="shared"/>
        <v/>
      </c>
      <c s="11" r="V88">
        <f si="17" t="shared"/>
        <v/>
      </c>
      <c s="18" r="W88">
        <f si="18" t="shared"/>
        <v/>
      </c>
      <c s="54" r="X88">
        <f si="19" t="shared"/>
        <v/>
      </c>
      <c s="18" r="Y88">
        <f si="20" t="shared"/>
        <v/>
      </c>
      <c s="11" t="s" r="Z88"/>
      <c s="11" r="AA88">
        <f si="21" t="shared"/>
        <v/>
      </c>
      <c s="11" r="AB88">
        <f si="22" t="shared"/>
        <v/>
      </c>
      <c s="54" r="AC88">
        <f si="23" t="shared"/>
        <v/>
      </c>
      <c s="17" r="AD88">
        <f si="24" t="shared"/>
        <v/>
      </c>
      <c s="64" t="s" r="AE88"/>
      <c s="39" t="s" r="AF88"/>
      <c s="39" t="s" r="AG88"/>
      <c s="39" t="s" r="AH88"/>
      <c s="39" t="s" r="AI88"/>
      <c s="39" t="s" r="AJ88"/>
      <c s="39" t="s" r="AK88"/>
      <c s="39" t="s" r="AL88"/>
      <c s="39" t="s" r="AM88"/>
      <c s="39" t="s" r="AN88"/>
      <c s="39" t="s" r="AO88"/>
      <c s="39" t="s" r="AP88"/>
      <c s="39" t="s" r="AQ88"/>
      <c s="39" t="s" r="AR88"/>
      <c s="39" t="s" r="AS88"/>
      <c s="39" t="s" r="AT88"/>
      <c s="39" t="s" r="AU88"/>
    </row>
    <row r="89" spans="1:32">
      <c s="64" t="s" r="A89"/>
      <c s="36" t="n" r="B89">
        <v>240</v>
      </c>
      <c s="66" t="n" r="C89">
        <v>25.880212669125854</v>
      </c>
      <c s="20" r="D89">
        <f si="2" t="shared"/>
        <v/>
      </c>
      <c s="20" r="E89">
        <f si="3" t="shared"/>
        <v/>
      </c>
      <c s="11" r="F89">
        <f si="4" t="shared"/>
        <v/>
      </c>
      <c s="14" r="G89">
        <f si="5" t="shared"/>
        <v/>
      </c>
      <c s="54" r="H89">
        <f si="6" t="shared"/>
        <v/>
      </c>
      <c s="82" r="I89">
        <f si="7" t="shared"/>
        <v/>
      </c>
      <c s="24" r="J89">
        <f si="8" t="shared"/>
        <v/>
      </c>
      <c s="18" r="K89">
        <f si="9" t="shared"/>
        <v/>
      </c>
      <c s="12" r="L89">
        <f si="10" t="shared"/>
        <v/>
      </c>
      <c s="82" r="M89">
        <f si="11" t="shared"/>
        <v/>
      </c>
      <c s="12" r="N89">
        <f si="12" t="shared"/>
        <v/>
      </c>
      <c s="15" t="s" r="O89"/>
      <c s="36" t="n" r="P89">
        <v>240</v>
      </c>
      <c s="66" t="n" r="Q89">
        <v>25.880212669125854</v>
      </c>
      <c s="20" r="R89">
        <f si="13" t="shared"/>
        <v/>
      </c>
      <c s="20" r="S89">
        <f si="14" t="shared"/>
        <v/>
      </c>
      <c s="63" r="T89">
        <f si="15" t="shared"/>
        <v/>
      </c>
      <c s="18" r="U89">
        <f si="16" t="shared"/>
        <v/>
      </c>
      <c s="11" r="V89">
        <f si="17" t="shared"/>
        <v/>
      </c>
      <c s="18" r="W89">
        <f si="18" t="shared"/>
        <v/>
      </c>
      <c s="54" r="X89">
        <f si="19" t="shared"/>
        <v/>
      </c>
      <c s="18" r="Y89">
        <f si="20" t="shared"/>
        <v/>
      </c>
      <c s="11" t="s" r="Z89"/>
      <c s="11" r="AA89">
        <f si="21" t="shared"/>
        <v/>
      </c>
      <c s="11" r="AB89">
        <f si="22" t="shared"/>
        <v/>
      </c>
      <c s="54" r="AC89">
        <f si="23" t="shared"/>
        <v/>
      </c>
      <c s="17" r="AD89">
        <f si="24" t="shared"/>
        <v/>
      </c>
      <c s="64" t="s" r="AE89"/>
      <c s="39" t="s" r="AF89"/>
      <c s="39" t="s" r="AG89"/>
      <c s="39" t="s" r="AH89"/>
      <c s="39" t="s" r="AI89"/>
      <c s="39" t="s" r="AJ89"/>
      <c s="39" t="s" r="AK89"/>
      <c s="39" t="s" r="AL89"/>
      <c s="39" t="s" r="AM89"/>
      <c s="39" t="s" r="AN89"/>
      <c s="39" t="s" r="AO89"/>
      <c s="39" t="s" r="AP89"/>
      <c s="39" t="s" r="AQ89"/>
      <c s="39" t="s" r="AR89"/>
      <c s="39" t="s" r="AS89"/>
      <c s="39" t="s" r="AT89"/>
      <c s="39" t="s" r="AU89"/>
    </row>
    <row r="90" spans="1:32">
      <c s="64" t="s" r="A90"/>
      <c s="36" t="n" r="B90">
        <v>270</v>
      </c>
      <c s="66" t="n" r="C90">
        <v>23.73417482079992</v>
      </c>
      <c s="20" r="D90">
        <f si="2" t="shared"/>
        <v/>
      </c>
      <c s="20" r="E90">
        <f si="3" t="shared"/>
        <v/>
      </c>
      <c s="11" r="F90">
        <f si="4" t="shared"/>
        <v/>
      </c>
      <c s="14" r="G90">
        <f si="5" t="shared"/>
        <v/>
      </c>
      <c s="54" r="H90">
        <f si="6" t="shared"/>
        <v/>
      </c>
      <c s="82" r="I90">
        <f si="7" t="shared"/>
        <v/>
      </c>
      <c s="24" r="J90">
        <f si="8" t="shared"/>
        <v/>
      </c>
      <c s="18" r="K90">
        <f si="9" t="shared"/>
        <v/>
      </c>
      <c s="12" r="L90">
        <f si="10" t="shared"/>
        <v/>
      </c>
      <c s="82" r="M90">
        <f si="11" t="shared"/>
        <v/>
      </c>
      <c s="12" r="N90">
        <f si="12" t="shared"/>
        <v/>
      </c>
      <c s="15" t="s" r="O90"/>
      <c s="36" t="n" r="P90">
        <v>270</v>
      </c>
      <c s="66" t="n" r="Q90">
        <v>23.73417482079992</v>
      </c>
      <c s="20" r="R90">
        <f si="13" t="shared"/>
        <v/>
      </c>
      <c s="20" r="S90">
        <f si="14" t="shared"/>
        <v/>
      </c>
      <c s="63" r="T90">
        <f si="15" t="shared"/>
        <v/>
      </c>
      <c s="18" r="U90">
        <f si="16" t="shared"/>
        <v/>
      </c>
      <c s="11" r="V90">
        <f si="17" t="shared"/>
        <v/>
      </c>
      <c s="18" r="W90">
        <f si="18" t="shared"/>
        <v/>
      </c>
      <c s="54" r="X90">
        <f si="19" t="shared"/>
        <v/>
      </c>
      <c s="18" r="Y90">
        <f si="20" t="shared"/>
        <v/>
      </c>
      <c s="11" t="s" r="Z90"/>
      <c s="11" r="AA90">
        <f si="21" t="shared"/>
        <v/>
      </c>
      <c s="11" r="AB90">
        <f si="22" t="shared"/>
        <v/>
      </c>
      <c s="54" r="AC90">
        <f si="23" t="shared"/>
        <v/>
      </c>
      <c s="17" r="AD90">
        <f si="24" t="shared"/>
        <v/>
      </c>
      <c s="64" t="s" r="AE90"/>
      <c s="39" t="s" r="AF90"/>
      <c s="39" t="s" r="AG90"/>
      <c s="39" t="s" r="AH90"/>
      <c s="39" t="s" r="AI90"/>
      <c s="39" t="s" r="AJ90"/>
      <c s="39" t="s" r="AK90"/>
      <c s="39" t="s" r="AL90"/>
      <c s="39" t="s" r="AM90"/>
      <c s="39" t="s" r="AN90"/>
      <c s="39" t="s" r="AO90"/>
      <c s="39" t="s" r="AP90"/>
      <c s="39" t="s" r="AQ90"/>
      <c s="39" t="s" r="AR90"/>
      <c s="39" t="s" r="AS90"/>
      <c s="39" t="s" r="AT90"/>
      <c s="39" t="s" r="AU90"/>
    </row>
    <row r="91" spans="1:32">
      <c s="64" t="s" r="A91"/>
      <c s="36" t="n" r="B91">
        <v>300</v>
      </c>
      <c s="66" t="n" r="C91">
        <v>21.97092318057166</v>
      </c>
      <c s="20" r="D91">
        <f si="2" t="shared"/>
        <v/>
      </c>
      <c s="20" r="E91">
        <f si="3" t="shared"/>
        <v/>
      </c>
      <c s="11" r="F91">
        <f si="4" t="shared"/>
        <v/>
      </c>
      <c s="14" r="G91">
        <f si="5" t="shared"/>
        <v/>
      </c>
      <c s="54" r="H91">
        <f si="6" t="shared"/>
        <v/>
      </c>
      <c s="82" r="I91">
        <f si="7" t="shared"/>
        <v/>
      </c>
      <c s="24" r="J91">
        <f si="8" t="shared"/>
        <v/>
      </c>
      <c s="18" r="K91">
        <f si="9" t="shared"/>
        <v/>
      </c>
      <c s="12" r="L91">
        <f si="10" t="shared"/>
        <v/>
      </c>
      <c s="82" r="M91">
        <f si="11" t="shared"/>
        <v/>
      </c>
      <c s="12" r="N91">
        <f si="12" t="shared"/>
        <v/>
      </c>
      <c s="15" t="s" r="O91"/>
      <c s="36" t="n" r="P91">
        <v>300</v>
      </c>
      <c s="66" t="n" r="Q91">
        <v>21.97092318057166</v>
      </c>
      <c s="20" r="R91">
        <f si="13" t="shared"/>
        <v/>
      </c>
      <c s="20" r="S91">
        <f si="14" t="shared"/>
        <v/>
      </c>
      <c s="63" r="T91">
        <f si="15" t="shared"/>
        <v/>
      </c>
      <c s="18" r="U91">
        <f si="16" t="shared"/>
        <v/>
      </c>
      <c s="11" r="V91">
        <f si="17" t="shared"/>
        <v/>
      </c>
      <c s="18" r="W91">
        <f si="18" t="shared"/>
        <v/>
      </c>
      <c s="54" r="X91">
        <f si="19" t="shared"/>
        <v/>
      </c>
      <c s="18" r="Y91">
        <f si="20" t="shared"/>
        <v/>
      </c>
      <c s="11" t="s" r="Z91"/>
      <c s="11" r="AA91">
        <f si="21" t="shared"/>
        <v/>
      </c>
      <c s="11" r="AB91">
        <f si="22" t="shared"/>
        <v/>
      </c>
      <c s="54" r="AC91">
        <f si="23" t="shared"/>
        <v/>
      </c>
      <c s="17" r="AD91">
        <f si="24" t="shared"/>
        <v/>
      </c>
      <c s="64" t="s" r="AE91"/>
      <c s="39" t="s" r="AF91"/>
      <c s="39" t="s" r="AG91"/>
      <c s="39" t="s" r="AH91"/>
      <c s="39" t="s" r="AI91"/>
      <c s="39" t="s" r="AJ91"/>
      <c s="39" t="s" r="AK91"/>
      <c s="39" t="s" r="AL91"/>
      <c s="39" t="s" r="AM91"/>
      <c s="39" t="s" r="AN91"/>
      <c s="39" t="s" r="AO91"/>
      <c s="39" t="s" r="AP91"/>
      <c s="39" t="s" r="AQ91"/>
      <c s="39" t="s" r="AR91"/>
      <c s="39" t="s" r="AS91"/>
      <c s="39" t="s" r="AT91"/>
      <c s="39" t="s" r="AU91"/>
    </row>
    <row r="92" spans="1:32">
      <c s="64" t="s" r="A92"/>
      <c s="36" t="n" r="B92">
        <v>360</v>
      </c>
      <c s="66" t="n" r="C92">
        <v>19.237151516273332</v>
      </c>
      <c s="20" r="D92">
        <f si="2" t="shared"/>
        <v/>
      </c>
      <c s="20" r="E92">
        <f si="3" t="shared"/>
        <v/>
      </c>
      <c s="11" r="F92">
        <f si="4" t="shared"/>
        <v/>
      </c>
      <c s="14" r="G92">
        <f si="5" t="shared"/>
        <v/>
      </c>
      <c s="54" r="H92">
        <f si="6" t="shared"/>
        <v/>
      </c>
      <c s="82" r="I92">
        <f si="7" t="shared"/>
        <v/>
      </c>
      <c s="24" r="J92">
        <f si="8" t="shared"/>
        <v/>
      </c>
      <c s="18" r="K92">
        <f si="9" t="shared"/>
        <v/>
      </c>
      <c s="12" r="L92">
        <f si="10" t="shared"/>
        <v/>
      </c>
      <c s="82" r="M92">
        <f si="11" t="shared"/>
        <v/>
      </c>
      <c s="12" r="N92">
        <f si="12" t="shared"/>
        <v/>
      </c>
      <c s="15" t="s" r="O92"/>
      <c s="36" t="n" r="P92">
        <v>360</v>
      </c>
      <c s="66" t="n" r="Q92">
        <v>19.237151516273332</v>
      </c>
      <c s="20" r="R92">
        <f si="13" t="shared"/>
        <v/>
      </c>
      <c s="20" r="S92">
        <f si="14" t="shared"/>
        <v/>
      </c>
      <c s="63" r="T92">
        <f si="15" t="shared"/>
        <v/>
      </c>
      <c s="18" r="U92">
        <f si="16" t="shared"/>
        <v/>
      </c>
      <c s="11" r="V92">
        <f si="17" t="shared"/>
        <v/>
      </c>
      <c s="18" r="W92">
        <f si="18" t="shared"/>
        <v/>
      </c>
      <c s="54" r="X92">
        <f si="19" t="shared"/>
        <v/>
      </c>
      <c s="18" r="Y92">
        <f si="20" t="shared"/>
        <v/>
      </c>
      <c s="11" t="s" r="Z92"/>
      <c s="11" r="AA92">
        <f si="21" t="shared"/>
        <v/>
      </c>
      <c s="11" r="AB92">
        <f si="22" t="shared"/>
        <v/>
      </c>
      <c s="54" r="AC92">
        <f si="23" t="shared"/>
        <v/>
      </c>
      <c s="17" r="AD92">
        <f si="24" t="shared"/>
        <v/>
      </c>
      <c s="64" t="s" r="AE92"/>
      <c s="39" t="s" r="AF92"/>
      <c s="39" t="s" r="AG92"/>
      <c s="39" t="s" r="AH92"/>
      <c s="39" t="s" r="AI92"/>
      <c s="39" t="s" r="AJ92"/>
      <c s="39" t="s" r="AK92"/>
      <c s="39" t="s" r="AL92"/>
      <c s="39" t="s" r="AM92"/>
      <c s="39" t="s" r="AN92"/>
      <c s="39" t="s" r="AO92"/>
      <c s="39" t="s" r="AP92"/>
      <c s="39" t="s" r="AQ92"/>
      <c s="39" t="s" r="AR92"/>
      <c s="39" t="s" r="AS92"/>
      <c s="39" t="s" r="AT92"/>
      <c s="39" t="s" r="AU92"/>
    </row>
    <row r="93" spans="1:32">
      <c s="64" t="s" r="A93"/>
      <c s="36" t="n" r="B93">
        <v>540</v>
      </c>
      <c s="66" t="n" r="C93">
        <v>14.383035136034735</v>
      </c>
      <c s="20" r="D93">
        <f si="2" t="shared"/>
        <v/>
      </c>
      <c s="20" r="E93">
        <f si="3" t="shared"/>
        <v/>
      </c>
      <c s="11" r="F93">
        <f si="4" t="shared"/>
        <v/>
      </c>
      <c s="14" r="G93">
        <f si="5" t="shared"/>
        <v/>
      </c>
      <c s="54" r="H93">
        <f si="6" t="shared"/>
        <v/>
      </c>
      <c s="82" r="I93">
        <f si="7" t="shared"/>
        <v/>
      </c>
      <c s="24" r="J93">
        <f si="8" t="shared"/>
        <v/>
      </c>
      <c s="18" r="K93">
        <f si="9" t="shared"/>
        <v/>
      </c>
      <c s="12" r="L93">
        <f si="10" t="shared"/>
        <v/>
      </c>
      <c s="82" r="M93">
        <f si="11" t="shared"/>
        <v/>
      </c>
      <c s="12" r="N93">
        <f si="12" t="shared"/>
        <v/>
      </c>
      <c s="15" t="s" r="O93"/>
      <c s="36" t="n" r="P93">
        <v>540</v>
      </c>
      <c s="66" t="n" r="Q93">
        <v>14.383035136034735</v>
      </c>
      <c s="20" r="R93">
        <f si="13" t="shared"/>
        <v/>
      </c>
      <c s="20" r="S93">
        <f si="14" t="shared"/>
        <v/>
      </c>
      <c s="63" r="T93">
        <f si="15" t="shared"/>
        <v/>
      </c>
      <c s="18" r="U93">
        <f si="16" t="shared"/>
        <v/>
      </c>
      <c s="11" r="V93">
        <f si="17" t="shared"/>
        <v/>
      </c>
      <c s="18" r="W93">
        <f si="18" t="shared"/>
        <v/>
      </c>
      <c s="54" r="X93">
        <f si="19" t="shared"/>
        <v/>
      </c>
      <c s="18" r="Y93">
        <f si="20" t="shared"/>
        <v/>
      </c>
      <c s="11" t="s" r="Z93"/>
      <c s="11" r="AA93">
        <f si="21" t="shared"/>
        <v/>
      </c>
      <c s="11" r="AB93">
        <f si="22" t="shared"/>
        <v/>
      </c>
      <c s="54" r="AC93">
        <f si="23" t="shared"/>
        <v/>
      </c>
      <c s="17" r="AD93">
        <f si="24" t="shared"/>
        <v/>
      </c>
      <c s="64" t="s" r="AE93"/>
      <c s="39" t="s" r="AF93"/>
      <c s="39" t="s" r="AG93"/>
      <c s="39" t="s" r="AH93"/>
      <c s="39" t="s" r="AI93"/>
      <c s="39" t="s" r="AJ93"/>
      <c s="39" t="s" r="AK93"/>
      <c s="39" t="s" r="AL93"/>
      <c s="39" t="s" r="AM93"/>
      <c s="39" t="s" r="AN93"/>
      <c s="39" t="s" r="AO93"/>
      <c s="39" t="s" r="AP93"/>
      <c s="39" t="s" r="AQ93"/>
      <c s="39" t="s" r="AR93"/>
      <c s="39" t="s" r="AS93"/>
      <c s="39" t="s" r="AT93"/>
      <c s="39" t="s" r="AU93"/>
    </row>
    <row r="94" spans="1:32">
      <c s="64" t="s" r="A94"/>
      <c s="36" t="n" r="B94">
        <v>720</v>
      </c>
      <c s="66" t="n" r="C94">
        <v>11.767977238676579</v>
      </c>
      <c s="20" r="D94">
        <f si="2" t="shared"/>
        <v/>
      </c>
      <c s="20" r="E94">
        <f si="3" t="shared"/>
        <v/>
      </c>
      <c s="11" r="F94">
        <f si="4" t="shared"/>
        <v/>
      </c>
      <c s="14" r="G94">
        <f si="5" t="shared"/>
        <v/>
      </c>
      <c s="54" r="H94">
        <f si="6" t="shared"/>
        <v/>
      </c>
      <c s="82" r="I94">
        <f si="7" t="shared"/>
        <v/>
      </c>
      <c s="24" r="J94">
        <f si="8" t="shared"/>
        <v/>
      </c>
      <c s="18" r="K94">
        <f si="9" t="shared"/>
        <v/>
      </c>
      <c s="12" r="L94">
        <f si="10" t="shared"/>
        <v/>
      </c>
      <c s="82" r="M94">
        <f si="11" t="shared"/>
        <v/>
      </c>
      <c s="12" r="N94">
        <f si="12" t="shared"/>
        <v/>
      </c>
      <c s="15" t="s" r="O94"/>
      <c s="36" t="n" r="P94">
        <v>720</v>
      </c>
      <c s="66" t="n" r="Q94">
        <v>11.767977238676579</v>
      </c>
      <c s="20" r="R94">
        <f si="13" t="shared"/>
        <v/>
      </c>
      <c s="20" r="S94">
        <f si="14" t="shared"/>
        <v/>
      </c>
      <c s="63" r="T94">
        <f si="15" t="shared"/>
        <v/>
      </c>
      <c s="18" r="U94">
        <f si="16" t="shared"/>
        <v/>
      </c>
      <c s="11" r="V94">
        <f si="17" t="shared"/>
        <v/>
      </c>
      <c s="18" r="W94">
        <f si="18" t="shared"/>
        <v/>
      </c>
      <c s="54" r="X94">
        <f si="19" t="shared"/>
        <v/>
      </c>
      <c s="18" r="Y94">
        <f si="20" t="shared"/>
        <v/>
      </c>
      <c s="11" t="s" r="Z94"/>
      <c s="11" r="AA94">
        <f si="21" t="shared"/>
        <v/>
      </c>
      <c s="11" r="AB94">
        <f si="22" t="shared"/>
        <v/>
      </c>
      <c s="54" r="AC94">
        <f si="23" t="shared"/>
        <v/>
      </c>
      <c s="17" r="AD94">
        <f si="24" t="shared"/>
        <v/>
      </c>
      <c s="64" t="s" r="AE94"/>
      <c s="39" t="s" r="AF94"/>
      <c s="39" t="s" r="AG94"/>
      <c s="39" t="s" r="AH94"/>
      <c s="39" t="s" r="AI94"/>
      <c s="39" t="s" r="AJ94"/>
      <c s="39" t="s" r="AK94"/>
      <c s="39" t="s" r="AL94"/>
      <c s="39" t="s" r="AM94"/>
      <c s="39" t="s" r="AN94"/>
      <c s="39" t="s" r="AO94"/>
      <c s="39" t="s" r="AP94"/>
      <c s="39" t="s" r="AQ94"/>
      <c s="39" t="s" r="AR94"/>
      <c s="39" t="s" r="AS94"/>
      <c s="39" t="s" r="AT94"/>
      <c s="39" t="s" r="AU94"/>
    </row>
    <row r="95" spans="1:32">
      <c s="64" t="s" r="A95"/>
      <c s="36" t="n" r="B95">
        <v>1440</v>
      </c>
      <c s="66" t="n" r="C95">
        <v>7.473894668017801</v>
      </c>
      <c s="20" r="D95">
        <f si="2" t="shared"/>
        <v/>
      </c>
      <c s="20" r="E95">
        <f si="3" t="shared"/>
        <v/>
      </c>
      <c s="11" r="F95">
        <f si="4" t="shared"/>
        <v/>
      </c>
      <c s="14" r="G95">
        <f si="5" t="shared"/>
        <v/>
      </c>
      <c s="54" r="H95">
        <f si="6" t="shared"/>
        <v/>
      </c>
      <c s="82" r="I95">
        <f si="7" t="shared"/>
        <v/>
      </c>
      <c s="24" r="J95">
        <f si="8" t="shared"/>
        <v/>
      </c>
      <c s="18" r="K95">
        <f si="9" t="shared"/>
        <v/>
      </c>
      <c s="12" r="L95">
        <f si="10" t="shared"/>
        <v/>
      </c>
      <c s="82" r="M95">
        <f si="11" t="shared"/>
        <v/>
      </c>
      <c s="12" r="N95">
        <f si="12" t="shared"/>
        <v/>
      </c>
      <c s="15" t="s" r="O95"/>
      <c s="36" t="n" r="P95">
        <v>1440</v>
      </c>
      <c s="66" t="n" r="Q95">
        <v>7.473894668017801</v>
      </c>
      <c s="20" r="R95">
        <f si="13" t="shared"/>
        <v/>
      </c>
      <c s="20" r="S95">
        <f si="14" t="shared"/>
        <v/>
      </c>
      <c s="63" r="T95">
        <f si="15" t="shared"/>
        <v/>
      </c>
      <c s="18" r="U95">
        <f si="16" t="shared"/>
        <v/>
      </c>
      <c s="11" r="V95">
        <f si="17" t="shared"/>
        <v/>
      </c>
      <c s="18" r="W95">
        <f si="18" t="shared"/>
        <v/>
      </c>
      <c s="54" r="X95">
        <f si="19" t="shared"/>
        <v/>
      </c>
      <c s="18" r="Y95">
        <f si="20" t="shared"/>
        <v/>
      </c>
      <c s="11" t="s" r="Z95"/>
      <c s="11" r="AA95">
        <f si="21" t="shared"/>
        <v/>
      </c>
      <c s="11" r="AB95">
        <f si="22" t="shared"/>
        <v/>
      </c>
      <c s="54" r="AC95">
        <f si="23" t="shared"/>
        <v/>
      </c>
      <c s="17" r="AD95">
        <f si="24" t="shared"/>
        <v/>
      </c>
      <c s="64" t="s" r="AE95"/>
      <c s="39" t="s" r="AF95"/>
      <c s="39" t="s" r="AG95"/>
      <c s="39" t="s" r="AH95"/>
      <c s="39" t="s" r="AI95"/>
      <c s="39" t="s" r="AJ95"/>
      <c s="39" t="s" r="AK95"/>
      <c s="39" t="s" r="AL95"/>
      <c s="39" t="s" r="AM95"/>
      <c s="39" t="s" r="AN95"/>
      <c s="39" t="s" r="AO95"/>
      <c s="39" t="s" r="AP95"/>
      <c s="39" t="s" r="AQ95"/>
      <c s="39" t="s" r="AR95"/>
      <c s="39" t="s" r="AS95"/>
      <c s="39" t="s" r="AT95"/>
      <c s="39" t="s" r="AU95"/>
    </row>
    <row r="96" spans="1:32">
      <c s="64" t="s" r="A96"/>
      <c s="36" t="s" r="B96"/>
      <c s="66" t="s" r="C96"/>
      <c s="20" t="s" r="D96"/>
      <c s="20" t="s" r="E96"/>
      <c s="63" t="s" r="F96"/>
      <c s="14" t="s" r="G96"/>
      <c s="64" t="s" r="O96"/>
      <c s="36" t="s" r="P96"/>
      <c s="66" t="s" r="Q96"/>
      <c s="20" t="s" r="R96"/>
      <c s="20" t="s" r="S96"/>
      <c s="63" t="s" r="T96"/>
      <c s="14" t="s" r="U96"/>
      <c s="54" t="s" r="V96"/>
      <c s="57" t="s" r="X96"/>
      <c s="57" t="s" r="Y96"/>
      <c s="57" t="s" r="Z96"/>
      <c s="57" t="s" r="AA96"/>
      <c s="57" t="s" r="AC96"/>
      <c s="64" t="s" r="AE96"/>
      <c s="39" t="s" r="AF96"/>
      <c s="39" t="s" r="AG96"/>
      <c s="39" t="s" r="AH96"/>
      <c s="39" t="s" r="AI96"/>
      <c s="39" t="s" r="AJ96"/>
      <c s="39" t="s" r="AK96"/>
      <c s="39" t="s" r="AL96"/>
      <c s="39" t="s" r="AM96"/>
      <c s="39" t="s" r="AN96"/>
      <c s="39" t="s" r="AO96"/>
      <c s="39" t="s" r="AP96"/>
      <c s="39" t="s" r="AQ96"/>
      <c s="39" t="s" r="AR96"/>
      <c s="39" t="s" r="AS96"/>
      <c s="39" t="s" r="AT96"/>
      <c s="39" t="s" r="AU96"/>
    </row>
    <row r="97" spans="1:32">
      <c s="64" t="s" r="A97"/>
      <c s="81" t="s" r="B97">
        <v>178</v>
      </c>
      <c s="66" t="s" r="C97"/>
      <c s="20" t="s" r="D97"/>
      <c s="20" t="s" r="E97"/>
      <c s="63" t="s" r="F97"/>
      <c s="14" t="s" r="G97"/>
      <c s="64" t="s" r="O97"/>
      <c s="81" t="s" r="P97">
        <v>178</v>
      </c>
      <c s="66" t="s" r="Q97"/>
      <c s="20" t="s" r="R97"/>
      <c s="20" t="s" r="S97"/>
      <c s="54" t="s" r="T97"/>
      <c s="14" t="s" r="U97"/>
      <c s="54" t="s" r="V97"/>
      <c s="57" t="s" r="X97"/>
      <c s="57" t="s" r="Y97"/>
      <c s="57" t="s" r="Z97"/>
      <c s="57" t="s" r="AA97"/>
      <c s="57" t="s" r="AC97"/>
      <c s="64" t="s" r="AE97"/>
      <c s="39" t="s" r="AF97"/>
      <c s="39" t="s" r="AG97"/>
      <c s="39" t="s" r="AH97"/>
      <c s="39" t="s" r="AI97"/>
      <c s="39" t="s" r="AJ97"/>
      <c s="39" t="s" r="AK97"/>
      <c s="39" t="s" r="AL97"/>
      <c s="39" t="s" r="AM97"/>
      <c s="39" t="s" r="AN97"/>
      <c s="39" t="s" r="AO97"/>
      <c s="39" t="s" r="AP97"/>
      <c s="39" t="s" r="AQ97"/>
      <c s="39" t="s" r="AR97"/>
      <c s="39" t="s" r="AS97"/>
      <c s="39" t="s" r="AT97"/>
      <c s="39" t="s" r="AU97"/>
    </row>
    <row spans="1:32" customHeight="1" r="98" ht="15.75">
      <c s="64" t="s" r="A98"/>
      <c s="16" t="s" r="B98">
        <v>35</v>
      </c>
      <c s="17" t="s" r="C98">
        <v>40</v>
      </c>
      <c s="17" r="D98">
        <f>D11</f>
        <v/>
      </c>
      <c s="55" t="s" r="E98">
        <v>269</v>
      </c>
      <c s="63" t="s" r="F98"/>
      <c s="14" t="s" r="G98"/>
      <c s="64" t="s" r="O98"/>
      <c s="16" t="s" r="P98">
        <v>35</v>
      </c>
      <c s="17" t="s" r="Q98">
        <v>41</v>
      </c>
      <c s="59" r="R98">
        <f>D11*0.01*R11*D45</f>
        <v/>
      </c>
      <c s="55" t="s" r="S98">
        <v>269</v>
      </c>
      <c s="20" t="s" r="T98"/>
      <c s="54" t="s" r="U98"/>
      <c s="54" t="s" r="V98"/>
      <c s="57" t="s" r="X98"/>
      <c s="57" t="s" r="Y98"/>
      <c s="57" t="s" r="Z98"/>
      <c s="57" t="s" r="AA98"/>
      <c s="57" t="s" r="AC98"/>
      <c s="64" t="s" r="AE98"/>
      <c s="39" t="s" r="AF98"/>
      <c s="39" t="s" r="AG98"/>
      <c s="39" t="s" r="AH98"/>
      <c s="39" t="s" r="AI98"/>
      <c s="39" t="s" r="AJ98"/>
      <c s="39" t="s" r="AK98"/>
      <c s="39" t="s" r="AL98"/>
      <c s="39" t="s" r="AM98"/>
      <c s="39" t="s" r="AN98"/>
      <c s="39" t="s" r="AO98"/>
      <c s="39" t="s" r="AP98"/>
      <c s="39" t="s" r="AQ98"/>
      <c s="39" t="s" r="AR98"/>
      <c s="39" t="s" r="AS98"/>
      <c s="39" t="s" r="AT98"/>
      <c s="39" t="s" r="AU98"/>
    </row>
    <row spans="1:32" customHeight="1" r="99" ht="15.75">
      <c s="64" t="s" r="A99"/>
      <c s="16" t="s" r="B99">
        <v>67</v>
      </c>
      <c s="82" t="s" r="C99">
        <v>222</v>
      </c>
      <c s="23" r="D99">
        <f>MAX(H66:H95)</f>
        <v/>
      </c>
      <c s="55" t="s" r="E99">
        <v>270</v>
      </c>
      <c s="64" t="s" r="O99"/>
      <c s="16" t="s" r="P99">
        <v>62</v>
      </c>
      <c s="82" t="s" r="Q99">
        <v>227</v>
      </c>
      <c s="7" r="R99">
        <f>MAX(AB66:AB95)</f>
        <v/>
      </c>
      <c s="55" t="s" r="S99">
        <v>270</v>
      </c>
      <c s="82" t="s" r="T99"/>
      <c s="54" t="s" r="U99"/>
      <c s="54" t="s" r="V99"/>
      <c s="57" t="s" r="X99"/>
      <c s="57" t="s" r="Y99"/>
      <c s="57" t="s" r="Z99"/>
      <c s="57" t="s" r="AA99"/>
      <c s="57" t="s" r="AC99"/>
      <c s="64" t="s" r="AE99"/>
      <c s="39" t="s" r="AF99"/>
      <c s="39" t="s" r="AG99"/>
      <c s="39" t="s" r="AH99"/>
      <c s="39" t="s" r="AI99"/>
      <c s="39" t="s" r="AJ99"/>
      <c s="39" t="s" r="AK99"/>
      <c s="39" t="s" r="AL99"/>
      <c s="39" t="s" r="AM99"/>
      <c s="39" t="s" r="AN99"/>
      <c s="39" t="s" r="AO99"/>
      <c s="39" t="s" r="AP99"/>
      <c s="39" t="s" r="AQ99"/>
      <c s="39" t="s" r="AR99"/>
      <c s="39" t="s" r="AS99"/>
      <c s="39" t="s" r="AT99"/>
      <c s="39" t="s" r="AU99"/>
    </row>
    <row spans="1:32" customHeight="1" r="100" ht="15.75">
      <c s="64" t="s" r="A100"/>
      <c s="16" t="s" r="B100">
        <v>190</v>
      </c>
      <c s="63" t="s" r="C100">
        <v>230</v>
      </c>
      <c s="7" r="D100">
        <f>$D$11*0.001*D19*D28+$D$11*0.001*D18*D29</f>
        <v/>
      </c>
      <c s="55" t="s" r="E100">
        <v>270</v>
      </c>
      <c s="64" t="s" r="O100"/>
      <c s="6" t="s" r="P100"/>
      <c s="82" t="s" r="Q100"/>
      <c s="23" t="s" r="R100"/>
      <c s="55" t="s" r="S100"/>
      <c s="49" t="s" r="T100"/>
      <c s="54" t="s" r="U100"/>
      <c s="54" t="s" r="V100"/>
      <c s="57" t="s" r="X100"/>
      <c s="57" t="s" r="Y100"/>
      <c s="57" t="s" r="Z100"/>
      <c s="57" t="s" r="AA100"/>
      <c s="57" t="s" r="AC100"/>
      <c s="64" t="s" r="AE100"/>
      <c s="39" t="s" r="AF100"/>
      <c s="39" t="s" r="AG100"/>
      <c s="39" t="s" r="AH100"/>
      <c s="39" t="s" r="AI100"/>
      <c s="39" t="s" r="AJ100"/>
      <c s="39" t="s" r="AK100"/>
      <c s="39" t="s" r="AL100"/>
      <c s="39" t="s" r="AM100"/>
      <c s="39" t="s" r="AN100"/>
      <c s="39" t="s" r="AO100"/>
      <c s="39" t="s" r="AP100"/>
      <c s="39" t="s" r="AQ100"/>
      <c s="39" t="s" r="AR100"/>
      <c s="39" t="s" r="AS100"/>
      <c s="39" t="s" r="AT100"/>
      <c s="39" t="s" r="AU100"/>
    </row>
    <row spans="1:32" customHeight="1" r="101" ht="16.5">
      <c s="64" t="s" r="A101"/>
      <c s="86" t="s" r="B101">
        <v>50</v>
      </c>
      <c s="86" t="s" r="C101"/>
      <c s="35" r="D101">
        <f>IF(D99&lt;D100,"nej","kanske")</f>
        <v/>
      </c>
      <c s="86" t="s" r="E101"/>
      <c s="86" t="s" r="F101">
        <v>53</v>
      </c>
      <c s="64" t="s" r="O101"/>
      <c s="16" t="s" r="P101">
        <v>194</v>
      </c>
      <c s="63" t="s" r="Q101">
        <v>235</v>
      </c>
      <c s="38" r="R101">
        <f>$R$98*(R22*R25)/1000</f>
        <v/>
      </c>
      <c s="55" t="s" r="S101">
        <v>270</v>
      </c>
      <c s="82" t="s" r="T101">
        <v>226</v>
      </c>
      <c s="54" t="s" r="U101"/>
      <c s="54" t="s" r="V101"/>
      <c s="57" t="s" r="X101"/>
      <c s="57" t="s" r="Y101"/>
      <c s="57" t="s" r="Z101"/>
      <c s="57" t="s" r="AA101"/>
      <c s="57" t="s" r="AC101"/>
      <c s="64" t="s" r="AE101"/>
      <c s="39" t="s" r="AF101"/>
      <c s="39" t="s" r="AG101"/>
      <c s="39" t="s" r="AH101"/>
      <c s="39" t="s" r="AI101"/>
      <c s="39" t="s" r="AJ101"/>
      <c s="39" t="s" r="AK101"/>
      <c s="39" t="s" r="AL101"/>
      <c s="39" t="s" r="AM101"/>
      <c s="39" t="s" r="AN101"/>
      <c s="39" t="s" r="AO101"/>
      <c s="39" t="s" r="AP101"/>
      <c s="39" t="s" r="AQ101"/>
      <c s="39" t="s" r="AR101"/>
      <c s="39" t="s" r="AS101"/>
      <c s="39" t="s" r="AT101"/>
      <c s="39" t="s" r="AU101"/>
    </row>
    <row spans="1:32" customHeight="1" r="102" ht="19.5">
      <c s="64" t="s" r="A102"/>
      <c s="82" t="s" r="D102"/>
      <c s="64" t="s" r="O102"/>
      <c s="13" t="s" r="P102">
        <v>294</v>
      </c>
      <c s="2" t="s" r="Q102"/>
      <c s="43" r="R102">
        <f>IF(R110&gt;R99,"Ja","nej")</f>
        <v/>
      </c>
      <c s="65" t="s" r="T102">
        <v>129</v>
      </c>
      <c s="54" t="s" r="U102"/>
      <c s="54" t="s" r="V102"/>
      <c s="57" t="s" r="X102"/>
      <c s="57" t="s" r="Y102"/>
      <c s="57" t="s" r="Z102"/>
      <c s="57" t="s" r="AA102"/>
      <c s="57" t="s" r="AC102"/>
      <c s="64" t="s" r="AE102"/>
      <c s="39" t="s" r="AF102"/>
      <c s="39" t="s" r="AG102"/>
      <c s="39" t="s" r="AH102"/>
      <c s="39" t="s" r="AI102"/>
      <c s="39" t="s" r="AJ102"/>
      <c s="39" t="s" r="AK102"/>
      <c s="39" t="s" r="AL102"/>
      <c s="39" t="s" r="AM102"/>
      <c s="39" t="s" r="AN102"/>
      <c s="39" t="s" r="AO102"/>
      <c s="39" t="s" r="AP102"/>
      <c s="39" t="s" r="AQ102"/>
      <c s="39" t="s" r="AR102"/>
      <c s="39" t="s" r="AS102"/>
      <c s="39" t="s" r="AT102"/>
      <c s="39" t="s" r="AU102"/>
    </row>
    <row spans="1:32" customHeight="1" r="103" ht="15.75">
      <c s="64" t="s" r="A103"/>
      <c s="16" t="s" r="B103">
        <v>63</v>
      </c>
      <c s="82" t="s" r="C103">
        <v>224</v>
      </c>
      <c s="59" r="D103">
        <f>MAX(L66:L95)</f>
        <v/>
      </c>
      <c s="55" t="s" r="E103">
        <v>270</v>
      </c>
      <c s="64" t="s" r="O103"/>
      <c s="16" t="s" r="P103">
        <v>189</v>
      </c>
      <c s="63" t="s" r="Q103">
        <v>233</v>
      </c>
      <c s="26" r="R103">
        <f>$R$98*0.001*R21*R28</f>
        <v/>
      </c>
      <c s="55" t="s" r="S103">
        <v>270</v>
      </c>
      <c s="49" t="s" r="T103">
        <v>37</v>
      </c>
      <c s="54" t="s" r="U103"/>
      <c s="54" t="s" r="V103"/>
      <c s="57" t="s" r="X103"/>
      <c s="57" t="s" r="Y103"/>
      <c s="57" t="s" r="Z103"/>
      <c s="57" t="s" r="AA103"/>
      <c s="57" t="s" r="AC103"/>
      <c s="64" t="s" r="AE103"/>
      <c s="39" t="s" r="AF103"/>
      <c s="39" t="s" r="AG103"/>
      <c s="39" t="s" r="AH103"/>
      <c s="39" t="s" r="AI103"/>
      <c s="39" t="s" r="AJ103"/>
      <c s="39" t="s" r="AK103"/>
      <c s="39" t="s" r="AL103"/>
      <c s="39" t="s" r="AM103"/>
      <c s="39" t="s" r="AN103"/>
      <c s="39" t="s" r="AO103"/>
      <c s="39" t="s" r="AP103"/>
      <c s="39" t="s" r="AQ103"/>
      <c s="39" t="s" r="AR103"/>
      <c s="39" t="s" r="AS103"/>
      <c s="39" t="s" r="AT103"/>
      <c s="39" t="s" r="AU103"/>
    </row>
    <row spans="1:32" customHeight="1" r="104" ht="15.75">
      <c s="64" t="s" r="A104"/>
      <c s="16" t="s" r="B104">
        <v>191</v>
      </c>
      <c s="63" t="s" r="C104">
        <v>232</v>
      </c>
      <c s="59" r="D104">
        <f>$D$11*0.001*D60*D28</f>
        <v/>
      </c>
      <c s="55" t="s" r="E104">
        <v>270</v>
      </c>
      <c s="57" t="s" r="F104"/>
      <c s="57" t="s" r="G104"/>
      <c s="54" t="s" r="H104"/>
      <c s="54" t="s" r="I104"/>
      <c s="64" t="s" r="O104"/>
      <c s="16" t="s" r="P104">
        <v>188</v>
      </c>
      <c s="63" t="s" r="Q104">
        <v>234</v>
      </c>
      <c s="26" r="R104">
        <f>$R$98*(R14*R26+R15*R27+R16*R28+R17*R29+R18*R30+R19*R30)/1000</f>
        <v/>
      </c>
      <c s="55" t="s" r="S104">
        <v>270</v>
      </c>
      <c s="57" t="s" r="T104"/>
      <c s="54" t="s" r="U104"/>
      <c s="54" t="s" r="V104"/>
      <c s="57" t="s" r="X104"/>
      <c s="57" t="s" r="Y104"/>
      <c s="57" t="s" r="Z104"/>
      <c s="57" t="s" r="AA104"/>
      <c s="57" t="s" r="AC104"/>
      <c s="64" t="s" r="AE104"/>
      <c s="39" t="s" r="AF104"/>
      <c s="39" t="s" r="AG104"/>
      <c s="39" t="s" r="AH104"/>
      <c s="39" t="s" r="AI104"/>
      <c s="39" t="s" r="AJ104"/>
      <c s="39" t="s" r="AK104"/>
      <c s="39" t="s" r="AL104"/>
      <c s="39" t="s" r="AM104"/>
      <c s="39" t="s" r="AN104"/>
      <c s="39" t="s" r="AO104"/>
      <c s="39" t="s" r="AP104"/>
      <c s="39" t="s" r="AQ104"/>
      <c s="39" t="s" r="AR104"/>
      <c s="39" t="s" r="AS104"/>
      <c s="39" t="s" r="AT104"/>
      <c s="39" t="s" r="AU104"/>
    </row>
    <row spans="1:32" customHeight="1" r="105" ht="14.25">
      <c s="64" t="s" r="A105"/>
      <c s="16" t="s" r="B105">
        <v>295</v>
      </c>
      <c s="32" r="D105">
        <f>IF(D103&lt;D104,"ja","nej")</f>
        <v/>
      </c>
      <c s="64" t="s" r="O105"/>
      <c s="16" t="s" r="P105">
        <v>66</v>
      </c>
      <c s="67" t="s" r="Q105">
        <v>293</v>
      </c>
      <c s="17" r="R105">
        <f>IF(AB66=R99,P66,)+IF(AB67=R99,P67,)+IF(AB68=R99,P68,)+IF(AB69=R99,P69,)+IF(AB70=R99,P70,)+IF(AB71=R99,P71,)+IF(AB72=R99,P72,)+IF(AB73=R99,P73,)+IF(AB74=R99,P74,)+IF(AB75=R99,P75,)+IF(AB76=R99,P76,)+IF(AB77=R99,P77,)+IF(AB78=R99,P78,)+IF(AB79=R99,P79,)+IF(AB80=R99,P80,)+IF(AB81=R99,P81,)+IF(AB82=R99,P82,)+IF(AB83=R99,P83,)+IF(AB84=R99,P84,)+IF(AB85=R99,P85,)+IF(AB86=R99,P86,)+IF(AB87=R99,P87,)+IF(AB88=R99,P88,)+IF(AB89=R99,P89,)+IF(AB90=R99,P90,)+IF(AB91=R99,P91,)+IF(AB92=R99,P92,)+IF(AB93=R99,P93,)+IF(AB94=R99,P94,)+IF(AB95=R99,P95,)</f>
        <v/>
      </c>
      <c s="55" t="s" r="S105">
        <v>271</v>
      </c>
      <c s="20" t="s" r="T105"/>
      <c s="85" t="s" r="U105"/>
      <c s="57" t="s" r="X105"/>
      <c s="57" t="s" r="Y105"/>
      <c s="57" t="s" r="Z105"/>
      <c s="57" t="s" r="AA105"/>
      <c s="57" t="s" r="AC105"/>
      <c s="64" t="s" r="AE105"/>
      <c s="39" t="s" r="AF105"/>
      <c s="39" t="s" r="AG105"/>
      <c s="39" t="s" r="AH105"/>
      <c s="39" t="s" r="AI105"/>
      <c s="39" t="s" r="AJ105"/>
      <c s="39" t="s" r="AK105"/>
      <c s="39" t="s" r="AL105"/>
      <c s="39" t="s" r="AM105"/>
      <c s="39" t="s" r="AN105"/>
      <c s="39" t="s" r="AO105"/>
      <c s="39" t="s" r="AP105"/>
      <c s="39" t="s" r="AQ105"/>
      <c s="39" t="s" r="AR105"/>
      <c s="39" t="s" r="AS105"/>
      <c s="39" t="s" r="AT105"/>
      <c s="39" t="s" r="AU105"/>
    </row>
    <row spans="1:32" customHeight="1" r="106" ht="14.25">
      <c s="64" t="s" r="A106"/>
      <c s="16" t="s" r="B106">
        <v>66</v>
      </c>
      <c s="67" t="s" r="C106">
        <v>292</v>
      </c>
      <c s="17" r="D106">
        <f>IF(N66=D107,B66,)+IF(N67=D107,B67,)+IF(N68=D107,B68,)+IF(N69=D107,B69,)+IF(N70=D107,B70,)+IF(N71=D107,B71,)+IF(N72=D107,B72,)+IF(N73=D107,B73,)+IF(N74=D107,B74,)+IF(N75=D107,B75,)+IF(N76=D107,B76,)+IF(N77=D107,B77,)+IF(N78=D107,B78,)+IF(N79=D107,B79,)+IF(N80=D107,B80,)+IF(N81=D107,B81,)+IF(N82=D107,B82,)+IF(N83=D107,B83,)+IF(N84=D107,B84,)+IF(N85=D107,B85,)+IF(N86=D107,B86,)+IF(N87=D107,B87,)+IF(N88=D107,B88,)+IF(N89=D107,B89,)+IF(N90=D107,B90,)+IF(N91=D107,B91,)+IF(N92=D107,B92,)+IF(N93=D107,B93,)+IF(N94=D107,B94,)+IF(N95=D107,B95,)</f>
        <v/>
      </c>
      <c s="55" t="s" r="E106">
        <v>271</v>
      </c>
      <c s="64" t="s" r="O106"/>
      <c s="6" t="s" r="P106">
        <v>52</v>
      </c>
      <c s="66" r="R106">
        <f>IF(D12=1,"Nej","Ja")</f>
        <v/>
      </c>
      <c s="1" t="s" r="S106"/>
      <c s="49" t="s" r="T106">
        <v>216</v>
      </c>
      <c s="14" t="s" r="U106"/>
      <c s="57" t="s" r="V106"/>
      <c s="57" t="s" r="X106"/>
      <c s="57" t="s" r="Y106"/>
      <c s="57" t="s" r="Z106"/>
      <c s="57" t="s" r="AA106"/>
      <c s="57" t="s" r="AC106"/>
      <c s="64" t="s" r="AE106"/>
      <c s="39" t="s" r="AF106"/>
      <c s="39" t="s" r="AG106"/>
      <c s="39" t="s" r="AH106"/>
      <c s="39" t="s" r="AI106"/>
      <c s="39" t="s" r="AJ106"/>
      <c s="39" t="s" r="AK106"/>
      <c s="39" t="s" r="AL106"/>
      <c s="39" t="s" r="AM106"/>
      <c s="39" t="s" r="AN106"/>
      <c s="39" t="s" r="AO106"/>
      <c s="39" t="s" r="AP106"/>
      <c s="39" t="s" r="AQ106"/>
      <c s="39" t="s" r="AR106"/>
      <c s="39" t="s" r="AS106"/>
      <c s="39" t="s" r="AT106"/>
      <c s="39" t="s" r="AU106"/>
    </row>
    <row spans="1:32" customHeight="1" r="107" ht="15.75">
      <c s="64" t="s" r="A107"/>
      <c s="16" t="s" r="B107">
        <v>211</v>
      </c>
      <c s="82" t="s" r="C107">
        <v>223</v>
      </c>
      <c s="11" r="D107">
        <f>D99+D103</f>
        <v/>
      </c>
      <c s="64" t="s" r="O107"/>
      <c s="6" t="s" r="P107">
        <v>52</v>
      </c>
      <c s="57" t="s" r="Q107"/>
      <c s="82" r="R107">
        <f>IF(R23="ja","Ja","nej")</f>
        <v/>
      </c>
      <c s="57" t="s" r="S107"/>
      <c s="49" t="s" r="T107">
        <v>214</v>
      </c>
      <c s="57" t="s" r="X107"/>
      <c s="57" t="s" r="Y107"/>
      <c s="57" t="s" r="Z107"/>
      <c s="57" t="s" r="AA107"/>
      <c s="57" t="s" r="AC107"/>
      <c s="64" t="s" r="AE107"/>
      <c s="39" t="s" r="AF107"/>
      <c s="39" t="s" r="AG107"/>
      <c s="39" t="s" r="AH107"/>
      <c s="39" t="s" r="AI107"/>
      <c s="39" t="s" r="AJ107"/>
      <c s="39" t="s" r="AK107"/>
      <c s="39" t="s" r="AL107"/>
      <c s="39" t="s" r="AM107"/>
      <c s="39" t="s" r="AN107"/>
      <c s="39" t="s" r="AO107"/>
      <c s="39" t="s" r="AP107"/>
      <c s="39" t="s" r="AQ107"/>
      <c s="39" t="s" r="AR107"/>
      <c s="39" t="s" r="AS107"/>
      <c s="39" t="s" r="AT107"/>
      <c s="39" t="s" r="AU107"/>
    </row>
    <row spans="1:32" customHeight="1" r="108" ht="16.5">
      <c s="64" t="s" r="A108"/>
      <c s="16" t="s" r="B108">
        <v>209</v>
      </c>
      <c s="82" t="s" r="C108">
        <v>231</v>
      </c>
      <c s="63" r="D108">
        <f>D100+D104</f>
        <v/>
      </c>
      <c s="64" t="s" r="O108"/>
      <c s="6" t="s" r="P108">
        <v>52</v>
      </c>
      <c s="17" r="R108">
        <f>IF(R20&lt;1,"Ja","nej")</f>
        <v/>
      </c>
      <c s="49" t="s" r="T108">
        <v>215</v>
      </c>
      <c s="57" t="s" r="X108"/>
      <c s="57" t="s" r="Y108"/>
      <c s="57" t="s" r="Z108"/>
      <c s="57" t="s" r="AA108"/>
      <c s="57" t="s" r="AC108"/>
      <c s="64" t="s" r="AE108"/>
      <c s="39" t="s" r="AF108"/>
      <c s="39" t="s" r="AG108"/>
      <c s="39" t="s" r="AH108"/>
      <c s="39" t="s" r="AI108"/>
      <c s="39" t="s" r="AJ108"/>
      <c s="39" t="s" r="AK108"/>
      <c s="39" t="s" r="AL108"/>
      <c s="39" t="s" r="AM108"/>
      <c s="39" t="s" r="AN108"/>
      <c s="39" t="s" r="AO108"/>
      <c s="39" t="s" r="AP108"/>
      <c s="39" t="s" r="AQ108"/>
      <c s="39" t="s" r="AR108"/>
      <c s="39" t="s" r="AS108"/>
      <c s="39" t="s" r="AT108"/>
      <c s="39" t="s" r="AU108"/>
    </row>
    <row spans="1:32" customHeight="1" r="109" ht="19.5">
      <c s="64" t="s" r="A109"/>
      <c s="73" t="s" r="B109">
        <v>51</v>
      </c>
      <c s="9" t="s" r="C109"/>
      <c s="27" r="D109">
        <f>IF(D107&lt;D108,"nej","ja")</f>
        <v/>
      </c>
      <c s="16" t="s" r="E109"/>
      <c s="16" t="s" r="F109"/>
      <c s="64" t="s" r="O109"/>
      <c s="6" t="s" r="P109">
        <v>193</v>
      </c>
      <c s="82" t="s" r="Q109">
        <v>236</v>
      </c>
      <c s="26" r="R109">
        <f>$R$98*((R13-R22)*R25)/1000</f>
        <v/>
      </c>
      <c s="55" t="s" r="S109">
        <v>270</v>
      </c>
      <c s="82" t="s" r="T109">
        <v>229</v>
      </c>
      <c s="57" t="s" r="X109"/>
      <c s="57" t="s" r="Y109"/>
      <c s="57" t="s" r="Z109"/>
      <c s="57" t="s" r="AA109"/>
      <c s="57" t="s" r="AC109"/>
      <c s="64" t="s" r="AE109"/>
      <c s="39" t="s" r="AF109"/>
      <c s="39" t="s" r="AG109"/>
      <c s="39" t="s" r="AH109"/>
      <c s="39" t="s" r="AI109"/>
      <c s="39" t="s" r="AJ109"/>
      <c s="39" t="s" r="AK109"/>
      <c s="39" t="s" r="AL109"/>
      <c s="39" t="s" r="AM109"/>
      <c s="39" t="s" r="AN109"/>
      <c s="39" t="s" r="AO109"/>
      <c s="39" t="s" r="AP109"/>
      <c s="39" t="s" r="AQ109"/>
      <c s="39" t="s" r="AR109"/>
      <c s="39" t="s" r="AS109"/>
      <c s="39" t="s" r="AT109"/>
      <c s="39" t="s" r="AU109"/>
    </row>
    <row spans="1:32" customHeight="1" r="110" ht="15.75">
      <c s="64" t="s" r="A110"/>
      <c s="16" t="s" r="B110"/>
      <c s="82" t="s" r="C110"/>
      <c s="54" t="s" r="D110"/>
      <c s="16" t="s" r="E110"/>
      <c s="16" t="s" r="F110"/>
      <c s="64" t="s" r="O110"/>
      <c s="6" t="s" r="P110">
        <v>192</v>
      </c>
      <c s="82" t="s" r="Q110">
        <v>237</v>
      </c>
      <c s="50" r="R110">
        <f>R101+R103+R104+R109</f>
        <v/>
      </c>
      <c s="55" t="s" r="S110">
        <v>270</v>
      </c>
      <c s="49" t="s" r="T110"/>
      <c s="57" t="s" r="X110"/>
      <c s="57" t="s" r="Y110"/>
      <c s="57" t="s" r="Z110"/>
      <c s="57" t="s" r="AA110"/>
      <c s="57" t="s" r="AC110"/>
      <c s="64" t="s" r="AE110"/>
      <c s="39" t="s" r="AF110"/>
      <c s="39" t="s" r="AG110"/>
      <c s="39" t="s" r="AH110"/>
      <c s="39" t="s" r="AI110"/>
      <c s="39" t="s" r="AJ110"/>
      <c s="39" t="s" r="AK110"/>
      <c s="39" t="s" r="AL110"/>
      <c s="39" t="s" r="AM110"/>
      <c s="39" t="s" r="AN110"/>
      <c s="39" t="s" r="AO110"/>
      <c s="39" t="s" r="AP110"/>
      <c s="39" t="s" r="AQ110"/>
      <c s="39" t="s" r="AR110"/>
      <c s="39" t="s" r="AS110"/>
      <c s="39" t="s" r="AT110"/>
      <c s="39" t="s" r="AU110"/>
    </row>
    <row r="111" spans="1:32">
      <c s="64" t="s" r="A111"/>
      <c s="64" t="s" r="B111"/>
      <c s="37" t="s" r="C111"/>
      <c s="15" t="s" r="D111"/>
      <c s="64" t="s" r="E111"/>
      <c s="64" t="s" r="F111"/>
      <c s="64" t="s" r="G111"/>
      <c s="64" t="s" r="H111"/>
      <c s="64" t="s" r="I111"/>
      <c s="64" t="s" r="J111"/>
      <c s="64" t="s" r="K111"/>
      <c s="64" t="s" r="L111"/>
      <c s="64" t="s" r="M111"/>
      <c s="64" t="s" r="N111"/>
      <c s="64" t="s" r="O111"/>
      <c s="61" t="s" r="P111"/>
      <c s="37" t="s" r="Q111"/>
      <c s="69" t="s" r="R111"/>
      <c s="83" t="s" r="S111"/>
      <c s="76" t="s" r="T111"/>
      <c s="64" t="s" r="U111"/>
      <c s="64" t="s" r="V111"/>
      <c s="64" t="s" r="W111"/>
      <c s="64" t="s" r="X111"/>
      <c s="64" t="s" r="Y111"/>
      <c s="64" t="s" r="Z111"/>
      <c s="64" t="s" r="AA111"/>
      <c s="64" t="s" r="AB111"/>
      <c s="64" t="s" r="AC111"/>
      <c s="64" t="s" r="AD111"/>
      <c s="64" t="s" r="AE111"/>
      <c s="39" t="s" r="AF111"/>
      <c s="39" t="s" r="AG111"/>
      <c s="39" t="s" r="AH111"/>
      <c s="39" t="s" r="AI111"/>
      <c s="39" t="s" r="AJ111"/>
      <c s="39" t="s" r="AK111"/>
      <c s="39" t="s" r="AL111"/>
      <c s="39" t="s" r="AM111"/>
      <c s="39" t="s" r="AN111"/>
      <c s="39" t="s" r="AO111"/>
      <c s="39" t="s" r="AP111"/>
      <c s="39" t="s" r="AQ111"/>
      <c s="39" t="s" r="AR111"/>
      <c s="39" t="s" r="AS111"/>
      <c s="39" t="s" r="AT111"/>
      <c s="39" t="s" r="AU111"/>
    </row>
    <row r="112" spans="1:32">
      <c s="64" t="s" r="A112"/>
      <c s="86" t="s" r="B112">
        <v>36</v>
      </c>
      <c s="82" t="s" r="C112"/>
      <c s="54" t="s" r="D112"/>
      <c s="16" t="s" r="E112"/>
      <c s="16" t="s" r="F112"/>
      <c s="64" t="s" r="O112"/>
      <c s="81" t="s" r="P112">
        <v>36</v>
      </c>
      <c s="82" t="s" r="Q112"/>
      <c s="79" t="s" r="R112"/>
      <c s="55" t="s" r="S112"/>
      <c s="49" t="s" r="T112"/>
      <c s="57" t="s" r="X112"/>
      <c s="57" t="s" r="Y112"/>
      <c s="57" t="s" r="Z112"/>
      <c s="57" t="s" r="AA112"/>
      <c s="57" t="s" r="AC112"/>
      <c s="64" t="s" r="AE112"/>
      <c s="39" t="s" r="AF112"/>
      <c s="39" t="s" r="AG112"/>
      <c s="39" t="s" r="AH112"/>
      <c s="39" t="s" r="AI112"/>
      <c s="39" t="s" r="AJ112"/>
      <c s="39" t="s" r="AK112"/>
      <c s="39" t="s" r="AL112"/>
      <c s="39" t="s" r="AM112"/>
      <c s="39" t="s" r="AN112"/>
      <c s="39" t="s" r="AO112"/>
      <c s="39" t="s" r="AP112"/>
      <c s="39" t="s" r="AQ112"/>
      <c s="39" t="s" r="AR112"/>
      <c s="39" t="s" r="AS112"/>
      <c s="39" t="s" r="AT112"/>
      <c s="39" t="s" r="AU112"/>
    </row>
    <row r="113" spans="1:32">
      <c s="64" t="s" r="A113"/>
      <c s="6" t="s" r="B113">
        <v>45</v>
      </c>
      <c s="82" t="s" r="C113"/>
      <c s="54" t="s" r="D113"/>
      <c s="16" t="s" r="E113"/>
      <c s="16" t="s" r="F113"/>
      <c s="64" t="s" r="O113"/>
      <c s="6" t="s" r="P113">
        <v>45</v>
      </c>
      <c s="82" t="s" r="Q113"/>
      <c s="79" t="s" r="R113"/>
      <c s="55" t="s" r="S113"/>
      <c s="49" t="s" r="T113"/>
      <c s="57" t="s" r="X113"/>
      <c s="57" t="s" r="Y113"/>
      <c s="57" t="s" r="Z113"/>
      <c s="57" t="s" r="AA113"/>
      <c s="57" t="s" r="AC113"/>
      <c s="64" t="s" r="AE113"/>
      <c s="39" t="s" r="AF113"/>
      <c s="39" t="s" r="AG113"/>
      <c s="39" t="s" r="AH113"/>
      <c s="39" t="s" r="AI113"/>
      <c s="39" t="s" r="AJ113"/>
      <c s="39" t="s" r="AK113"/>
      <c s="39" t="s" r="AL113"/>
      <c s="39" t="s" r="AM113"/>
      <c s="39" t="s" r="AN113"/>
      <c s="39" t="s" r="AO113"/>
      <c s="39" t="s" r="AP113"/>
      <c s="39" t="s" r="AQ113"/>
      <c s="39" t="s" r="AR113"/>
      <c s="39" t="s" r="AS113"/>
      <c s="39" t="s" r="AT113"/>
      <c s="39" t="s" r="AU113"/>
    </row>
    <row r="114" spans="1:32">
      <c s="64" t="s" r="A114"/>
      <c s="16" t="s" r="B114">
        <v>71</v>
      </c>
      <c s="82" t="s" r="C114"/>
      <c s="54" t="s" r="D114"/>
      <c s="16" t="s" r="E114"/>
      <c s="16" t="s" r="F114"/>
      <c s="64" t="s" r="O114"/>
      <c s="16" t="s" r="P114">
        <v>60</v>
      </c>
      <c s="82" t="s" r="Q114"/>
      <c s="79" t="s" r="R114"/>
      <c s="55" t="s" r="S114"/>
      <c s="49" t="s" r="T114"/>
      <c s="57" t="s" r="X114"/>
      <c s="57" t="s" r="Y114"/>
      <c s="57" t="s" r="Z114"/>
      <c s="57" t="s" r="AA114"/>
      <c s="57" t="s" r="AC114"/>
      <c s="64" t="s" r="AE114"/>
      <c s="39" t="s" r="AF114"/>
      <c s="39" t="s" r="AG114"/>
      <c s="39" t="s" r="AH114"/>
      <c s="39" t="s" r="AI114"/>
      <c s="39" t="s" r="AJ114"/>
      <c s="39" t="s" r="AK114"/>
      <c s="39" t="s" r="AL114"/>
      <c s="39" t="s" r="AM114"/>
      <c s="39" t="s" r="AN114"/>
      <c s="39" t="s" r="AO114"/>
      <c s="39" t="s" r="AP114"/>
      <c s="39" t="s" r="AQ114"/>
      <c s="39" t="s" r="AR114"/>
      <c s="39" t="s" r="AS114"/>
      <c s="39" t="s" r="AT114"/>
      <c s="39" t="s" r="AU114"/>
    </row>
    <row r="115" spans="1:32">
      <c s="64" t="s" r="A115"/>
      <c s="16" t="s" r="B115"/>
      <c s="82" t="s" r="C115"/>
      <c s="54" t="s" r="D115"/>
      <c s="16" t="s" r="E115"/>
      <c s="16" t="s" r="F115"/>
      <c s="64" t="s" r="O115"/>
      <c s="16" t="s" r="P115">
        <v>61</v>
      </c>
      <c s="82" t="s" r="Q115"/>
      <c s="79" t="s" r="R115"/>
      <c s="55" t="s" r="S115"/>
      <c s="49" t="s" r="T115"/>
      <c s="57" t="s" r="X115"/>
      <c s="57" t="s" r="Y115"/>
      <c s="57" t="s" r="Z115"/>
      <c s="57" t="s" r="AA115"/>
      <c s="57" t="s" r="AC115"/>
      <c s="64" t="s" r="AE115"/>
      <c s="39" t="s" r="AF115"/>
      <c s="39" t="s" r="AG115"/>
      <c s="39" t="s" r="AH115"/>
      <c s="39" t="s" r="AI115"/>
      <c s="39" t="s" r="AJ115"/>
      <c s="39" t="s" r="AK115"/>
      <c s="39" t="s" r="AL115"/>
      <c s="39" t="s" r="AM115"/>
      <c s="39" t="s" r="AN115"/>
      <c s="39" t="s" r="AO115"/>
      <c s="39" t="s" r="AP115"/>
      <c s="39" t="s" r="AQ115"/>
      <c s="39" t="s" r="AR115"/>
      <c s="39" t="s" r="AS115"/>
      <c s="39" t="s" r="AT115"/>
      <c s="39" t="s" r="AU115"/>
    </row>
    <row r="116" spans="1:32">
      <c s="64" t="s" r="A116"/>
      <c s="16" t="s" r="B116"/>
      <c s="82" t="s" r="C116"/>
      <c s="54" t="s" r="D116"/>
      <c s="16" t="s" r="E116"/>
      <c s="16" t="s" r="F116"/>
      <c s="64" t="s" r="O116"/>
      <c s="6" t="s" r="P116">
        <v>130</v>
      </c>
      <c s="82" t="s" r="Q116"/>
      <c s="79" t="s" r="R116"/>
      <c s="55" t="s" r="S116"/>
      <c s="49" t="s" r="T116"/>
      <c s="57" t="s" r="X116"/>
      <c s="57" t="s" r="Y116"/>
      <c s="57" t="s" r="Z116"/>
      <c s="57" t="s" r="AA116"/>
      <c s="57" t="s" r="AC116"/>
      <c s="64" t="s" r="AE116"/>
      <c s="39" t="s" r="AF116"/>
      <c s="39" t="s" r="AG116"/>
      <c s="39" t="s" r="AH116"/>
      <c s="39" t="s" r="AI116"/>
      <c s="39" t="s" r="AJ116"/>
      <c s="39" t="s" r="AK116"/>
      <c s="39" t="s" r="AL116"/>
      <c s="39" t="s" r="AM116"/>
      <c s="39" t="s" r="AN116"/>
      <c s="39" t="s" r="AO116"/>
      <c s="39" t="s" r="AP116"/>
      <c s="39" t="s" r="AQ116"/>
      <c s="39" t="s" r="AR116"/>
      <c s="39" t="s" r="AS116"/>
      <c s="39" t="s" r="AT116"/>
      <c s="39" t="s" r="AU116"/>
    </row>
    <row r="117" spans="1:32">
      <c s="64" t="s" r="A117"/>
      <c s="16" t="s" r="B117"/>
      <c s="82" t="s" r="C117"/>
      <c s="54" t="s" r="D117"/>
      <c s="16" t="s" r="E117"/>
      <c s="16" t="s" r="F117"/>
      <c s="64" t="s" r="O117"/>
      <c s="6" t="s" r="P117"/>
      <c s="82" t="s" r="Q117"/>
      <c s="79" t="s" r="R117"/>
      <c s="55" t="s" r="S117"/>
      <c s="49" t="s" r="T117"/>
      <c s="57" t="s" r="X117"/>
      <c s="57" t="s" r="Y117"/>
      <c s="57" t="s" r="Z117"/>
      <c s="57" t="s" r="AA117"/>
      <c s="57" t="s" r="AC117"/>
      <c s="64" t="s" r="AE117"/>
      <c s="39" t="s" r="AF117"/>
      <c s="39" t="s" r="AG117"/>
      <c s="39" t="s" r="AH117"/>
      <c s="39" t="s" r="AI117"/>
      <c s="39" t="s" r="AJ117"/>
      <c s="39" t="s" r="AK117"/>
      <c s="39" t="s" r="AL117"/>
      <c s="39" t="s" r="AM117"/>
      <c s="39" t="s" r="AN117"/>
      <c s="39" t="s" r="AO117"/>
      <c s="39" t="s" r="AP117"/>
      <c s="39" t="s" r="AQ117"/>
      <c s="39" t="s" r="AR117"/>
      <c s="39" t="s" r="AS117"/>
      <c s="39" t="s" r="AT117"/>
      <c s="39" t="s" r="AU117"/>
    </row>
    <row r="118" spans="1:32">
      <c s="64" t="s" r="A118"/>
      <c s="16" t="s" r="B118"/>
      <c s="82" t="s" r="C118"/>
      <c s="54" t="s" r="D118"/>
      <c s="16" t="s" r="E118"/>
      <c s="16" t="s" r="F118"/>
      <c s="64" t="s" r="O118"/>
      <c s="6" t="s" r="P118"/>
      <c s="82" t="s" r="Q118"/>
      <c s="79" t="s" r="R118"/>
      <c s="55" t="s" r="S118"/>
      <c s="49" t="s" r="T118"/>
      <c s="57" t="s" r="X118"/>
      <c s="57" t="s" r="Y118"/>
      <c s="57" t="s" r="Z118"/>
      <c s="57" t="s" r="AA118"/>
      <c s="57" t="s" r="AC118"/>
      <c s="64" t="s" r="AE118"/>
      <c s="39" t="s" r="AF118"/>
      <c s="39" t="s" r="AG118"/>
      <c s="39" t="s" r="AH118"/>
      <c s="39" t="s" r="AI118"/>
      <c s="39" t="s" r="AJ118"/>
      <c s="39" t="s" r="AK118"/>
      <c s="39" t="s" r="AL118"/>
      <c s="39" t="s" r="AM118"/>
      <c s="39" t="s" r="AN118"/>
      <c s="39" t="s" r="AO118"/>
      <c s="39" t="s" r="AP118"/>
      <c s="39" t="s" r="AQ118"/>
      <c s="39" t="s" r="AR118"/>
      <c s="39" t="s" r="AS118"/>
      <c s="39" t="s" r="AT118"/>
      <c s="39" t="s" r="AU118"/>
    </row>
    <row r="119" spans="1:32">
      <c s="64" t="s" r="A119"/>
      <c s="64" t="s" r="B119"/>
      <c s="5" t="s" r="C119"/>
      <c s="37" t="s" r="D119"/>
      <c s="83" t="s" r="E119"/>
      <c s="64" t="s" r="F119"/>
      <c s="64" t="s" r="G119"/>
      <c s="64" t="s" r="H119"/>
      <c s="64" t="s" r="I119"/>
      <c s="64" t="s" r="J119"/>
      <c s="64" t="s" r="K119"/>
      <c s="64" t="s" r="L119"/>
      <c s="64" t="s" r="M119"/>
      <c s="64" t="s" r="N119"/>
      <c s="64" t="s" r="O119"/>
      <c s="64" t="s" r="P119"/>
      <c s="64" t="s" r="Q119"/>
      <c s="64" t="s" r="R119"/>
      <c s="64" t="s" r="S119"/>
      <c s="64" t="s" r="T119"/>
      <c s="64" t="s" r="U119"/>
      <c s="64" t="s" r="V119"/>
      <c s="64" t="s" r="W119"/>
      <c s="64" t="s" r="X119"/>
      <c s="64" t="s" r="Y119"/>
      <c s="64" t="s" r="Z119"/>
      <c s="64" t="s" r="AA119"/>
      <c s="64" t="s" r="AB119"/>
      <c s="64" t="s" r="AC119"/>
      <c s="64" t="s" r="AD119"/>
      <c s="64" t="s" r="AE119"/>
      <c s="39" t="s" r="AF119"/>
      <c s="39" t="s" r="AG119"/>
      <c s="39" t="s" r="AH119"/>
      <c s="39" t="s" r="AI119"/>
      <c s="39" t="s" r="AJ119"/>
      <c s="39" t="s" r="AK119"/>
      <c s="39" t="s" r="AL119"/>
      <c s="39" t="s" r="AM119"/>
      <c s="39" t="s" r="AN119"/>
      <c s="39" t="s" r="AO119"/>
      <c s="39" t="s" r="AP119"/>
      <c s="39" t="s" r="AQ119"/>
      <c s="39" t="s" r="AR119"/>
      <c s="39" t="s" r="AS119"/>
      <c s="39" t="s" r="AT119"/>
      <c s="39" t="s" r="AU119"/>
    </row>
    <row r="120" spans="1:32">
      <c s="64" t="s" r="A120"/>
      <c s="86" t="s" r="B120">
        <v>81</v>
      </c>
      <c s="57" t="s" r="O120"/>
      <c s="57" t="s" r="P120"/>
      <c s="57" t="s" r="Q120"/>
      <c s="57" t="s" r="R120"/>
      <c s="57" t="s" r="S120"/>
      <c s="57" t="s" r="T120"/>
      <c s="57" t="s" r="U120"/>
      <c s="57" t="s" r="V120"/>
      <c s="57" t="s" r="X120"/>
      <c s="57" t="s" r="AA120"/>
      <c s="57" t="s" r="AC120"/>
      <c s="64" t="s" r="AE120"/>
      <c s="39" t="s" r="AF120"/>
      <c s="39" t="s" r="AG120"/>
      <c s="39" t="s" r="AH120"/>
      <c s="39" t="s" r="AI120"/>
      <c s="39" t="s" r="AJ120"/>
      <c s="39" t="s" r="AK120"/>
      <c s="39" t="s" r="AL120"/>
      <c s="39" t="s" r="AM120"/>
      <c s="39" t="s" r="AN120"/>
      <c s="39" t="s" r="AO120"/>
      <c s="39" t="s" r="AP120"/>
      <c s="39" t="s" r="AQ120"/>
      <c s="39" t="s" r="AR120"/>
      <c s="39" t="s" r="AS120"/>
      <c s="39" t="s" r="AT120"/>
      <c s="39" t="s" r="AU120"/>
    </row>
    <row r="121" spans="1:32">
      <c s="64" t="s" r="A121"/>
      <c s="57" t="s" r="B121">
        <v>59</v>
      </c>
      <c s="57" t="s" r="O121"/>
      <c s="57" t="s" r="P121"/>
      <c s="57" t="s" r="Q121"/>
      <c s="60" t="s" r="R121"/>
      <c s="57" t="s" r="S121"/>
      <c s="57" t="s" r="T121"/>
      <c s="57" t="s" r="U121"/>
      <c s="57" t="s" r="V121"/>
      <c s="57" t="s" r="X121"/>
      <c s="57" t="s" r="AA121"/>
      <c s="57" t="s" r="AC121"/>
      <c s="64" t="s" r="AE121"/>
      <c s="39" t="s" r="AF121"/>
      <c s="39" t="s" r="AG121"/>
      <c s="39" t="s" r="AH121"/>
      <c s="39" t="s" r="AI121"/>
      <c s="39" t="s" r="AJ121"/>
      <c s="39" t="s" r="AK121"/>
      <c s="39" t="s" r="AL121"/>
      <c s="39" t="s" r="AM121"/>
      <c s="39" t="s" r="AN121"/>
      <c s="39" t="s" r="AO121"/>
      <c s="39" t="s" r="AP121"/>
      <c s="39" t="s" r="AQ121"/>
      <c s="39" t="s" r="AR121"/>
      <c s="39" t="s" r="AS121"/>
      <c s="39" t="s" r="AT121"/>
      <c s="39" t="s" r="AU121"/>
    </row>
    <row r="122" spans="1:32">
      <c s="64" t="s" r="A122"/>
      <c s="57" t="s" r="B122">
        <v>73</v>
      </c>
      <c s="57" t="s" r="O122"/>
      <c s="57" t="s" r="P122"/>
      <c s="57" t="s" r="Q122"/>
      <c s="60" t="s" r="R122"/>
      <c s="57" t="s" r="S122"/>
      <c s="57" t="s" r="T122"/>
      <c s="57" t="s" r="U122"/>
      <c s="57" t="s" r="V122"/>
      <c s="57" t="s" r="X122"/>
      <c s="57" t="s" r="AA122"/>
      <c s="57" t="s" r="AC122"/>
      <c s="64" t="s" r="AE122"/>
      <c s="39" t="s" r="AF122"/>
      <c s="39" t="s" r="AG122"/>
      <c s="39" t="s" r="AH122"/>
      <c s="39" t="s" r="AI122"/>
      <c s="39" t="s" r="AJ122"/>
      <c s="39" t="s" r="AK122"/>
      <c s="39" t="s" r="AL122"/>
      <c s="39" t="s" r="AM122"/>
      <c s="39" t="s" r="AN122"/>
      <c s="39" t="s" r="AO122"/>
      <c s="39" t="s" r="AP122"/>
      <c s="39" t="s" r="AQ122"/>
      <c s="39" t="s" r="AR122"/>
      <c s="39" t="s" r="AS122"/>
      <c s="39" t="s" r="AT122"/>
      <c s="39" t="s" r="AU122"/>
    </row>
    <row spans="1:32" customHeight="1" r="123" ht="13.5">
      <c s="64" t="s" r="A123"/>
      <c s="57" t="s" r="B123">
        <v>72</v>
      </c>
      <c s="57" t="s" r="O123"/>
      <c s="57" t="s" r="P123"/>
      <c s="57" t="s" r="Q123"/>
      <c s="57" t="s" r="R123"/>
      <c s="57" t="s" r="S123"/>
      <c s="57" t="s" r="T123"/>
      <c s="57" t="s" r="U123"/>
      <c s="57" t="s" r="V123"/>
      <c s="57" t="s" r="X123"/>
      <c s="57" t="s" r="AA123"/>
      <c s="57" t="s" r="AC123"/>
      <c s="64" t="s" r="AE123"/>
      <c s="21" t="s" r="AF123">
        <v>111</v>
      </c>
      <c s="39" t="s" r="AG123"/>
      <c s="39" t="s" r="AH123"/>
      <c s="39" t="s" r="AI123"/>
      <c s="39" t="s" r="AJ123"/>
      <c s="39" t="s" r="AK123"/>
      <c s="39" t="s" r="AL123"/>
      <c s="39" t="s" r="AM123"/>
      <c s="39" t="s" r="AN123"/>
      <c s="39" t="s" r="AO123"/>
      <c s="39" t="s" r="AP123"/>
      <c s="39" t="s" r="AQ123"/>
      <c s="39" t="s" r="AR123"/>
      <c s="39" t="s" r="AS123"/>
      <c s="39" t="s" r="AT123"/>
      <c s="39" t="s" r="AU123"/>
    </row>
    <row r="124" spans="1:32">
      <c s="64" t="s" r="A124"/>
      <c s="57" t="s" r="B124">
        <v>177</v>
      </c>
      <c s="57" t="s" r="F124"/>
      <c s="57" t="s" r="G124"/>
      <c s="57" t="s" r="H124"/>
      <c s="57" t="s" r="I124"/>
      <c s="57" t="s" r="O124"/>
      <c s="57" t="s" r="P124"/>
      <c s="57" t="s" r="Q124"/>
      <c s="60" t="s" r="R124"/>
      <c s="57" t="s" r="S124"/>
      <c s="57" t="s" r="T124"/>
      <c s="57" t="s" r="U124"/>
      <c s="57" t="s" r="V124"/>
      <c s="57" t="s" r="X124"/>
      <c s="57" t="s" r="AA124"/>
      <c s="57" t="s" r="AC124"/>
      <c s="64" t="s" r="AE124"/>
      <c s="39" t="s" r="AF124"/>
      <c s="39" t="s" r="AG124"/>
      <c s="39" t="s" r="AH124"/>
      <c s="39" t="s" r="AI124"/>
      <c s="39" t="s" r="AJ124"/>
      <c s="39" t="s" r="AK124"/>
      <c s="39" t="s" r="AL124"/>
      <c s="39" t="s" r="AM124"/>
      <c s="39" t="s" r="AN124"/>
      <c s="39" t="s" r="AO124"/>
      <c s="39" t="s" r="AP124"/>
      <c s="39" t="s" r="AQ124"/>
      <c s="39" t="s" r="AR124"/>
      <c s="39" t="s" r="AS124"/>
      <c s="39" t="s" r="AT124"/>
      <c s="39" t="s" r="AU124"/>
    </row>
    <row spans="1:32" customHeight="1" r="125" ht="14.25">
      <c s="64" t="s" r="A125"/>
      <c s="39" t="s" r="B125">
        <v>132</v>
      </c>
      <c s="39" t="s" r="C125"/>
      <c s="39" t="s" r="D125"/>
      <c s="57" t="s" r="O125"/>
      <c s="57" t="s" r="P125"/>
      <c s="57" t="s" r="Q125"/>
      <c s="57" t="s" r="R125"/>
      <c s="57" t="s" r="S125"/>
      <c s="57" t="s" r="T125"/>
      <c s="57" t="s" r="U125"/>
      <c s="57" t="s" r="V125"/>
      <c s="57" t="s" r="X125"/>
      <c s="57" t="s" r="AA125"/>
      <c s="57" t="s" r="AC125"/>
      <c s="64" t="s" r="AE125"/>
      <c s="39" t="s" r="AF125"/>
      <c s="39" t="s" r="AG125"/>
      <c s="39" t="s" r="AH125"/>
      <c s="39" t="s" r="AI125"/>
      <c s="39" t="s" r="AJ125"/>
      <c s="39" t="s" r="AK125"/>
      <c s="39" t="s" r="AL125"/>
      <c s="39" t="s" r="AM125"/>
      <c s="39" t="s" r="AN125"/>
      <c s="39" t="s" r="AO125"/>
      <c s="39" t="s" r="AP125"/>
      <c s="39" t="s" r="AQ125"/>
      <c s="39" t="s" r="AR125"/>
      <c s="39" t="s" r="AS125"/>
      <c s="39" t="s" r="AT125"/>
      <c s="39" t="s" r="AU125"/>
    </row>
    <row r="126" spans="1:32">
      <c s="64" t="s" r="A126"/>
      <c s="16" t="s" r="B126">
        <v>187</v>
      </c>
      <c s="57" t="s" r="O126"/>
      <c s="57" t="s" r="P126"/>
      <c s="57" t="s" r="Q126"/>
      <c s="60" t="s" r="R126"/>
      <c s="57" t="s" r="S126"/>
      <c s="57" t="s" r="T126"/>
      <c s="57" t="s" r="U126"/>
      <c s="57" t="s" r="V126"/>
      <c s="57" t="s" r="X126"/>
      <c s="57" t="s" r="AA126"/>
      <c s="57" t="s" r="AC126"/>
      <c s="64" t="s" r="AE126"/>
      <c s="39" t="s" r="AF126"/>
      <c s="39" t="s" r="AG126"/>
      <c s="39" t="s" r="AH126"/>
      <c s="39" t="s" r="AI126"/>
      <c s="39" t="s" r="AJ126"/>
      <c s="39" t="s" r="AK126"/>
      <c s="39" t="s" r="AL126"/>
      <c s="39" t="s" r="AM126"/>
      <c s="39" t="s" r="AN126"/>
      <c s="39" t="s" r="AO126"/>
      <c s="39" t="s" r="AP126"/>
      <c s="39" t="s" r="AQ126"/>
      <c s="39" t="s" r="AR126"/>
      <c s="39" t="s" r="AS126"/>
      <c s="39" t="s" r="AT126"/>
      <c s="39" t="s" r="AU126"/>
    </row>
    <row r="127" spans="1:32">
      <c s="64" t="s" r="A127"/>
      <c s="16" t="s" r="B127">
        <v>183</v>
      </c>
      <c s="57" t="s" r="O127"/>
      <c s="57" t="s" r="P127"/>
      <c s="57" t="s" r="Q127"/>
      <c s="57" t="s" r="R127"/>
      <c s="57" t="s" r="S127"/>
      <c s="57" t="s" r="T127"/>
      <c s="57" t="s" r="U127"/>
      <c s="57" t="s" r="V127"/>
      <c s="57" t="s" r="X127"/>
      <c s="57" t="s" r="AA127"/>
      <c s="57" t="s" r="AC127"/>
      <c s="64" t="s" r="AE127"/>
      <c s="39" t="s" r="AF127"/>
      <c s="39" t="s" r="AG127"/>
      <c s="39" t="s" r="AH127"/>
      <c s="39" t="s" r="AI127"/>
      <c s="39" t="s" r="AJ127"/>
      <c s="39" t="s" r="AK127"/>
      <c s="39" t="s" r="AL127"/>
      <c s="39" t="s" r="AM127"/>
      <c s="39" t="s" r="AN127"/>
      <c s="39" t="s" r="AO127"/>
      <c s="39" t="s" r="AP127"/>
      <c s="39" t="s" r="AQ127"/>
      <c s="39" t="s" r="AR127"/>
      <c s="39" t="s" r="AS127"/>
      <c s="39" t="s" r="AT127"/>
      <c s="39" t="s" r="AU127"/>
    </row>
    <row r="128" spans="1:32">
      <c s="64" t="s" r="A128"/>
      <c s="64" t="s" r="B128"/>
      <c s="64" t="s" r="C128"/>
      <c s="64" t="s" r="D128"/>
      <c s="64" t="s" r="E128"/>
      <c s="64" t="s" r="F128"/>
      <c s="64" t="s" r="G128"/>
      <c s="64" t="s" r="H128"/>
      <c s="64" t="s" r="I128"/>
      <c s="64" t="s" r="J128"/>
      <c s="64" t="s" r="K128"/>
      <c s="64" t="s" r="L128"/>
      <c s="64" t="s" r="M128"/>
      <c s="64" t="s" r="N128"/>
      <c s="64" t="s" r="O128"/>
      <c s="64" t="s" r="P128"/>
      <c s="64" t="s" r="Q128"/>
      <c s="64" t="s" r="R128"/>
      <c s="64" t="s" r="S128"/>
      <c s="64" t="s" r="T128"/>
      <c s="64" t="s" r="U128"/>
      <c s="64" t="s" r="V128"/>
      <c s="64" t="s" r="W128"/>
      <c s="64" t="s" r="X128"/>
      <c s="64" t="s" r="Y128"/>
      <c s="64" t="s" r="Z128"/>
      <c s="64" t="s" r="AA128"/>
      <c s="64" t="s" r="AB128"/>
      <c s="64" t="s" r="AC128"/>
      <c s="64" t="s" r="AD128"/>
      <c s="64" t="s" r="AE128"/>
      <c s="39" t="s" r="AF128"/>
      <c s="39" t="s" r="AG128"/>
      <c s="39" t="s" r="AH128"/>
      <c s="39" t="s" r="AI128"/>
      <c s="39" t="s" r="AJ128"/>
      <c s="39" t="s" r="AK128"/>
      <c s="39" t="s" r="AL128"/>
      <c s="39" t="s" r="AM128"/>
      <c s="39" t="s" r="AN128"/>
      <c s="39" t="s" r="AO128"/>
      <c s="39" t="s" r="AP128"/>
      <c s="39" t="s" r="AQ128"/>
      <c s="39" t="s" r="AR128"/>
      <c s="39" t="s" r="AS128"/>
      <c s="39" t="s" r="AT128"/>
      <c s="39" t="s" r="AU128"/>
    </row>
    <row r="129" spans="1:32">
      <c s="57" t="s" r="B129"/>
    </row>
    <row r="130" spans="1:32">
      <c s="57" t="s" r="B130"/>
    </row>
    <row r="131" spans="1:32">
      <c s="57" t="s" r="B131"/>
    </row>
  </sheetData>
  <pageMargins left="0.75" right="0.75" top="1.00" bottom="1.00" header="0.50" footer="0.50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A1"/>
  <sheetViews>
    <sheetView workbookViewId="0">
      <selection sqref="A1" activeCell="A1"/>
    </sheetView>
  </sheetViews>
  <sheetFormatPr defaultRowHeight="15"/>
  <sheetData/>
  <pageMargins left="0.75" right="0.75" top="1.00" bottom="1.00" header="0.50" footer="0.5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A1"/>
  <sheetViews>
    <sheetView workbookViewId="0">
      <selection sqref="A1" activeCell="A1"/>
    </sheetView>
  </sheetViews>
  <sheetFormatPr defaultRowHeight="15"/>
  <sheetData/>
  <pageMargins left="0.75" right="0.75" top="1.00" bottom="1.00" header="0.50" footer="0.5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Thomas Larm</dc:creator>
  <cp:lastModifiedBy>Alberto Vega</cp:lastModifiedBy>
  <dcterms:created xmlns:dcterms="http://purl.org/dc/terms/" xmlns:xsi="http://www.w3.org/2001/XMLSchema-instance" xsi:type="dcterms:W3CDTF">2014-04-22T14:00:47Z</dcterms:created>
  <dcterms:modified xmlns:dcterms="http://purl.org/dc/terms/" xmlns:xsi="http://www.w3.org/2001/XMLSchema-instance" xsi:type="dcterms:W3CDTF">2015-01-27T10:38:35Z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