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5605" windowHeight="16005"/>
  </bookViews>
  <sheets>
    <sheet name="Sheet1" sheetId="1" r:id="rId1"/>
    <sheet name="Sheet2" sheetId="2" r:id="rId2"/>
    <sheet name="Sheet3" sheetId="3" r:id="rId3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50" i="1" l="1"/>
  <c r="E150" i="1"/>
  <c r="F161" i="1"/>
  <c r="E161" i="1"/>
  <c r="D161" i="1"/>
  <c r="C161" i="1"/>
  <c r="D150" i="1"/>
  <c r="C150" i="1"/>
  <c r="C125" i="1"/>
  <c r="E125" i="1"/>
  <c r="C126" i="1"/>
  <c r="D126" i="1"/>
  <c r="E126" i="1"/>
  <c r="B126" i="1"/>
  <c r="C132" i="1"/>
  <c r="D132" i="1"/>
  <c r="E132" i="1"/>
  <c r="B132" i="1"/>
  <c r="C118" i="1"/>
  <c r="D118" i="1"/>
  <c r="E118" i="1"/>
  <c r="B118" i="1"/>
  <c r="C109" i="1"/>
  <c r="D109" i="1"/>
  <c r="E109" i="1"/>
  <c r="B109" i="1"/>
  <c r="D100" i="1"/>
  <c r="C95" i="1"/>
  <c r="C96" i="1"/>
  <c r="C97" i="1"/>
  <c r="C98" i="1"/>
  <c r="C100" i="1"/>
  <c r="L62" i="1"/>
  <c r="J62" i="1"/>
  <c r="M58" i="1"/>
  <c r="M57" i="1"/>
  <c r="L61" i="1"/>
  <c r="L59" i="1"/>
  <c r="L58" i="1"/>
  <c r="L57" i="1"/>
  <c r="F62" i="1"/>
  <c r="F63" i="1"/>
  <c r="F64" i="1"/>
  <c r="F65" i="1"/>
  <c r="F66" i="1"/>
  <c r="G67" i="1"/>
  <c r="F55" i="1"/>
  <c r="F56" i="1"/>
  <c r="F57" i="1"/>
  <c r="F58" i="1"/>
  <c r="F59" i="1"/>
  <c r="G59" i="1"/>
  <c r="I72" i="1"/>
  <c r="J72" i="1"/>
  <c r="F72" i="1"/>
  <c r="I67" i="1"/>
  <c r="F69" i="1"/>
  <c r="J61" i="1"/>
  <c r="I61" i="1"/>
  <c r="F48" i="1"/>
  <c r="F49" i="1"/>
  <c r="F50" i="1"/>
  <c r="F43" i="1"/>
  <c r="F44" i="1"/>
  <c r="F45" i="1"/>
  <c r="F39" i="1"/>
  <c r="F38" i="1"/>
  <c r="F40" i="1"/>
  <c r="F30" i="1"/>
  <c r="F31" i="1"/>
  <c r="F32" i="1"/>
  <c r="F33" i="1"/>
  <c r="F34" i="1"/>
  <c r="F35" i="1"/>
  <c r="R13" i="1"/>
  <c r="R14" i="1"/>
  <c r="R15" i="1"/>
  <c r="R16" i="1"/>
  <c r="R17" i="1"/>
  <c r="R12" i="1"/>
</calcChain>
</file>

<file path=xl/sharedStrings.xml><?xml version="1.0" encoding="utf-8"?>
<sst xmlns="http://schemas.openxmlformats.org/spreadsheetml/2006/main" count="320" uniqueCount="144">
  <si>
    <t>Yearly Range</t>
  </si>
  <si>
    <t>Dry-Bulb</t>
  </si>
  <si>
    <t>Wet-Bulb</t>
  </si>
  <si>
    <t>Dry or Wet Bulb</t>
  </si>
  <si>
    <t>Jan</t>
  </si>
  <si>
    <t>Feb</t>
  </si>
  <si>
    <t>Mar</t>
  </si>
  <si>
    <t>Apr</t>
  </si>
  <si>
    <t>May</t>
  </si>
  <si>
    <t>Sep</t>
  </si>
  <si>
    <t>Oct</t>
  </si>
  <si>
    <t>Nov</t>
  </si>
  <si>
    <t>Dec</t>
  </si>
  <si>
    <t>32°C</t>
  </si>
  <si>
    <t>Design condition</t>
  </si>
  <si>
    <t>External conditons</t>
  </si>
  <si>
    <t>Internal conditons</t>
  </si>
  <si>
    <t>Summer</t>
  </si>
  <si>
    <t>Winter</t>
  </si>
  <si>
    <t>T.0.6</t>
  </si>
  <si>
    <t>M.0.3</t>
  </si>
  <si>
    <t>21°C DB/80%RH</t>
  </si>
  <si>
    <t>23.5°C DB/55%RH</t>
  </si>
  <si>
    <t xml:space="preserve"> 33.8°C DB/22.9°C WB</t>
  </si>
  <si>
    <t xml:space="preserve">2.1°C DB/80%RH </t>
  </si>
  <si>
    <t>Floor</t>
  </si>
  <si>
    <t>Ceiling</t>
  </si>
  <si>
    <t>External Wall</t>
  </si>
  <si>
    <t>Internal Wall</t>
  </si>
  <si>
    <t>W: 0.5055</t>
  </si>
  <si>
    <t>S: 0.5085</t>
  </si>
  <si>
    <t>S: 1.967</t>
  </si>
  <si>
    <t>W: 1.978</t>
  </si>
  <si>
    <t>Surfaces</t>
  </si>
  <si>
    <t xml:space="preserve">Component </t>
  </si>
  <si>
    <t>U-value(W/m^2°C)</t>
  </si>
  <si>
    <t>R-value(m^2°C/W)</t>
  </si>
  <si>
    <t>R-values (m^2℃/W )</t>
  </si>
  <si>
    <t>/</t>
  </si>
  <si>
    <t>References</t>
  </si>
  <si>
    <t>Table37 Page81 DA09</t>
  </si>
  <si>
    <t>Thickness (mm)</t>
  </si>
  <si>
    <t>Metal deck</t>
  </si>
  <si>
    <t>Wood deck</t>
  </si>
  <si>
    <t>Wood rafter</t>
  </si>
  <si>
    <t>Fiberglass</t>
  </si>
  <si>
    <t>Table37 Page82 DA09</t>
  </si>
  <si>
    <t>Table37 Page79 DA09</t>
  </si>
  <si>
    <t>Plaster</t>
  </si>
  <si>
    <t>Table37 Page78 DA09</t>
  </si>
  <si>
    <t>T.0.6</t>
    <phoneticPr fontId="2" type="noConversion"/>
  </si>
  <si>
    <t>MM.0.3</t>
    <phoneticPr fontId="2" type="noConversion"/>
  </si>
  <si>
    <t> 2.496</t>
  </si>
  <si>
    <t> 0.401</t>
  </si>
  <si>
    <t>Increment of Insulation(m^2°C/W)</t>
    <phoneticPr fontId="2" type="noConversion"/>
  </si>
  <si>
    <t>Corrected R-values</t>
    <phoneticPr fontId="2" type="noConversion"/>
  </si>
  <si>
    <t>R-values(m^2°C/W)</t>
    <phoneticPr fontId="2" type="noConversion"/>
  </si>
  <si>
    <t>Corrected U-values</t>
    <phoneticPr fontId="2" type="noConversion"/>
  </si>
  <si>
    <t>storage mass</t>
    <phoneticPr fontId="2" type="noConversion"/>
  </si>
  <si>
    <t>Component</t>
    <phoneticPr fontId="2" type="noConversion"/>
  </si>
  <si>
    <t>Density</t>
    <phoneticPr fontId="2" type="noConversion"/>
  </si>
  <si>
    <t>Mass (kg)</t>
    <phoneticPr fontId="2" type="noConversion"/>
  </si>
  <si>
    <t>Wood rafter&amp;fibreglass</t>
    <phoneticPr fontId="2" type="noConversion"/>
  </si>
  <si>
    <t>Plaster</t>
    <phoneticPr fontId="2" type="noConversion"/>
  </si>
  <si>
    <t>/</t>
    <phoneticPr fontId="2" type="noConversion"/>
  </si>
  <si>
    <t>Total mass (kg)</t>
    <phoneticPr fontId="2" type="noConversion"/>
  </si>
  <si>
    <t>Mass perunit area (Kg/m2)</t>
    <phoneticPr fontId="2" type="noConversion"/>
  </si>
  <si>
    <t>Area (m2)</t>
    <phoneticPr fontId="2" type="noConversion"/>
  </si>
  <si>
    <t>Thickness (mm)</t>
    <phoneticPr fontId="2" type="noConversion"/>
  </si>
  <si>
    <t>Shop T.0.6</t>
    <phoneticPr fontId="2" type="noConversion"/>
  </si>
  <si>
    <t>Bituminous felt roof with 150mm of concrete and 25 mm of sand and cement topping and
plaster tiles</t>
    <phoneticPr fontId="2" type="noConversion"/>
  </si>
  <si>
    <t>100mm concrete with + 25mm sand/topping + carpet and underlay</t>
    <phoneticPr fontId="2" type="noConversion"/>
  </si>
  <si>
    <t>Floor Shop T.0.6</t>
    <phoneticPr fontId="2" type="noConversion"/>
  </si>
  <si>
    <t>External wall</t>
    <phoneticPr fontId="2" type="noConversion"/>
  </si>
  <si>
    <t>Batts*2</t>
    <phoneticPr fontId="2" type="noConversion"/>
  </si>
  <si>
    <t>Batts*6</t>
    <phoneticPr fontId="2" type="noConversion"/>
  </si>
  <si>
    <t>2×90mm brick with 60mm air gap</t>
    <phoneticPr fontId="2" type="noConversion"/>
  </si>
  <si>
    <t>t06,N</t>
    <phoneticPr fontId="2" type="noConversion"/>
  </si>
  <si>
    <t>MM03</t>
    <phoneticPr fontId="2" type="noConversion"/>
  </si>
  <si>
    <t>N</t>
    <phoneticPr fontId="2" type="noConversion"/>
  </si>
  <si>
    <t>E</t>
    <phoneticPr fontId="2" type="noConversion"/>
  </si>
  <si>
    <t>Window</t>
    <phoneticPr fontId="2" type="noConversion"/>
  </si>
  <si>
    <t>3*3</t>
    <phoneticPr fontId="2" type="noConversion"/>
  </si>
  <si>
    <t>1.5h</t>
    <phoneticPr fontId="2" type="noConversion"/>
  </si>
  <si>
    <t>Marble</t>
    <phoneticPr fontId="2" type="noConversion"/>
  </si>
  <si>
    <t>Batts*4</t>
    <phoneticPr fontId="2" type="noConversion"/>
  </si>
  <si>
    <t>T06</t>
    <phoneticPr fontId="2" type="noConversion"/>
  </si>
  <si>
    <t>Internal wall</t>
    <phoneticPr fontId="2" type="noConversion"/>
  </si>
  <si>
    <t>12mm plaster board + 100mm + 12mm plaster board</t>
    <phoneticPr fontId="2" type="noConversion"/>
  </si>
  <si>
    <t>Solar Transmission</t>
  </si>
  <si>
    <t>ceiling</t>
  </si>
  <si>
    <t>Heat load for external surface (MM.0.3)</t>
  </si>
  <si>
    <t>Total</t>
  </si>
  <si>
    <t>Room</t>
  </si>
  <si>
    <t>MM.0.3</t>
  </si>
  <si>
    <t>Summer(W)</t>
  </si>
  <si>
    <t>Winter(W)</t>
  </si>
  <si>
    <t xml:space="preserve">Heat Load for External Surface </t>
  </si>
  <si>
    <t>Equipment load</t>
  </si>
  <si>
    <t>Coffee machine 5L</t>
  </si>
  <si>
    <t>Microwave oven</t>
  </si>
  <si>
    <t>Toaster</t>
  </si>
  <si>
    <t>Desktop computer</t>
  </si>
  <si>
    <t>Laptop computer</t>
  </si>
  <si>
    <t>Flat-panel monitor 15''</t>
  </si>
  <si>
    <t>Flat-panel monitor 30''</t>
  </si>
  <si>
    <t>Flat-panel monitor 45''</t>
  </si>
  <si>
    <t>Flat-panel monitor 60''</t>
  </si>
  <si>
    <t>Cash register</t>
  </si>
  <si>
    <t>Equipment</t>
  </si>
  <si>
    <t>number</t>
  </si>
  <si>
    <t>Sensible(W)</t>
  </si>
  <si>
    <t>Laternt(W)</t>
  </si>
  <si>
    <t>Internal cooling load in summer</t>
  </si>
  <si>
    <t>Division</t>
  </si>
  <si>
    <t>People</t>
  </si>
  <si>
    <t>Lights</t>
  </si>
  <si>
    <t>Infiltration</t>
  </si>
  <si>
    <t>Sensible</t>
  </si>
  <si>
    <t>Latent</t>
  </si>
  <si>
    <t>Latent(W)</t>
  </si>
  <si>
    <t>Cooling Load in Summer</t>
  </si>
  <si>
    <t>Load Type</t>
  </si>
  <si>
    <t>External Load</t>
  </si>
  <si>
    <t>Internal Load</t>
  </si>
  <si>
    <t xml:space="preserve">Total </t>
  </si>
  <si>
    <t>Heating Load in Winter</t>
  </si>
  <si>
    <t>Internal heating load in winter</t>
  </si>
  <si>
    <t>T06</t>
  </si>
  <si>
    <t>MM03</t>
  </si>
  <si>
    <t>Camel</t>
  </si>
  <si>
    <t>Hand Calculation</t>
  </si>
  <si>
    <t>External</t>
  </si>
  <si>
    <t>Glass</t>
  </si>
  <si>
    <t>Wall</t>
  </si>
  <si>
    <t>Internal</t>
  </si>
  <si>
    <t>Appliances</t>
  </si>
  <si>
    <t>Radiation</t>
  </si>
  <si>
    <t>CAMEL</t>
  </si>
  <si>
    <t>Heating load</t>
  </si>
  <si>
    <t>camel</t>
  </si>
  <si>
    <t>sensible</t>
  </si>
  <si>
    <t>latent</t>
  </si>
  <si>
    <t>hand calculation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</si>
</sst>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6" x14ac:knownFonts="1">
    <font>
      <sz val="11"/>
      <color theme="1"/>
      <name val="DengXian"/>
      <family val="2"/>
      <scheme val="minor"/>
    </font>
    <font>
      <b/>
      <sz val="11"/>
      <color theme="1"/>
      <name val="DengXian"/>
      <family val="2"/>
      <scheme val="minor"/>
    </font>
    <font>
      <sz val="9"/>
      <name val="DengXian"/>
      <family val="2"/>
      <scheme val="minor"/>
    </font>
    <font>
      <u/>
      <sz val="11"/>
      <color theme="10"/>
      <name val="DengXian"/>
      <family val="2"/>
      <scheme val="minor"/>
    </font>
    <font>
      <u/>
      <sz val="11"/>
      <color theme="11"/>
      <name val="DengXian"/>
      <family val="2"/>
      <scheme val="minor"/>
    </font>
    <font>
      <b/>
      <sz val="11"/>
      <color theme="1"/>
      <name val="DengXian"/>
      <family val="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8">
    <xf numFmtId="0" fontId="0" fillId="0" borderId="0" xfId="0"/>
    <xf numFmtId="17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" fontId="0" fillId="0" borderId="0" xfId="0" applyNumberForma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</cellXfs>
  <cellStyles count="3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59</xdr:row>
      <xdr:rowOff>0</xdr:rowOff>
    </xdr:from>
    <xdr:to>
      <xdr:col>13</xdr:col>
      <xdr:colOff>390525</xdr:colOff>
      <xdr:row>59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72650" y="15621000"/>
          <a:ext cx="182880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67"/>
  <sheetViews>
    <sheetView tabSelected="1" topLeftCell="A138" workbookViewId="0">
      <selection activeCell="A164" sqref="A164:E167"/>
    </sheetView>
  </sheetViews>
  <sheetFormatPr defaultColWidth="8.77734375" defaultRowHeight="15" x14ac:dyDescent="0.25"/>
  <cols>
    <col min="1" max="1" width="19" style="11" customWidth="1"/>
    <col min="2" max="2" width="11.109375" style="11" customWidth="1"/>
    <col min="3" max="3" width="11.33203125" style="11" customWidth="1"/>
    <col min="4" max="4" width="14.109375" style="11" customWidth="1"/>
    <col min="5" max="12" width="8.77734375" style="11"/>
    <col min="13" max="13" width="8" style="11" bestFit="1" customWidth="1"/>
    <col min="14" max="14" width="7.33203125" style="11" bestFit="1" customWidth="1"/>
    <col min="15" max="15" width="17.33203125" style="11" bestFit="1" customWidth="1"/>
    <col min="16" max="16" width="12.77734375" style="11" customWidth="1"/>
    <col min="17" max="16384" width="8.77734375" style="11"/>
  </cols>
  <sheetData>
    <row r="1" spans="1:18" x14ac:dyDescent="0.2">
      <c r="A1" s="2" t="s">
        <v>0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  <c r="K1" s="2" t="s">
        <v>12</v>
      </c>
    </row>
    <row r="2" spans="1:18" x14ac:dyDescent="0.25">
      <c r="A2" s="28" t="s">
        <v>13</v>
      </c>
      <c r="B2" s="4" t="s">
        <v>1</v>
      </c>
      <c r="C2" s="4">
        <v>0</v>
      </c>
      <c r="D2" s="4">
        <v>0</v>
      </c>
      <c r="E2" s="4">
        <v>-1</v>
      </c>
      <c r="F2" s="4">
        <v>-3</v>
      </c>
      <c r="G2" s="4">
        <v>-6</v>
      </c>
      <c r="H2" s="4">
        <v>-4</v>
      </c>
      <c r="I2" s="4">
        <v>-4</v>
      </c>
      <c r="J2" s="4">
        <v>-2</v>
      </c>
      <c r="K2" s="4">
        <v>0</v>
      </c>
      <c r="M2" s="32" t="s">
        <v>33</v>
      </c>
      <c r="N2" s="33"/>
      <c r="O2" s="5" t="s">
        <v>36</v>
      </c>
      <c r="P2" s="5" t="s">
        <v>35</v>
      </c>
    </row>
    <row r="3" spans="1:18" x14ac:dyDescent="0.25">
      <c r="A3" s="28"/>
      <c r="B3" s="1" t="s">
        <v>2</v>
      </c>
      <c r="C3" s="4">
        <v>0</v>
      </c>
      <c r="D3" s="4">
        <v>0</v>
      </c>
      <c r="E3" s="4">
        <v>0</v>
      </c>
      <c r="F3" s="4">
        <v>-1</v>
      </c>
      <c r="G3" s="4">
        <v>-2</v>
      </c>
      <c r="H3" s="4">
        <v>-2</v>
      </c>
      <c r="I3" s="4">
        <v>-2</v>
      </c>
      <c r="J3" s="4">
        <v>0</v>
      </c>
      <c r="K3" s="4">
        <v>0</v>
      </c>
      <c r="M3" s="28" t="s">
        <v>25</v>
      </c>
      <c r="N3" s="28"/>
      <c r="O3" s="4">
        <v>0.72499999999999998</v>
      </c>
      <c r="P3" s="4">
        <v>1.38</v>
      </c>
    </row>
    <row r="4" spans="1:18" x14ac:dyDescent="0.25">
      <c r="A4" s="8"/>
      <c r="B4" s="9"/>
      <c r="C4" s="8"/>
      <c r="D4" s="8"/>
      <c r="E4" s="8"/>
      <c r="F4" s="8"/>
      <c r="G4" s="8"/>
      <c r="H4" s="8"/>
      <c r="I4" s="8"/>
      <c r="J4" s="8"/>
      <c r="K4" s="8"/>
      <c r="M4" s="28" t="s">
        <v>26</v>
      </c>
      <c r="N4" s="4" t="s">
        <v>50</v>
      </c>
      <c r="O4" s="4" t="s">
        <v>52</v>
      </c>
      <c r="P4" s="4" t="s">
        <v>53</v>
      </c>
    </row>
    <row r="5" spans="1:18" x14ac:dyDescent="0.25">
      <c r="M5" s="28"/>
      <c r="N5" s="4" t="s">
        <v>51</v>
      </c>
      <c r="O5" s="4">
        <v>1.7</v>
      </c>
      <c r="P5" s="4">
        <v>0.58799999999999997</v>
      </c>
    </row>
    <row r="6" spans="1:18" x14ac:dyDescent="0.25">
      <c r="A6" s="29" t="s">
        <v>14</v>
      </c>
      <c r="B6" s="29" t="s">
        <v>15</v>
      </c>
      <c r="C6" s="29" t="s">
        <v>16</v>
      </c>
      <c r="D6" s="29"/>
      <c r="M6" s="28" t="s">
        <v>27</v>
      </c>
      <c r="N6" s="28"/>
      <c r="O6" s="4" t="s">
        <v>29</v>
      </c>
      <c r="P6" s="4" t="s">
        <v>32</v>
      </c>
    </row>
    <row r="7" spans="1:18" x14ac:dyDescent="0.25">
      <c r="A7" s="29"/>
      <c r="B7" s="29"/>
      <c r="C7" s="5" t="s">
        <v>19</v>
      </c>
      <c r="D7" s="5" t="s">
        <v>20</v>
      </c>
      <c r="M7" s="28"/>
      <c r="N7" s="28"/>
      <c r="O7" s="4" t="s">
        <v>30</v>
      </c>
      <c r="P7" s="4" t="s">
        <v>31</v>
      </c>
    </row>
    <row r="8" spans="1:18" x14ac:dyDescent="0.25">
      <c r="A8" s="3" t="s">
        <v>17</v>
      </c>
      <c r="B8" s="4" t="s">
        <v>23</v>
      </c>
      <c r="C8" s="4" t="s">
        <v>22</v>
      </c>
      <c r="D8" s="4" t="s">
        <v>22</v>
      </c>
      <c r="M8" s="28" t="s">
        <v>28</v>
      </c>
      <c r="N8" s="28"/>
      <c r="O8" s="4">
        <v>0.56200000000000006</v>
      </c>
      <c r="P8" s="4">
        <v>1.78</v>
      </c>
    </row>
    <row r="9" spans="1:18" x14ac:dyDescent="0.25">
      <c r="A9" s="3" t="s">
        <v>18</v>
      </c>
      <c r="B9" s="4" t="s">
        <v>24</v>
      </c>
      <c r="C9" s="4" t="s">
        <v>21</v>
      </c>
      <c r="D9" s="4" t="s">
        <v>21</v>
      </c>
    </row>
    <row r="11" spans="1:18" ht="45" x14ac:dyDescent="0.25">
      <c r="M11" s="34" t="s">
        <v>33</v>
      </c>
      <c r="N11" s="35"/>
      <c r="O11" s="10" t="s">
        <v>56</v>
      </c>
      <c r="P11" s="10" t="s">
        <v>54</v>
      </c>
      <c r="Q11" s="10" t="s">
        <v>55</v>
      </c>
      <c r="R11" s="10" t="s">
        <v>57</v>
      </c>
    </row>
    <row r="12" spans="1:18" x14ac:dyDescent="0.25">
      <c r="A12" s="2" t="s">
        <v>33</v>
      </c>
      <c r="B12" s="2" t="s">
        <v>36</v>
      </c>
      <c r="C12" s="2" t="s">
        <v>35</v>
      </c>
      <c r="M12" s="28" t="s">
        <v>25</v>
      </c>
      <c r="N12" s="28"/>
      <c r="O12" s="4">
        <v>0.72499999999999998</v>
      </c>
      <c r="P12" s="4">
        <v>1</v>
      </c>
      <c r="Q12" s="4">
        <v>1.7250000000000001</v>
      </c>
      <c r="R12" s="17">
        <f>1/Q12</f>
        <v>0.57971014492753625</v>
      </c>
    </row>
    <row r="13" spans="1:18" x14ac:dyDescent="0.25">
      <c r="A13" s="4" t="s">
        <v>25</v>
      </c>
      <c r="B13" s="4">
        <v>0.72499999999999998</v>
      </c>
      <c r="C13" s="4">
        <v>1.38</v>
      </c>
      <c r="M13" s="28" t="s">
        <v>26</v>
      </c>
      <c r="N13" s="4" t="s">
        <v>50</v>
      </c>
      <c r="O13" s="4" t="s">
        <v>52</v>
      </c>
      <c r="P13" s="4">
        <v>1</v>
      </c>
      <c r="Q13" s="4">
        <v>3.496</v>
      </c>
      <c r="R13" s="17">
        <f t="shared" ref="R13:R17" si="0">1/Q13</f>
        <v>0.28604118993135014</v>
      </c>
    </row>
    <row r="14" spans="1:18" x14ac:dyDescent="0.25">
      <c r="A14" s="4" t="s">
        <v>26</v>
      </c>
      <c r="B14" s="4"/>
      <c r="C14" s="4"/>
      <c r="M14" s="28"/>
      <c r="N14" s="4" t="s">
        <v>51</v>
      </c>
      <c r="O14" s="4">
        <v>0.58799999999999997</v>
      </c>
      <c r="P14" s="4">
        <v>3</v>
      </c>
      <c r="Q14" s="4">
        <v>3.5880000000000001</v>
      </c>
      <c r="R14" s="17">
        <f t="shared" si="0"/>
        <v>0.27870680044593088</v>
      </c>
    </row>
    <row r="15" spans="1:18" x14ac:dyDescent="0.25">
      <c r="A15" s="30" t="s">
        <v>27</v>
      </c>
      <c r="B15" s="4" t="s">
        <v>29</v>
      </c>
      <c r="C15" s="4" t="s">
        <v>32</v>
      </c>
      <c r="M15" s="28" t="s">
        <v>27</v>
      </c>
      <c r="N15" s="28"/>
      <c r="O15" s="4" t="s">
        <v>29</v>
      </c>
      <c r="P15" s="4">
        <v>2</v>
      </c>
      <c r="Q15" s="4">
        <v>2.5055000000000001</v>
      </c>
      <c r="R15" s="17">
        <f t="shared" si="0"/>
        <v>0.39912193175014965</v>
      </c>
    </row>
    <row r="16" spans="1:18" x14ac:dyDescent="0.25">
      <c r="A16" s="31"/>
      <c r="B16" s="4" t="s">
        <v>30</v>
      </c>
      <c r="C16" s="4" t="s">
        <v>31</v>
      </c>
      <c r="M16" s="28"/>
      <c r="N16" s="28"/>
      <c r="O16" s="4" t="s">
        <v>30</v>
      </c>
      <c r="P16" s="4">
        <v>2</v>
      </c>
      <c r="Q16" s="4">
        <v>2.5085000000000002</v>
      </c>
      <c r="R16" s="17">
        <f t="shared" si="0"/>
        <v>0.39864460833167231</v>
      </c>
    </row>
    <row r="17" spans="1:18" x14ac:dyDescent="0.2">
      <c r="A17" s="4" t="s">
        <v>28</v>
      </c>
      <c r="B17" s="4">
        <v>0.56200000000000006</v>
      </c>
      <c r="C17" s="4">
        <v>1.78</v>
      </c>
      <c r="M17" s="28" t="s">
        <v>28</v>
      </c>
      <c r="N17" s="28"/>
      <c r="O17" s="4">
        <v>0.56200000000000006</v>
      </c>
      <c r="P17" s="4">
        <v>0.5</v>
      </c>
      <c r="Q17" s="4">
        <v>1.0620000000000001</v>
      </c>
      <c r="R17" s="17">
        <f t="shared" si="0"/>
        <v>0.94161958568738224</v>
      </c>
    </row>
    <row r="19" spans="1:18" x14ac:dyDescent="0.25">
      <c r="A19" s="5" t="s">
        <v>34</v>
      </c>
      <c r="B19" s="5" t="s">
        <v>41</v>
      </c>
      <c r="C19" s="5" t="s">
        <v>37</v>
      </c>
      <c r="D19" s="5" t="s">
        <v>39</v>
      </c>
    </row>
    <row r="20" spans="1:18" x14ac:dyDescent="0.2">
      <c r="A20" s="6" t="s">
        <v>42</v>
      </c>
      <c r="B20" s="6" t="s">
        <v>38</v>
      </c>
      <c r="C20" s="6">
        <v>0</v>
      </c>
      <c r="D20" s="4" t="s">
        <v>40</v>
      </c>
    </row>
    <row r="21" spans="1:18" x14ac:dyDescent="0.2">
      <c r="A21" s="6" t="s">
        <v>43</v>
      </c>
      <c r="B21" s="4">
        <v>25</v>
      </c>
      <c r="C21" s="4">
        <v>0.16500000000000001</v>
      </c>
      <c r="D21" s="4" t="s">
        <v>46</v>
      </c>
    </row>
    <row r="22" spans="1:18" x14ac:dyDescent="0.2">
      <c r="A22" s="6" t="s">
        <v>44</v>
      </c>
      <c r="B22" s="4">
        <v>100</v>
      </c>
      <c r="C22" s="4">
        <v>0.72199999999999998</v>
      </c>
      <c r="D22" s="4" t="s">
        <v>46</v>
      </c>
    </row>
    <row r="23" spans="1:18" x14ac:dyDescent="0.2">
      <c r="A23" s="6" t="s">
        <v>45</v>
      </c>
      <c r="B23" s="4">
        <v>100</v>
      </c>
      <c r="C23" s="4">
        <v>3.15</v>
      </c>
      <c r="D23" s="4" t="s">
        <v>47</v>
      </c>
    </row>
    <row r="24" spans="1:18" x14ac:dyDescent="0.2">
      <c r="A24" s="6" t="s">
        <v>48</v>
      </c>
      <c r="B24" s="4">
        <v>15</v>
      </c>
      <c r="C24" s="4">
        <v>4.1000000000000002E-2</v>
      </c>
      <c r="D24" s="4" t="s">
        <v>49</v>
      </c>
    </row>
    <row r="27" spans="1:18" x14ac:dyDescent="0.2">
      <c r="A27" s="12" t="s">
        <v>58</v>
      </c>
      <c r="B27" s="11" t="s">
        <v>90</v>
      </c>
    </row>
    <row r="28" spans="1:18" x14ac:dyDescent="0.2">
      <c r="A28" s="12" t="s">
        <v>69</v>
      </c>
    </row>
    <row r="29" spans="1:18" ht="30" x14ac:dyDescent="0.2">
      <c r="A29" s="10" t="s">
        <v>59</v>
      </c>
      <c r="B29" s="10" t="s">
        <v>68</v>
      </c>
      <c r="C29" s="10" t="s">
        <v>60</v>
      </c>
      <c r="D29" s="10" t="s">
        <v>66</v>
      </c>
      <c r="E29" s="10" t="s">
        <v>67</v>
      </c>
      <c r="F29" s="10" t="s">
        <v>61</v>
      </c>
    </row>
    <row r="30" spans="1:18" x14ac:dyDescent="0.2">
      <c r="A30" s="6" t="s">
        <v>42</v>
      </c>
      <c r="B30" s="4">
        <v>30</v>
      </c>
      <c r="C30" s="4">
        <v>78.5</v>
      </c>
      <c r="D30" s="4" t="s">
        <v>64</v>
      </c>
      <c r="E30" s="4">
        <v>146</v>
      </c>
      <c r="F30" s="4">
        <f>E30*C30*B30/1000</f>
        <v>343.83</v>
      </c>
    </row>
    <row r="31" spans="1:18" x14ac:dyDescent="0.2">
      <c r="A31" s="6" t="s">
        <v>43</v>
      </c>
      <c r="B31" s="4">
        <v>25</v>
      </c>
      <c r="C31" s="4">
        <v>106</v>
      </c>
      <c r="D31" s="4" t="s">
        <v>64</v>
      </c>
      <c r="E31" s="4">
        <v>146</v>
      </c>
      <c r="F31" s="4">
        <f t="shared" ref="F31:F34" si="1">E31*C31*B31/1000</f>
        <v>386.9</v>
      </c>
    </row>
    <row r="32" spans="1:18" ht="30" x14ac:dyDescent="0.2">
      <c r="A32" s="13" t="s">
        <v>62</v>
      </c>
      <c r="B32" s="4">
        <v>100</v>
      </c>
      <c r="C32" s="4">
        <v>177.89</v>
      </c>
      <c r="D32" s="4" t="s">
        <v>64</v>
      </c>
      <c r="E32" s="4">
        <v>146</v>
      </c>
      <c r="F32" s="4">
        <f t="shared" si="1"/>
        <v>2597.194</v>
      </c>
    </row>
    <row r="33" spans="1:6" x14ac:dyDescent="0.2">
      <c r="A33" s="6" t="s">
        <v>63</v>
      </c>
      <c r="B33" s="4">
        <v>15</v>
      </c>
      <c r="C33" s="4">
        <v>1121</v>
      </c>
      <c r="D33" s="4" t="s">
        <v>64</v>
      </c>
      <c r="E33" s="4">
        <v>146</v>
      </c>
      <c r="F33" s="4">
        <f t="shared" si="1"/>
        <v>2454.9899999999998</v>
      </c>
    </row>
    <row r="34" spans="1:6" x14ac:dyDescent="0.2">
      <c r="A34" s="6" t="s">
        <v>74</v>
      </c>
      <c r="B34" s="4">
        <v>150</v>
      </c>
      <c r="C34" s="4">
        <v>32</v>
      </c>
      <c r="D34" s="4"/>
      <c r="E34" s="4">
        <v>146</v>
      </c>
      <c r="F34" s="4">
        <f t="shared" si="1"/>
        <v>700.8</v>
      </c>
    </row>
    <row r="35" spans="1:6" x14ac:dyDescent="0.2">
      <c r="A35" s="36" t="s">
        <v>65</v>
      </c>
      <c r="B35" s="36"/>
      <c r="C35" s="36"/>
      <c r="D35" s="36"/>
      <c r="E35" s="36"/>
      <c r="F35" s="4">
        <f>SUM(F30:F34)</f>
        <v>6483.7139999999999</v>
      </c>
    </row>
    <row r="36" spans="1:6" x14ac:dyDescent="0.2">
      <c r="A36" s="12" t="s">
        <v>51</v>
      </c>
    </row>
    <row r="37" spans="1:6" ht="30" x14ac:dyDescent="0.2">
      <c r="A37" s="10" t="s">
        <v>59</v>
      </c>
      <c r="B37" s="10" t="s">
        <v>68</v>
      </c>
      <c r="C37" s="10" t="s">
        <v>60</v>
      </c>
      <c r="D37" s="10" t="s">
        <v>66</v>
      </c>
      <c r="E37" s="10" t="s">
        <v>67</v>
      </c>
      <c r="F37" s="10" t="s">
        <v>61</v>
      </c>
    </row>
    <row r="38" spans="1:6" ht="105" x14ac:dyDescent="0.2">
      <c r="A38" s="14" t="s">
        <v>70</v>
      </c>
      <c r="B38" s="4">
        <v>187</v>
      </c>
      <c r="C38" s="4" t="s">
        <v>64</v>
      </c>
      <c r="D38" s="4">
        <v>437</v>
      </c>
      <c r="E38" s="4">
        <v>440</v>
      </c>
      <c r="F38" s="4">
        <f>D38*E38</f>
        <v>192280</v>
      </c>
    </row>
    <row r="39" spans="1:6" x14ac:dyDescent="0.2">
      <c r="A39" s="14" t="s">
        <v>75</v>
      </c>
      <c r="B39" s="4">
        <v>450</v>
      </c>
      <c r="C39" s="4">
        <v>32</v>
      </c>
      <c r="D39" s="4" t="s">
        <v>64</v>
      </c>
      <c r="E39" s="4">
        <v>440</v>
      </c>
      <c r="F39" s="4">
        <f t="shared" ref="F39" si="2">E39*C39*B39/1000</f>
        <v>6336</v>
      </c>
    </row>
    <row r="40" spans="1:6" x14ac:dyDescent="0.2">
      <c r="A40" s="36" t="s">
        <v>65</v>
      </c>
      <c r="B40" s="36"/>
      <c r="C40" s="36"/>
      <c r="D40" s="36"/>
      <c r="E40" s="36"/>
      <c r="F40" s="4">
        <f>SUM(F38:F39)</f>
        <v>198616</v>
      </c>
    </row>
    <row r="41" spans="1:6" x14ac:dyDescent="0.2">
      <c r="A41" s="11" t="s">
        <v>72</v>
      </c>
    </row>
    <row r="42" spans="1:6" ht="30" x14ac:dyDescent="0.2">
      <c r="A42" s="10" t="s">
        <v>59</v>
      </c>
      <c r="B42" s="10" t="s">
        <v>68</v>
      </c>
      <c r="C42" s="10" t="s">
        <v>60</v>
      </c>
      <c r="D42" s="10" t="s">
        <v>66</v>
      </c>
      <c r="E42" s="10" t="s">
        <v>67</v>
      </c>
      <c r="F42" s="10" t="s">
        <v>61</v>
      </c>
    </row>
    <row r="43" spans="1:6" ht="75" x14ac:dyDescent="0.2">
      <c r="A43" s="14" t="s">
        <v>71</v>
      </c>
      <c r="B43" s="4">
        <v>125</v>
      </c>
      <c r="C43" s="4"/>
      <c r="D43" s="4">
        <v>287</v>
      </c>
      <c r="E43" s="4">
        <v>146</v>
      </c>
      <c r="F43" s="4">
        <f>D43*E43</f>
        <v>41902</v>
      </c>
    </row>
    <row r="44" spans="1:6" x14ac:dyDescent="0.2">
      <c r="A44" s="14" t="s">
        <v>74</v>
      </c>
      <c r="B44" s="4">
        <v>150</v>
      </c>
      <c r="C44" s="4">
        <v>32</v>
      </c>
      <c r="D44" s="4"/>
      <c r="E44" s="4">
        <v>146</v>
      </c>
      <c r="F44" s="4">
        <f t="shared" ref="F44" si="3">E44*C44*B44/1000</f>
        <v>700.8</v>
      </c>
    </row>
    <row r="45" spans="1:6" x14ac:dyDescent="0.2">
      <c r="A45" s="36" t="s">
        <v>65</v>
      </c>
      <c r="B45" s="36"/>
      <c r="C45" s="36"/>
      <c r="D45" s="36"/>
      <c r="E45" s="36"/>
      <c r="F45" s="4">
        <f>SUM(F43:F44)</f>
        <v>42602.8</v>
      </c>
    </row>
    <row r="46" spans="1:6" x14ac:dyDescent="0.2">
      <c r="A46" s="12" t="s">
        <v>51</v>
      </c>
    </row>
    <row r="47" spans="1:6" ht="30" x14ac:dyDescent="0.2">
      <c r="A47" s="10" t="s">
        <v>59</v>
      </c>
      <c r="B47" s="10" t="s">
        <v>68</v>
      </c>
      <c r="C47" s="10" t="s">
        <v>60</v>
      </c>
      <c r="D47" s="10" t="s">
        <v>66</v>
      </c>
      <c r="E47" s="10" t="s">
        <v>67</v>
      </c>
      <c r="F47" s="10" t="s">
        <v>61</v>
      </c>
    </row>
    <row r="48" spans="1:6" ht="75" x14ac:dyDescent="0.2">
      <c r="A48" s="14" t="s">
        <v>71</v>
      </c>
      <c r="B48" s="4">
        <v>125</v>
      </c>
      <c r="C48" s="4" t="s">
        <v>64</v>
      </c>
      <c r="D48" s="4">
        <v>287</v>
      </c>
      <c r="E48" s="4">
        <v>440</v>
      </c>
      <c r="F48" s="4">
        <f>D48*E48</f>
        <v>126280</v>
      </c>
    </row>
    <row r="49" spans="1:13" x14ac:dyDescent="0.2">
      <c r="A49" s="14" t="s">
        <v>74</v>
      </c>
      <c r="B49" s="4">
        <v>150</v>
      </c>
      <c r="C49" s="4">
        <v>32</v>
      </c>
      <c r="D49" s="4"/>
      <c r="E49" s="4">
        <v>440</v>
      </c>
      <c r="F49" s="4">
        <f t="shared" ref="F49" si="4">E49*C49*B49/1000</f>
        <v>2112</v>
      </c>
    </row>
    <row r="50" spans="1:13" x14ac:dyDescent="0.2">
      <c r="A50" s="36" t="s">
        <v>65</v>
      </c>
      <c r="B50" s="36"/>
      <c r="C50" s="36"/>
      <c r="D50" s="36"/>
      <c r="E50" s="36"/>
      <c r="F50" s="4">
        <f>SUM(F48:F49)</f>
        <v>128392</v>
      </c>
    </row>
    <row r="52" spans="1:13" x14ac:dyDescent="0.2">
      <c r="A52" s="11" t="s">
        <v>73</v>
      </c>
    </row>
    <row r="53" spans="1:13" x14ac:dyDescent="0.2">
      <c r="A53" s="11" t="s">
        <v>86</v>
      </c>
    </row>
    <row r="54" spans="1:13" ht="30" x14ac:dyDescent="0.2">
      <c r="A54" s="10" t="s">
        <v>59</v>
      </c>
      <c r="B54" s="10" t="s">
        <v>68</v>
      </c>
      <c r="C54" s="10" t="s">
        <v>60</v>
      </c>
      <c r="D54" s="10" t="s">
        <v>66</v>
      </c>
      <c r="E54" s="10" t="s">
        <v>67</v>
      </c>
      <c r="F54" s="10" t="s">
        <v>61</v>
      </c>
    </row>
    <row r="55" spans="1:13" ht="30" x14ac:dyDescent="0.25">
      <c r="A55" s="14" t="s">
        <v>76</v>
      </c>
      <c r="B55" s="4">
        <v>240</v>
      </c>
      <c r="C55" s="4" t="s">
        <v>64</v>
      </c>
      <c r="D55" s="4">
        <v>346</v>
      </c>
      <c r="E55" s="4">
        <v>45</v>
      </c>
      <c r="F55" s="4">
        <f>D55*E55</f>
        <v>15570</v>
      </c>
    </row>
    <row r="56" spans="1:13" x14ac:dyDescent="0.2">
      <c r="A56" s="14" t="s">
        <v>63</v>
      </c>
      <c r="B56" s="4">
        <v>15</v>
      </c>
      <c r="C56" s="4">
        <v>1121</v>
      </c>
      <c r="D56" s="4" t="s">
        <v>64</v>
      </c>
      <c r="E56" s="4">
        <v>45</v>
      </c>
      <c r="F56" s="4">
        <f t="shared" ref="F56:F58" si="5">E56*C56*B56/1000</f>
        <v>756.67499999999995</v>
      </c>
      <c r="I56" s="11" t="s">
        <v>77</v>
      </c>
      <c r="J56" s="11" t="s">
        <v>78</v>
      </c>
    </row>
    <row r="57" spans="1:13" x14ac:dyDescent="0.2">
      <c r="A57" s="14" t="s">
        <v>84</v>
      </c>
      <c r="B57" s="4">
        <v>20</v>
      </c>
      <c r="C57" s="4">
        <v>2700</v>
      </c>
      <c r="D57" s="4" t="s">
        <v>64</v>
      </c>
      <c r="E57" s="4">
        <v>45</v>
      </c>
      <c r="F57" s="4">
        <f t="shared" si="5"/>
        <v>2430</v>
      </c>
      <c r="H57" s="11" t="s">
        <v>79</v>
      </c>
      <c r="I57" s="11">
        <v>9</v>
      </c>
      <c r="J57" s="11">
        <v>20</v>
      </c>
      <c r="L57" s="11">
        <f>20*4.5</f>
        <v>90</v>
      </c>
      <c r="M57" s="11">
        <f>J57*1.5</f>
        <v>30</v>
      </c>
    </row>
    <row r="58" spans="1:13" x14ac:dyDescent="0.2">
      <c r="A58" s="14" t="s">
        <v>85</v>
      </c>
      <c r="B58" s="4">
        <v>300</v>
      </c>
      <c r="C58" s="4">
        <v>32</v>
      </c>
      <c r="D58" s="4" t="s">
        <v>64</v>
      </c>
      <c r="E58" s="4">
        <v>45</v>
      </c>
      <c r="F58" s="4">
        <f t="shared" si="5"/>
        <v>432</v>
      </c>
      <c r="H58" s="11" t="s">
        <v>80</v>
      </c>
      <c r="J58" s="11">
        <v>26</v>
      </c>
      <c r="L58" s="11">
        <f>26*4.5</f>
        <v>117</v>
      </c>
      <c r="M58" s="11">
        <f>J58*1.5</f>
        <v>39</v>
      </c>
    </row>
    <row r="59" spans="1:13" x14ac:dyDescent="0.25">
      <c r="A59" s="36" t="s">
        <v>65</v>
      </c>
      <c r="B59" s="36"/>
      <c r="C59" s="36"/>
      <c r="D59" s="36"/>
      <c r="E59" s="36"/>
      <c r="F59" s="4">
        <f>SUM(F55:F58)</f>
        <v>19188.674999999999</v>
      </c>
      <c r="G59" s="11">
        <f>F59/E58</f>
        <v>426.41499999999996</v>
      </c>
      <c r="H59" s="11" t="s">
        <v>81</v>
      </c>
      <c r="I59" s="11" t="s">
        <v>82</v>
      </c>
      <c r="J59" s="11" t="s">
        <v>83</v>
      </c>
      <c r="L59" s="11">
        <f>47*30*0.54*1.17*100%*101.4%*102.1%*0.94+44*39*0.18*1.17*100%*101.4%*102.1%*0.94</f>
        <v>1218.638297659536</v>
      </c>
    </row>
    <row r="60" spans="1:13" x14ac:dyDescent="0.25">
      <c r="A60" s="11" t="s">
        <v>51</v>
      </c>
      <c r="L60"/>
    </row>
    <row r="61" spans="1:13" ht="30" x14ac:dyDescent="0.25">
      <c r="A61" s="10" t="s">
        <v>59</v>
      </c>
      <c r="B61" s="10" t="s">
        <v>68</v>
      </c>
      <c r="C61" s="10" t="s">
        <v>60</v>
      </c>
      <c r="D61" s="10" t="s">
        <v>66</v>
      </c>
      <c r="E61" s="10" t="s">
        <v>67</v>
      </c>
      <c r="F61" s="10" t="s">
        <v>61</v>
      </c>
      <c r="I61" s="11">
        <f>54-9</f>
        <v>45</v>
      </c>
      <c r="J61" s="11">
        <f>46*4.5</f>
        <v>207</v>
      </c>
      <c r="L61" s="11">
        <f>683.8 +3800.2+1218.6</f>
        <v>5702.6</v>
      </c>
    </row>
    <row r="62" spans="1:13" ht="30" x14ac:dyDescent="0.25">
      <c r="A62" s="14" t="s">
        <v>76</v>
      </c>
      <c r="B62" s="4">
        <v>240</v>
      </c>
      <c r="C62" s="4" t="s">
        <v>64</v>
      </c>
      <c r="D62" s="4">
        <v>346</v>
      </c>
      <c r="E62" s="4">
        <v>207</v>
      </c>
      <c r="F62" s="4">
        <f>D62*E62</f>
        <v>71622</v>
      </c>
      <c r="J62" s="11">
        <f>46*1.5</f>
        <v>69</v>
      </c>
      <c r="L62" s="11">
        <f>0.399*207*18.9+5.62*69*18.9</f>
        <v>8890.0496999999996</v>
      </c>
    </row>
    <row r="63" spans="1:13" x14ac:dyDescent="0.25">
      <c r="A63" s="14" t="s">
        <v>63</v>
      </c>
      <c r="B63" s="4">
        <v>15</v>
      </c>
      <c r="C63" s="4">
        <v>1121</v>
      </c>
      <c r="D63" s="4" t="s">
        <v>64</v>
      </c>
      <c r="E63" s="4">
        <v>207</v>
      </c>
      <c r="F63" s="4">
        <f t="shared" ref="F63:F65" si="6">E63*C63*B63/1000</f>
        <v>3480.7049999999999</v>
      </c>
    </row>
    <row r="64" spans="1:13" x14ac:dyDescent="0.25">
      <c r="A64" s="14" t="s">
        <v>84</v>
      </c>
      <c r="B64" s="4">
        <v>20</v>
      </c>
      <c r="C64" s="4">
        <v>2700</v>
      </c>
      <c r="D64" s="4" t="s">
        <v>64</v>
      </c>
      <c r="E64" s="4">
        <v>207</v>
      </c>
      <c r="F64" s="4">
        <f t="shared" si="6"/>
        <v>11178</v>
      </c>
    </row>
    <row r="65" spans="1:10" x14ac:dyDescent="0.25">
      <c r="A65" s="14" t="s">
        <v>85</v>
      </c>
      <c r="B65" s="4">
        <v>300</v>
      </c>
      <c r="C65" s="4">
        <v>32</v>
      </c>
      <c r="D65" s="4" t="s">
        <v>64</v>
      </c>
      <c r="E65" s="4">
        <v>207</v>
      </c>
      <c r="F65" s="4">
        <f t="shared" si="6"/>
        <v>1987.2</v>
      </c>
    </row>
    <row r="66" spans="1:10" x14ac:dyDescent="0.25">
      <c r="A66" s="36" t="s">
        <v>65</v>
      </c>
      <c r="B66" s="36"/>
      <c r="C66" s="36"/>
      <c r="D66" s="36"/>
      <c r="E66" s="36"/>
      <c r="F66" s="4">
        <f>SUM(F62:F65)</f>
        <v>88267.904999999999</v>
      </c>
    </row>
    <row r="67" spans="1:10" x14ac:dyDescent="0.25">
      <c r="A67" s="11" t="s">
        <v>87</v>
      </c>
      <c r="G67" s="11">
        <f>F66/E65</f>
        <v>426.41500000000002</v>
      </c>
      <c r="I67" s="11">
        <f>(16*2+9)*6</f>
        <v>246</v>
      </c>
    </row>
    <row r="68" spans="1:10" ht="30" x14ac:dyDescent="0.25">
      <c r="A68" s="10" t="s">
        <v>59</v>
      </c>
      <c r="B68" s="10" t="s">
        <v>68</v>
      </c>
      <c r="C68" s="10" t="s">
        <v>60</v>
      </c>
      <c r="D68" s="10" t="s">
        <v>66</v>
      </c>
      <c r="E68" s="10" t="s">
        <v>67</v>
      </c>
      <c r="F68" s="10" t="s">
        <v>61</v>
      </c>
    </row>
    <row r="69" spans="1:10" ht="45" x14ac:dyDescent="0.25">
      <c r="A69" s="14" t="s">
        <v>88</v>
      </c>
      <c r="B69" s="4">
        <v>124</v>
      </c>
      <c r="C69" s="4"/>
      <c r="D69" s="4">
        <v>11</v>
      </c>
      <c r="E69" s="4">
        <v>246</v>
      </c>
      <c r="F69" s="4">
        <f>D69*E69</f>
        <v>2706</v>
      </c>
    </row>
    <row r="71" spans="1:10" ht="30" x14ac:dyDescent="0.25">
      <c r="A71" s="10" t="s">
        <v>59</v>
      </c>
      <c r="B71" s="10" t="s">
        <v>68</v>
      </c>
      <c r="C71" s="10" t="s">
        <v>60</v>
      </c>
      <c r="D71" s="10" t="s">
        <v>66</v>
      </c>
      <c r="E71" s="10" t="s">
        <v>67</v>
      </c>
      <c r="F71" s="10" t="s">
        <v>61</v>
      </c>
    </row>
    <row r="72" spans="1:10" ht="45" x14ac:dyDescent="0.25">
      <c r="A72" s="14" t="s">
        <v>88</v>
      </c>
      <c r="B72" s="4">
        <v>124</v>
      </c>
      <c r="C72" s="4"/>
      <c r="D72" s="4">
        <v>11</v>
      </c>
      <c r="E72" s="4">
        <v>276</v>
      </c>
      <c r="F72" s="4">
        <f>D72*E72</f>
        <v>3036</v>
      </c>
      <c r="I72" s="11">
        <f>16+8+10+12</f>
        <v>46</v>
      </c>
      <c r="J72" s="11">
        <f>I72*6</f>
        <v>276</v>
      </c>
    </row>
    <row r="75" spans="1:10" x14ac:dyDescent="0.25">
      <c r="A75" s="16" t="s">
        <v>89</v>
      </c>
    </row>
    <row r="76" spans="1:10" x14ac:dyDescent="0.25">
      <c r="A76" s="27" t="s">
        <v>97</v>
      </c>
      <c r="B76" s="27"/>
      <c r="C76" s="27"/>
    </row>
    <row r="77" spans="1:10" x14ac:dyDescent="0.25">
      <c r="A77" s="18" t="s">
        <v>93</v>
      </c>
      <c r="B77" s="18" t="s">
        <v>95</v>
      </c>
      <c r="C77" s="18" t="s">
        <v>96</v>
      </c>
    </row>
    <row r="78" spans="1:10" x14ac:dyDescent="0.25">
      <c r="A78" s="7" t="s">
        <v>19</v>
      </c>
      <c r="B78" s="7">
        <v>884.4</v>
      </c>
      <c r="C78" s="7">
        <v>-1295.3</v>
      </c>
    </row>
    <row r="79" spans="1:10" x14ac:dyDescent="0.25">
      <c r="A79" s="7" t="s">
        <v>94</v>
      </c>
      <c r="B79" s="7">
        <v>5702.6</v>
      </c>
      <c r="C79" s="7">
        <v>-8890.1</v>
      </c>
    </row>
    <row r="81" spans="1:4" x14ac:dyDescent="0.25">
      <c r="A81" s="25" t="s">
        <v>91</v>
      </c>
      <c r="B81" s="25"/>
      <c r="C81" s="25"/>
    </row>
    <row r="82" spans="1:4" x14ac:dyDescent="0.25">
      <c r="A82" s="16"/>
      <c r="B82" s="11" t="s">
        <v>17</v>
      </c>
      <c r="C82" s="11" t="s">
        <v>18</v>
      </c>
    </row>
    <row r="83" spans="1:4" x14ac:dyDescent="0.25">
      <c r="A83" s="11" t="s">
        <v>92</v>
      </c>
    </row>
    <row r="86" spans="1:4" x14ac:dyDescent="0.25">
      <c r="A86" s="11" t="s">
        <v>98</v>
      </c>
    </row>
    <row r="88" spans="1:4" x14ac:dyDescent="0.25">
      <c r="A88" s="26" t="s">
        <v>94</v>
      </c>
      <c r="B88" s="26"/>
      <c r="C88" s="26"/>
      <c r="D88" s="26"/>
    </row>
    <row r="89" spans="1:4" x14ac:dyDescent="0.25">
      <c r="A89" s="2" t="s">
        <v>109</v>
      </c>
      <c r="B89" s="2" t="s">
        <v>110</v>
      </c>
      <c r="C89" s="2" t="s">
        <v>111</v>
      </c>
      <c r="D89" s="2" t="s">
        <v>112</v>
      </c>
    </row>
    <row r="90" spans="1:4" x14ac:dyDescent="0.25">
      <c r="A90" s="15" t="s">
        <v>99</v>
      </c>
      <c r="B90" s="15">
        <v>1</v>
      </c>
      <c r="C90" s="15">
        <v>2500</v>
      </c>
      <c r="D90" s="15">
        <v>1100</v>
      </c>
    </row>
    <row r="91" spans="1:4" x14ac:dyDescent="0.25">
      <c r="A91" s="15" t="s">
        <v>100</v>
      </c>
      <c r="B91" s="15">
        <v>1</v>
      </c>
      <c r="C91" s="15">
        <v>1400</v>
      </c>
      <c r="D91" s="15">
        <v>0</v>
      </c>
    </row>
    <row r="92" spans="1:4" x14ac:dyDescent="0.25">
      <c r="A92" s="15" t="s">
        <v>101</v>
      </c>
      <c r="B92" s="15">
        <v>1</v>
      </c>
      <c r="C92" s="15">
        <v>655</v>
      </c>
      <c r="D92" s="15">
        <v>580</v>
      </c>
    </row>
    <row r="93" spans="1:4" x14ac:dyDescent="0.25">
      <c r="A93" s="15" t="s">
        <v>102</v>
      </c>
      <c r="B93" s="15">
        <v>1</v>
      </c>
      <c r="C93" s="15">
        <v>180</v>
      </c>
      <c r="D93" s="15">
        <v>0</v>
      </c>
    </row>
    <row r="94" spans="1:4" x14ac:dyDescent="0.25">
      <c r="A94" s="15" t="s">
        <v>103</v>
      </c>
      <c r="B94" s="15">
        <v>1</v>
      </c>
      <c r="C94" s="15">
        <v>32.5</v>
      </c>
      <c r="D94" s="15">
        <v>0</v>
      </c>
    </row>
    <row r="95" spans="1:4" x14ac:dyDescent="0.25">
      <c r="A95" s="15" t="s">
        <v>104</v>
      </c>
      <c r="B95" s="15">
        <v>5</v>
      </c>
      <c r="C95" s="15">
        <f>B95*19</f>
        <v>95</v>
      </c>
      <c r="D95" s="15">
        <v>0</v>
      </c>
    </row>
    <row r="96" spans="1:4" x14ac:dyDescent="0.25">
      <c r="A96" s="15" t="s">
        <v>105</v>
      </c>
      <c r="B96" s="15">
        <v>10</v>
      </c>
      <c r="C96" s="15">
        <f>B96*90</f>
        <v>900</v>
      </c>
      <c r="D96" s="20">
        <v>0</v>
      </c>
    </row>
    <row r="97" spans="1:5" x14ac:dyDescent="0.25">
      <c r="A97" s="15" t="s">
        <v>106</v>
      </c>
      <c r="B97" s="15">
        <v>15</v>
      </c>
      <c r="C97" s="15">
        <f>B97*(90+19)</f>
        <v>1635</v>
      </c>
      <c r="D97" s="20">
        <v>0</v>
      </c>
    </row>
    <row r="98" spans="1:5" x14ac:dyDescent="0.25">
      <c r="A98" s="15" t="s">
        <v>107</v>
      </c>
      <c r="B98" s="15">
        <v>10</v>
      </c>
      <c r="C98" s="15">
        <f>B98*180</f>
        <v>1800</v>
      </c>
      <c r="D98" s="20">
        <v>0</v>
      </c>
    </row>
    <row r="99" spans="1:5" x14ac:dyDescent="0.25">
      <c r="A99" s="15" t="s">
        <v>108</v>
      </c>
      <c r="B99" s="15">
        <v>4</v>
      </c>
      <c r="C99" s="15">
        <v>192</v>
      </c>
      <c r="D99" s="15">
        <v>0</v>
      </c>
    </row>
    <row r="100" spans="1:5" x14ac:dyDescent="0.25">
      <c r="C100" s="11">
        <f>SUM(C90:C99)</f>
        <v>9389.5</v>
      </c>
      <c r="D100" s="11">
        <f>SUM(D90:D99)</f>
        <v>1680</v>
      </c>
    </row>
    <row r="102" spans="1:5" x14ac:dyDescent="0.25">
      <c r="A102" s="27" t="s">
        <v>113</v>
      </c>
      <c r="B102" s="27"/>
      <c r="C102" s="27"/>
      <c r="D102" s="27"/>
      <c r="E102" s="27"/>
    </row>
    <row r="103" spans="1:5" x14ac:dyDescent="0.25">
      <c r="A103" s="26" t="s">
        <v>114</v>
      </c>
      <c r="B103" s="26" t="s">
        <v>19</v>
      </c>
      <c r="C103" s="26"/>
      <c r="D103" s="26" t="s">
        <v>94</v>
      </c>
      <c r="E103" s="26"/>
    </row>
    <row r="104" spans="1:5" s="19" customFormat="1" x14ac:dyDescent="0.25">
      <c r="A104" s="26"/>
      <c r="B104" s="21" t="s">
        <v>111</v>
      </c>
      <c r="C104" s="21" t="s">
        <v>120</v>
      </c>
      <c r="D104" s="21" t="s">
        <v>111</v>
      </c>
      <c r="E104" s="21" t="s">
        <v>120</v>
      </c>
    </row>
    <row r="105" spans="1:5" x14ac:dyDescent="0.25">
      <c r="A105" s="20" t="s">
        <v>115</v>
      </c>
      <c r="B105" s="20">
        <v>3240</v>
      </c>
      <c r="C105" s="20">
        <v>2610</v>
      </c>
      <c r="D105" s="20">
        <v>9072</v>
      </c>
      <c r="E105" s="20">
        <v>7308</v>
      </c>
    </row>
    <row r="106" spans="1:5" x14ac:dyDescent="0.25">
      <c r="A106" s="20" t="s">
        <v>109</v>
      </c>
      <c r="B106" s="20">
        <v>2542</v>
      </c>
      <c r="C106" s="20">
        <v>300</v>
      </c>
      <c r="D106" s="20">
        <v>9390</v>
      </c>
      <c r="E106" s="20">
        <v>1680</v>
      </c>
    </row>
    <row r="107" spans="1:5" x14ac:dyDescent="0.25">
      <c r="A107" s="20" t="s">
        <v>116</v>
      </c>
      <c r="B107" s="20">
        <v>4803</v>
      </c>
      <c r="C107" s="20">
        <v>0</v>
      </c>
      <c r="D107" s="20">
        <v>12144</v>
      </c>
      <c r="E107" s="20">
        <v>0</v>
      </c>
    </row>
    <row r="108" spans="1:5" x14ac:dyDescent="0.25">
      <c r="A108" s="20" t="s">
        <v>117</v>
      </c>
      <c r="B108" s="20">
        <v>4728</v>
      </c>
      <c r="C108" s="20">
        <v>3328</v>
      </c>
      <c r="D108" s="20">
        <v>11970</v>
      </c>
      <c r="E108" s="20">
        <v>7721</v>
      </c>
    </row>
    <row r="109" spans="1:5" x14ac:dyDescent="0.25">
      <c r="A109" s="20" t="s">
        <v>92</v>
      </c>
      <c r="B109" s="20">
        <f>SUM(B105:B108)</f>
        <v>15313</v>
      </c>
      <c r="C109" s="20">
        <f t="shared" ref="C109:E109" si="7">SUM(C105:C108)</f>
        <v>6238</v>
      </c>
      <c r="D109" s="20">
        <f t="shared" si="7"/>
        <v>42576</v>
      </c>
      <c r="E109" s="20">
        <f t="shared" si="7"/>
        <v>16709</v>
      </c>
    </row>
    <row r="111" spans="1:5" x14ac:dyDescent="0.25">
      <c r="A111" s="27" t="s">
        <v>127</v>
      </c>
      <c r="B111" s="27"/>
      <c r="C111" s="27"/>
      <c r="D111" s="27"/>
      <c r="E111" s="27"/>
    </row>
    <row r="112" spans="1:5" x14ac:dyDescent="0.25">
      <c r="A112" s="26" t="s">
        <v>114</v>
      </c>
      <c r="B112" s="26" t="s">
        <v>19</v>
      </c>
      <c r="C112" s="26"/>
      <c r="D112" s="26" t="s">
        <v>94</v>
      </c>
      <c r="E112" s="26"/>
    </row>
    <row r="113" spans="1:5" x14ac:dyDescent="0.25">
      <c r="A113" s="26"/>
      <c r="B113" s="21" t="s">
        <v>111</v>
      </c>
      <c r="C113" s="21" t="s">
        <v>120</v>
      </c>
      <c r="D113" s="21" t="s">
        <v>111</v>
      </c>
      <c r="E113" s="21" t="s">
        <v>120</v>
      </c>
    </row>
    <row r="114" spans="1:5" x14ac:dyDescent="0.25">
      <c r="A114" s="20" t="s">
        <v>115</v>
      </c>
      <c r="B114" s="20">
        <v>0</v>
      </c>
      <c r="C114" s="20">
        <v>0</v>
      </c>
      <c r="D114" s="20">
        <v>0</v>
      </c>
      <c r="E114" s="20">
        <v>0</v>
      </c>
    </row>
    <row r="115" spans="1:5" x14ac:dyDescent="0.25">
      <c r="A115" s="20" t="s">
        <v>109</v>
      </c>
      <c r="B115" s="20">
        <v>-300</v>
      </c>
      <c r="C115" s="20">
        <v>0</v>
      </c>
      <c r="D115" s="20">
        <v>0</v>
      </c>
      <c r="E115" s="20">
        <v>0</v>
      </c>
    </row>
    <row r="116" spans="1:5" x14ac:dyDescent="0.25">
      <c r="A116" s="20" t="s">
        <v>116</v>
      </c>
      <c r="B116" s="20">
        <v>0</v>
      </c>
      <c r="C116" s="20">
        <v>0</v>
      </c>
      <c r="D116" s="20">
        <v>0</v>
      </c>
      <c r="E116" s="20">
        <v>0</v>
      </c>
    </row>
    <row r="117" spans="1:5" x14ac:dyDescent="0.25">
      <c r="A117" s="20" t="s">
        <v>117</v>
      </c>
      <c r="B117" s="20">
        <v>8675</v>
      </c>
      <c r="C117" s="20">
        <v>9383</v>
      </c>
      <c r="D117" s="20">
        <v>20129</v>
      </c>
      <c r="E117" s="20">
        <v>23164</v>
      </c>
    </row>
    <row r="118" spans="1:5" x14ac:dyDescent="0.25">
      <c r="A118" s="20" t="s">
        <v>92</v>
      </c>
      <c r="B118" s="20">
        <f>SUM(B114:B117)</f>
        <v>8375</v>
      </c>
      <c r="C118" s="20">
        <f t="shared" ref="C118:E118" si="8">SUM(C114:C117)</f>
        <v>9383</v>
      </c>
      <c r="D118" s="20">
        <f t="shared" si="8"/>
        <v>20129</v>
      </c>
      <c r="E118" s="20">
        <f t="shared" si="8"/>
        <v>23164</v>
      </c>
    </row>
    <row r="121" spans="1:5" x14ac:dyDescent="0.25">
      <c r="A121" s="26" t="s">
        <v>121</v>
      </c>
      <c r="B121" s="26"/>
      <c r="C121" s="26"/>
      <c r="D121" s="26"/>
      <c r="E121" s="26"/>
    </row>
    <row r="122" spans="1:5" x14ac:dyDescent="0.25">
      <c r="A122" s="26" t="s">
        <v>122</v>
      </c>
      <c r="B122" s="26" t="s">
        <v>19</v>
      </c>
      <c r="C122" s="26"/>
      <c r="D122" s="26" t="s">
        <v>94</v>
      </c>
      <c r="E122" s="26"/>
    </row>
    <row r="123" spans="1:5" s="19" customFormat="1" x14ac:dyDescent="0.25">
      <c r="A123" s="26"/>
      <c r="B123" s="21" t="s">
        <v>118</v>
      </c>
      <c r="C123" s="21" t="s">
        <v>119</v>
      </c>
      <c r="D123" s="21" t="s">
        <v>118</v>
      </c>
      <c r="E123" s="21" t="s">
        <v>119</v>
      </c>
    </row>
    <row r="124" spans="1:5" x14ac:dyDescent="0.25">
      <c r="A124" s="20" t="s">
        <v>123</v>
      </c>
      <c r="B124" s="20">
        <v>909</v>
      </c>
      <c r="C124" s="20">
        <v>0</v>
      </c>
      <c r="D124" s="20">
        <v>5878</v>
      </c>
      <c r="E124" s="20">
        <v>0</v>
      </c>
    </row>
    <row r="125" spans="1:5" x14ac:dyDescent="0.25">
      <c r="A125" s="20" t="s">
        <v>124</v>
      </c>
      <c r="B125" s="20">
        <v>15313</v>
      </c>
      <c r="C125" s="20">
        <f>C109</f>
        <v>6238</v>
      </c>
      <c r="D125" s="20">
        <v>42576</v>
      </c>
      <c r="E125" s="20">
        <f>E109</f>
        <v>16709</v>
      </c>
    </row>
    <row r="126" spans="1:5" x14ac:dyDescent="0.25">
      <c r="A126" s="20" t="s">
        <v>125</v>
      </c>
      <c r="B126" s="20">
        <f>B124+B125</f>
        <v>16222</v>
      </c>
      <c r="C126" s="20">
        <f t="shared" ref="C126:E126" si="9">C124+C125</f>
        <v>6238</v>
      </c>
      <c r="D126" s="20">
        <f t="shared" si="9"/>
        <v>48454</v>
      </c>
      <c r="E126" s="20">
        <f t="shared" si="9"/>
        <v>16709</v>
      </c>
    </row>
    <row r="127" spans="1:5" x14ac:dyDescent="0.25">
      <c r="A127" s="26" t="s">
        <v>126</v>
      </c>
      <c r="B127" s="26"/>
      <c r="C127" s="26"/>
      <c r="D127" s="26"/>
      <c r="E127" s="26"/>
    </row>
    <row r="128" spans="1:5" x14ac:dyDescent="0.25">
      <c r="A128" s="26" t="s">
        <v>122</v>
      </c>
      <c r="B128" s="26" t="s">
        <v>19</v>
      </c>
      <c r="C128" s="26"/>
      <c r="D128" s="26" t="s">
        <v>94</v>
      </c>
      <c r="E128" s="26"/>
    </row>
    <row r="129" spans="1:6" x14ac:dyDescent="0.25">
      <c r="A129" s="26"/>
      <c r="B129" s="21" t="s">
        <v>118</v>
      </c>
      <c r="C129" s="21" t="s">
        <v>119</v>
      </c>
      <c r="D129" s="21" t="s">
        <v>118</v>
      </c>
      <c r="E129" s="21" t="s">
        <v>119</v>
      </c>
    </row>
    <row r="130" spans="1:6" x14ac:dyDescent="0.25">
      <c r="A130" s="20" t="s">
        <v>123</v>
      </c>
      <c r="B130" s="20">
        <v>1295</v>
      </c>
      <c r="C130" s="20">
        <v>0</v>
      </c>
      <c r="D130" s="20">
        <v>8890</v>
      </c>
      <c r="E130" s="20">
        <v>0</v>
      </c>
    </row>
    <row r="131" spans="1:6" x14ac:dyDescent="0.25">
      <c r="A131" s="20" t="s">
        <v>124</v>
      </c>
      <c r="B131" s="20">
        <v>8375</v>
      </c>
      <c r="C131" s="20">
        <v>9383</v>
      </c>
      <c r="D131" s="20">
        <v>20129</v>
      </c>
      <c r="E131" s="20">
        <v>23164</v>
      </c>
    </row>
    <row r="132" spans="1:6" x14ac:dyDescent="0.25">
      <c r="A132" s="20" t="s">
        <v>125</v>
      </c>
      <c r="B132" s="20">
        <f>B130+B131</f>
        <v>9670</v>
      </c>
      <c r="C132" s="20">
        <f t="shared" ref="C132:E132" si="10">C130+C131</f>
        <v>9383</v>
      </c>
      <c r="D132" s="20">
        <f t="shared" si="10"/>
        <v>29019</v>
      </c>
      <c r="E132" s="20">
        <f t="shared" si="10"/>
        <v>23164</v>
      </c>
    </row>
    <row r="135" spans="1:6" x14ac:dyDescent="0.25">
      <c r="A135" s="26" t="s">
        <v>122</v>
      </c>
      <c r="B135" s="26"/>
      <c r="C135" s="26" t="s">
        <v>130</v>
      </c>
      <c r="D135" s="26"/>
      <c r="E135" s="26" t="s">
        <v>131</v>
      </c>
      <c r="F135" s="26"/>
    </row>
    <row r="136" spans="1:6" x14ac:dyDescent="0.25">
      <c r="A136" s="26"/>
      <c r="B136" s="26"/>
      <c r="C136" s="22" t="s">
        <v>128</v>
      </c>
      <c r="D136" s="22" t="s">
        <v>129</v>
      </c>
      <c r="E136" s="22" t="s">
        <v>128</v>
      </c>
      <c r="F136" s="22" t="s">
        <v>129</v>
      </c>
    </row>
    <row r="137" spans="1:6" x14ac:dyDescent="0.25">
      <c r="A137" s="28" t="s">
        <v>17</v>
      </c>
      <c r="B137" s="23" t="s">
        <v>118</v>
      </c>
      <c r="C137" s="23">
        <v>16602</v>
      </c>
      <c r="D137" s="23">
        <v>53414</v>
      </c>
      <c r="E137" s="23">
        <v>16222</v>
      </c>
      <c r="F137" s="23">
        <v>48545</v>
      </c>
    </row>
    <row r="138" spans="1:6" x14ac:dyDescent="0.25">
      <c r="A138" s="28"/>
      <c r="B138" s="23" t="s">
        <v>119</v>
      </c>
      <c r="C138" s="23">
        <v>6741</v>
      </c>
      <c r="D138" s="23">
        <v>17950</v>
      </c>
      <c r="E138" s="23">
        <v>6903</v>
      </c>
      <c r="F138" s="23">
        <v>18254</v>
      </c>
    </row>
    <row r="139" spans="1:6" x14ac:dyDescent="0.25">
      <c r="A139" s="23" t="s">
        <v>18</v>
      </c>
      <c r="B139" s="23" t="s">
        <v>118</v>
      </c>
      <c r="C139" s="23">
        <v>10896</v>
      </c>
      <c r="D139" s="23">
        <v>31850</v>
      </c>
      <c r="E139" s="23">
        <v>9634</v>
      </c>
      <c r="F139" s="23">
        <v>12017</v>
      </c>
    </row>
    <row r="141" spans="1:6" x14ac:dyDescent="0.25">
      <c r="A141" s="26" t="s">
        <v>19</v>
      </c>
      <c r="B141" s="26"/>
      <c r="C141" s="26" t="s">
        <v>138</v>
      </c>
      <c r="D141" s="26"/>
      <c r="E141" s="26" t="s">
        <v>131</v>
      </c>
      <c r="F141" s="26"/>
    </row>
    <row r="142" spans="1:6" x14ac:dyDescent="0.25">
      <c r="A142" s="26"/>
      <c r="B142" s="26"/>
      <c r="C142" s="22" t="s">
        <v>118</v>
      </c>
      <c r="D142" s="22" t="s">
        <v>119</v>
      </c>
      <c r="E142" s="22" t="s">
        <v>118</v>
      </c>
      <c r="F142" s="22" t="s">
        <v>119</v>
      </c>
    </row>
    <row r="143" spans="1:6" x14ac:dyDescent="0.25">
      <c r="A143" s="28" t="s">
        <v>132</v>
      </c>
      <c r="B143" s="23" t="s">
        <v>134</v>
      </c>
      <c r="C143" s="23">
        <v>94</v>
      </c>
      <c r="D143" s="23">
        <v>0</v>
      </c>
      <c r="E143" s="23">
        <v>140</v>
      </c>
      <c r="F143" s="23">
        <v>0</v>
      </c>
    </row>
    <row r="144" spans="1:6" x14ac:dyDescent="0.25">
      <c r="A144" s="28"/>
      <c r="B144" s="23" t="s">
        <v>137</v>
      </c>
      <c r="C144" s="23">
        <v>572</v>
      </c>
      <c r="D144" s="23">
        <v>0</v>
      </c>
      <c r="E144" s="23">
        <v>248</v>
      </c>
      <c r="F144" s="23">
        <v>0</v>
      </c>
    </row>
    <row r="145" spans="1:6" s="24" customFormat="1" x14ac:dyDescent="0.25">
      <c r="A145" s="28"/>
      <c r="B145" s="23" t="s">
        <v>133</v>
      </c>
      <c r="C145" s="23">
        <v>521</v>
      </c>
      <c r="D145" s="23">
        <v>0</v>
      </c>
      <c r="E145" s="23">
        <v>521</v>
      </c>
      <c r="F145" s="23">
        <v>0</v>
      </c>
    </row>
    <row r="146" spans="1:6" x14ac:dyDescent="0.25">
      <c r="A146" s="28" t="s">
        <v>135</v>
      </c>
      <c r="B146" s="23" t="s">
        <v>115</v>
      </c>
      <c r="C146" s="23">
        <v>3600</v>
      </c>
      <c r="D146" s="23">
        <v>2900</v>
      </c>
      <c r="E146" s="23">
        <v>3240</v>
      </c>
      <c r="F146" s="23">
        <v>2610</v>
      </c>
    </row>
    <row r="147" spans="1:6" x14ac:dyDescent="0.25">
      <c r="A147" s="28"/>
      <c r="B147" s="23" t="s">
        <v>136</v>
      </c>
      <c r="C147" s="23">
        <v>2500</v>
      </c>
      <c r="D147" s="23">
        <v>300</v>
      </c>
      <c r="E147" s="23">
        <v>2542</v>
      </c>
      <c r="F147" s="23">
        <v>300</v>
      </c>
    </row>
    <row r="148" spans="1:6" x14ac:dyDescent="0.25">
      <c r="A148" s="28"/>
      <c r="B148" s="23" t="s">
        <v>116</v>
      </c>
      <c r="C148" s="23">
        <v>4408</v>
      </c>
      <c r="D148" s="23">
        <v>0</v>
      </c>
      <c r="E148" s="23">
        <v>4803</v>
      </c>
      <c r="F148" s="23">
        <v>0</v>
      </c>
    </row>
    <row r="149" spans="1:6" x14ac:dyDescent="0.25">
      <c r="A149" s="28"/>
      <c r="B149" s="23" t="s">
        <v>117</v>
      </c>
      <c r="C149" s="23">
        <v>4776</v>
      </c>
      <c r="D149" s="23">
        <v>3541</v>
      </c>
      <c r="E149" s="23">
        <v>4728</v>
      </c>
      <c r="F149" s="23">
        <v>3328</v>
      </c>
    </row>
    <row r="150" spans="1:6" x14ac:dyDescent="0.25">
      <c r="A150" s="37" t="s">
        <v>92</v>
      </c>
      <c r="B150" s="37"/>
      <c r="C150" s="23">
        <f>SUM(C143:C149)</f>
        <v>16471</v>
      </c>
      <c r="D150" s="23">
        <f>SUM(D143:D149)</f>
        <v>6741</v>
      </c>
      <c r="E150" s="23">
        <f>SUM(E143:E149)</f>
        <v>16222</v>
      </c>
      <c r="F150" s="23">
        <f>SUM(F143:F149)</f>
        <v>6238</v>
      </c>
    </row>
    <row r="152" spans="1:6" x14ac:dyDescent="0.25">
      <c r="A152" s="26" t="s">
        <v>94</v>
      </c>
      <c r="B152" s="26"/>
      <c r="C152" s="26" t="s">
        <v>138</v>
      </c>
      <c r="D152" s="26"/>
      <c r="E152" s="26" t="s">
        <v>131</v>
      </c>
      <c r="F152" s="26"/>
    </row>
    <row r="153" spans="1:6" x14ac:dyDescent="0.25">
      <c r="A153" s="26"/>
      <c r="B153" s="26"/>
      <c r="C153" s="22" t="s">
        <v>118</v>
      </c>
      <c r="D153" s="22" t="s">
        <v>119</v>
      </c>
      <c r="E153" s="22"/>
      <c r="F153" s="22"/>
    </row>
    <row r="154" spans="1:6" x14ac:dyDescent="0.25">
      <c r="A154" s="28" t="s">
        <v>132</v>
      </c>
      <c r="B154" s="23" t="s">
        <v>134</v>
      </c>
      <c r="C154" s="23">
        <v>626</v>
      </c>
      <c r="D154" s="23">
        <v>0</v>
      </c>
      <c r="E154" s="23">
        <v>739</v>
      </c>
      <c r="F154" s="23">
        <v>0</v>
      </c>
    </row>
    <row r="155" spans="1:6" x14ac:dyDescent="0.25">
      <c r="A155" s="28"/>
      <c r="B155" s="23" t="s">
        <v>137</v>
      </c>
      <c r="C155" s="23">
        <v>8135</v>
      </c>
      <c r="D155" s="23">
        <v>0</v>
      </c>
      <c r="E155" s="23">
        <v>1219</v>
      </c>
      <c r="F155" s="23">
        <v>0</v>
      </c>
    </row>
    <row r="156" spans="1:6" x14ac:dyDescent="0.25">
      <c r="A156" s="28"/>
      <c r="B156" s="23" t="s">
        <v>133</v>
      </c>
      <c r="C156" s="23">
        <v>3995</v>
      </c>
      <c r="D156" s="23">
        <v>0</v>
      </c>
      <c r="E156" s="23">
        <v>3994</v>
      </c>
      <c r="F156" s="23">
        <v>0</v>
      </c>
    </row>
    <row r="157" spans="1:6" x14ac:dyDescent="0.25">
      <c r="A157" s="28" t="s">
        <v>135</v>
      </c>
      <c r="B157" s="23" t="s">
        <v>115</v>
      </c>
      <c r="C157" s="23">
        <v>10080</v>
      </c>
      <c r="D157" s="23">
        <v>8120</v>
      </c>
      <c r="E157" s="23">
        <v>9072</v>
      </c>
      <c r="F157" s="23">
        <v>7308</v>
      </c>
    </row>
    <row r="158" spans="1:6" x14ac:dyDescent="0.25">
      <c r="A158" s="28"/>
      <c r="B158" s="23" t="s">
        <v>136</v>
      </c>
      <c r="C158" s="23">
        <v>9400</v>
      </c>
      <c r="D158" s="23">
        <v>1700</v>
      </c>
      <c r="E158" s="23">
        <v>9390</v>
      </c>
      <c r="F158" s="23">
        <v>1680</v>
      </c>
    </row>
    <row r="159" spans="1:6" x14ac:dyDescent="0.25">
      <c r="A159" s="28"/>
      <c r="B159" s="23" t="s">
        <v>116</v>
      </c>
      <c r="C159" s="23">
        <v>10602</v>
      </c>
      <c r="D159" s="23">
        <v>0</v>
      </c>
      <c r="E159" s="23">
        <v>12144</v>
      </c>
      <c r="F159" s="23">
        <v>0</v>
      </c>
    </row>
    <row r="160" spans="1:6" x14ac:dyDescent="0.25">
      <c r="A160" s="28"/>
      <c r="B160" s="23" t="s">
        <v>117</v>
      </c>
      <c r="C160" s="23">
        <v>10967</v>
      </c>
      <c r="D160" s="23">
        <v>8130</v>
      </c>
      <c r="E160" s="23">
        <v>11970</v>
      </c>
      <c r="F160" s="23">
        <v>7721</v>
      </c>
    </row>
    <row r="161" spans="1:6" x14ac:dyDescent="0.25">
      <c r="A161" s="37" t="s">
        <v>92</v>
      </c>
      <c r="B161" s="37"/>
      <c r="C161" s="23">
        <f>SUM(C154:C160)</f>
        <v>53805</v>
      </c>
      <c r="D161" s="23">
        <f>SUM(D154:D160)</f>
        <v>17950</v>
      </c>
      <c r="E161" s="23">
        <f t="shared" ref="E161:F161" si="11">SUM(E154:E160)</f>
        <v>48528</v>
      </c>
      <c r="F161" s="23">
        <f t="shared" si="11"/>
        <v>16709</v>
      </c>
    </row>
    <row r="163" spans="1:6" x14ac:dyDescent="0.25">
      <c r="A163" s="11" t="s">
        <v>139</v>
      </c>
    </row>
    <row r="164" spans="1:6" x14ac:dyDescent="0.25">
      <c r="A164" s="26" t="s">
        <v>122</v>
      </c>
      <c r="B164" s="26" t="s">
        <v>140</v>
      </c>
      <c r="C164" s="26"/>
      <c r="D164" s="26" t="s">
        <v>143</v>
      </c>
      <c r="E164" s="26"/>
    </row>
    <row r="165" spans="1:6" x14ac:dyDescent="0.25">
      <c r="A165" s="26"/>
      <c r="B165" s="22" t="s">
        <v>128</v>
      </c>
      <c r="C165" s="22" t="s">
        <v>129</v>
      </c>
      <c r="D165" s="22" t="s">
        <v>128</v>
      </c>
      <c r="E165" s="22" t="s">
        <v>129</v>
      </c>
    </row>
    <row r="166" spans="1:6" x14ac:dyDescent="0.25">
      <c r="A166" s="23" t="s">
        <v>141</v>
      </c>
      <c r="B166" s="23">
        <v>10896</v>
      </c>
      <c r="C166" s="23">
        <v>31850</v>
      </c>
      <c r="D166" s="23">
        <v>9670</v>
      </c>
      <c r="E166" s="23">
        <v>29019</v>
      </c>
    </row>
    <row r="167" spans="1:6" x14ac:dyDescent="0.25">
      <c r="A167" s="23" t="s">
        <v>142</v>
      </c>
      <c r="B167" s="23" t="s">
        <v>38</v>
      </c>
      <c r="C167" s="23" t="s">
        <v>38</v>
      </c>
      <c r="D167" s="23">
        <v>9383</v>
      </c>
      <c r="E167" s="23">
        <v>23164</v>
      </c>
    </row>
  </sheetData>
  <mergeCells count="59">
    <mergeCell ref="A150:B150"/>
    <mergeCell ref="A161:B161"/>
    <mergeCell ref="A164:A165"/>
    <mergeCell ref="D164:E164"/>
    <mergeCell ref="B164:C164"/>
    <mergeCell ref="A152:B153"/>
    <mergeCell ref="C152:D152"/>
    <mergeCell ref="E152:F152"/>
    <mergeCell ref="A154:A156"/>
    <mergeCell ref="A157:A160"/>
    <mergeCell ref="C141:D141"/>
    <mergeCell ref="E141:F141"/>
    <mergeCell ref="A141:B142"/>
    <mergeCell ref="A143:A145"/>
    <mergeCell ref="A146:A149"/>
    <mergeCell ref="A88:D88"/>
    <mergeCell ref="M12:N12"/>
    <mergeCell ref="M13:M14"/>
    <mergeCell ref="M15:N16"/>
    <mergeCell ref="M17:N17"/>
    <mergeCell ref="A35:E35"/>
    <mergeCell ref="A76:C76"/>
    <mergeCell ref="A81:C81"/>
    <mergeCell ref="A40:E40"/>
    <mergeCell ref="A45:E45"/>
    <mergeCell ref="A50:E50"/>
    <mergeCell ref="A59:E59"/>
    <mergeCell ref="A66:E66"/>
    <mergeCell ref="M2:N2"/>
    <mergeCell ref="M11:N11"/>
    <mergeCell ref="M4:M5"/>
    <mergeCell ref="M3:N3"/>
    <mergeCell ref="M6:N7"/>
    <mergeCell ref="M8:N8"/>
    <mergeCell ref="A2:A3"/>
    <mergeCell ref="C6:D6"/>
    <mergeCell ref="A6:A7"/>
    <mergeCell ref="B6:B7"/>
    <mergeCell ref="A15:A16"/>
    <mergeCell ref="B103:C103"/>
    <mergeCell ref="A103:A104"/>
    <mergeCell ref="D103:E103"/>
    <mergeCell ref="A102:E102"/>
    <mergeCell ref="A111:E111"/>
    <mergeCell ref="A112:A113"/>
    <mergeCell ref="B112:C112"/>
    <mergeCell ref="D112:E112"/>
    <mergeCell ref="B122:C122"/>
    <mergeCell ref="D122:E122"/>
    <mergeCell ref="A121:E121"/>
    <mergeCell ref="A122:A123"/>
    <mergeCell ref="A137:A138"/>
    <mergeCell ref="C135:D135"/>
    <mergeCell ref="E135:F135"/>
    <mergeCell ref="A127:E127"/>
    <mergeCell ref="A128:A129"/>
    <mergeCell ref="B128:C128"/>
    <mergeCell ref="D128:E128"/>
    <mergeCell ref="A135:B136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77734375" defaultRowHeight="15" x14ac:dyDescent="0.2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77734375" defaultRowHeight="15" x14ac:dyDescent="0.2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Hengcheng Zhang</dc:creator>
  <cp:lastModifiedBy>Hengcheng Zhang</cp:lastModifiedBy>
  <dcterms:created xsi:type="dcterms:W3CDTF">2017-09-07T09:48:57Z</dcterms:created>
  <dcterms:modified xsi:type="dcterms:W3CDTF">2017-09-14T07:55:28Z</dcterms:modified>
</cp:coreProperties>
</file>