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4" i="1"/>
  <c r="M5" i="1"/>
  <c r="M6" i="1"/>
  <c r="M7" i="1"/>
  <c r="M8" i="1"/>
  <c r="M9" i="1"/>
  <c r="M4" i="1"/>
  <c r="H52" i="1"/>
  <c r="H53" i="1"/>
  <c r="H54" i="1"/>
  <c r="H55" i="1"/>
  <c r="H56" i="1"/>
  <c r="H51" i="1"/>
  <c r="L47" i="1"/>
  <c r="L46" i="1"/>
  <c r="L45" i="1"/>
  <c r="L44" i="1"/>
  <c r="L43" i="1"/>
  <c r="L42" i="1"/>
  <c r="G52" i="1"/>
  <c r="G53" i="1"/>
  <c r="G54" i="1"/>
  <c r="G55" i="1"/>
  <c r="G56" i="1"/>
  <c r="G51" i="1"/>
  <c r="E43" i="1"/>
  <c r="E44" i="1"/>
  <c r="E45" i="1"/>
  <c r="E46" i="1"/>
  <c r="E47" i="1"/>
  <c r="E42" i="1"/>
  <c r="D43" i="1"/>
  <c r="D44" i="1"/>
  <c r="D45" i="1"/>
  <c r="D46" i="1"/>
  <c r="D47" i="1"/>
  <c r="D42" i="1"/>
  <c r="M18" i="1"/>
  <c r="M19" i="1"/>
  <c r="M20" i="1"/>
  <c r="M21" i="1"/>
  <c r="M22" i="1"/>
  <c r="M17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<sst xmlns="http://schemas.openxmlformats.org/spreadsheetml/2006/main" count="53" uniqueCount="44">
  <si>
    <t>reference</t>
  </si>
  <si>
    <t>Drill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</si>
  <si>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</si>
  <si>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</si>
  <si>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</si>
  <si>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</si>
  <si>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</si>
  <si>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</si>
  <si>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</si>
  <si>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</si>
  <si>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</si>
  <si>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</si>
  <si>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</si>
  <si>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Frequencies
[Hz]</t>
  </si>
  <si>
    <t>1
[dB(A)]</t>
  </si>
  <si>
    <t>2
[dB(A)]</t>
  </si>
  <si>
    <t>3
[dB(A)]</t>
  </si>
  <si>
    <t>4
[dB(A)]</t>
  </si>
  <si>
    <t>5
[dB(A)]</t>
  </si>
  <si>
    <t>6
[dB(A)]</t>
  </si>
  <si>
    <t>7
[dB(A)]</t>
  </si>
  <si>
    <t>8
[dB(A)]</t>
  </si>
  <si>
    <t>9
[dB(A)]</t>
  </si>
  <si>
    <t>10
[dB(A)]</t>
  </si>
  <si>
    <t>T60</t>
  </si>
  <si>
    <t xml:space="preserve">L_pm  </t>
  </si>
  <si>
    <t>T10 [s]</t>
  </si>
  <si>
    <t>Frequency [Hz]</t>
  </si>
  <si>
    <t>T20 [s]</t>
  </si>
  <si>
    <t>T30 [s]</t>
  </si>
  <si>
    <t>T60 [s]</t>
  </si>
  <si>
    <t>A</t>
  </si>
  <si>
    <t>V</t>
  </si>
  <si>
    <t>c</t>
  </si>
  <si>
    <t>K</t>
  </si>
  <si>
    <t>Frequency
[Hz]</t>
  </si>
  <si>
    <t>T60
[s]</t>
  </si>
  <si>
    <t>A
[m^2]</t>
  </si>
  <si>
    <t>K
[dB(A)]</t>
  </si>
  <si>
    <t>L_pm
[dB(A)]</t>
  </si>
  <si>
    <t xml:space="preserve">L_pf
[dB(A)]  </t>
  </si>
  <si>
    <t xml:space="preserve">L_w
[dB(A)]  </t>
  </si>
  <si>
    <t>L_w_unc</t>
  </si>
  <si>
    <t>L_w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</si>
</sst>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30" xfId="0" applyNumberFormat="1" applyBorder="1"/>
    <xf numFmtId="0" fontId="0" fillId="0" borderId="31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0" borderId="32" xfId="0" applyNumberFormat="1" applyBorder="1"/>
    <xf numFmtId="2" fontId="0" fillId="3" borderId="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4" borderId="30" xfId="0" applyNumberFormat="1" applyFill="1" applyBorder="1" applyAlignment="1">
      <alignment horizontal="center"/>
    </xf>
    <xf numFmtId="2" fontId="0" fillId="4" borderId="32" xfId="0" applyNumberFormat="1" applyFill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Sheet1!$B$28:$B$30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1.21</c:v>
                </c:pt>
                <c:pt idx="2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7344"/>
        <c:axId val="76775808"/>
      </c:scatterChart>
      <c:valAx>
        <c:axId val="767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75808"/>
        <c:crosses val="autoZero"/>
        <c:crossBetween val="midCat"/>
      </c:valAx>
      <c:valAx>
        <c:axId val="767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7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1.81</c:v>
                </c:pt>
                <c:pt idx="1">
                  <c:v>1.77</c:v>
                </c:pt>
                <c:pt idx="2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4400"/>
        <c:axId val="80372480"/>
      </c:scatterChart>
      <c:valAx>
        <c:axId val="80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372480"/>
        <c:crosses val="autoZero"/>
        <c:crossBetween val="midCat"/>
      </c:valAx>
      <c:valAx>
        <c:axId val="803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1.73</c:v>
                </c:pt>
                <c:pt idx="1">
                  <c:v>1.96</c:v>
                </c:pt>
                <c:pt idx="2">
                  <c:v>2.0099999999999998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4752"/>
        <c:axId val="80784768"/>
      </c:scatterChart>
      <c:valAx>
        <c:axId val="807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84768"/>
        <c:crosses val="autoZero"/>
        <c:crossBetween val="midCat"/>
      </c:valAx>
      <c:valAx>
        <c:axId val="807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9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Sheet1!$E$28:$E$30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2.39</c:v>
                </c:pt>
                <c:pt idx="2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3136"/>
        <c:axId val="82281600"/>
      </c:scatterChart>
      <c:valAx>
        <c:axId val="822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81600"/>
        <c:crosses val="autoZero"/>
        <c:crossBetween val="midCat"/>
      </c:valAx>
      <c:valAx>
        <c:axId val="822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0240594925634"/>
          <c:y val="5.1400554097404488E-2"/>
          <c:w val="0.5742187226596675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Sheet1!$F$28:$F$30</c:f>
              <c:numCache>
                <c:formatCode>General</c:formatCode>
                <c:ptCount val="3"/>
                <c:pt idx="0">
                  <c:v>2.1</c:v>
                </c:pt>
                <c:pt idx="1">
                  <c:v>2.14</c:v>
                </c:pt>
                <c:pt idx="2">
                  <c:v>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6736"/>
        <c:axId val="81635200"/>
      </c:scatterChart>
      <c:valAx>
        <c:axId val="816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35200"/>
        <c:crosses val="autoZero"/>
        <c:crossBetween val="midCat"/>
      </c:valAx>
      <c:valAx>
        <c:axId val="816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3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Sheet1!$G$28:$G$30</c:f>
              <c:numCache>
                <c:formatCode>General</c:formatCode>
                <c:ptCount val="3"/>
                <c:pt idx="0">
                  <c:v>1.63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5824"/>
        <c:axId val="103959936"/>
      </c:scatterChart>
      <c:valAx>
        <c:axId val="103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59936"/>
        <c:crosses val="autoZero"/>
        <c:crossBetween val="midCat"/>
      </c:valAx>
      <c:valAx>
        <c:axId val="103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23</xdr:row>
      <xdr:rowOff>23812</xdr:rowOff>
    </xdr:from>
    <xdr:to>
      <xdr:col>20</xdr:col>
      <xdr:colOff>123825</xdr:colOff>
      <xdr:row>37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23</xdr:row>
      <xdr:rowOff>4762</xdr:rowOff>
    </xdr:from>
    <xdr:to>
      <xdr:col>19</xdr:col>
      <xdr:colOff>561975</xdr:colOff>
      <xdr:row>37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23</xdr:row>
      <xdr:rowOff>4762</xdr:rowOff>
    </xdr:from>
    <xdr:to>
      <xdr:col>18</xdr:col>
      <xdr:colOff>447675</xdr:colOff>
      <xdr:row>37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24</xdr:row>
      <xdr:rowOff>61912</xdr:rowOff>
    </xdr:from>
    <xdr:to>
      <xdr:col>19</xdr:col>
      <xdr:colOff>352425</xdr:colOff>
      <xdr:row>38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24</xdr:row>
      <xdr:rowOff>14287</xdr:rowOff>
    </xdr:from>
    <xdr:to>
      <xdr:col>17</xdr:col>
      <xdr:colOff>114300</xdr:colOff>
      <xdr:row>38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733425</xdr:colOff>
      <xdr:row>24</xdr:row>
      <xdr:rowOff>23812</xdr:rowOff>
    </xdr:from>
    <xdr:to>
      <xdr:col>17</xdr:col>
      <xdr:colOff>47625</xdr:colOff>
      <xdr:row>38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5:K22" totalsRowShown="0" headerRowDxfId="15" dataDxfId="13" headerRowBorderDxfId="14" tableBorderDxfId="12" totalsRowBorderDxfId="11">
  <autoFilter ref="A15:K22"/>
  <tableColumns count="11">
    <tableColumn id="1" name="Column1" dataDxfId="10"/>
    <tableColumn id="2" name="Column2" dataDxfId="9"/>
    <tableColumn id="3" name="Column3" dataDxfId="8"/>
    <tableColumn id="4" name="Column4" dataDxfId="7"/>
    <tableColumn id="5" name="Column5" dataDxfId="6"/>
    <tableColumn id="6" name="Column6" dataDxfId="5"/>
    <tableColumn id="7" name="Column7" dataDxfId="4"/>
    <tableColumn id="8" name="Column8" dataDxfId="3"/>
    <tableColumn id="9" name="Column9" dataDxfId="2"/>
    <tableColumn id="10" name="Column10" dataDxfId="1"/>
    <tableColumn id="11" name="Column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4"/>
  <sheetViews>
    <sheetView tabSelected="1" topLeftCell="F1" workbookViewId="0">
      <selection activeCell="P11" sqref="P11"/>
    </sheetView>
  </sheetViews>
  <sheetFormatPr defaultRowHeight="15" x14ac:dyDescent="0.25"/>
  <cols>
    <col min="1" max="1" width="14" bestFit="1" customWidth="1"/>
    <col min="2" max="3" width="11.140625" bestFit="1" customWidth="1"/>
    <col min="4" max="9" width="11" customWidth="1"/>
    <col min="10" max="11" width="12" customWidth="1"/>
  </cols>
  <sheetData>
    <row r="2" spans="1:15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s="1" t="s">
        <v>25</v>
      </c>
      <c r="N3" t="s">
        <v>42</v>
      </c>
      <c r="O3" t="s">
        <v>43</v>
      </c>
    </row>
    <row r="4" spans="1:15" x14ac:dyDescent="0.25">
      <c r="A4">
        <v>125</v>
      </c>
      <c r="B4">
        <v>52.2</v>
      </c>
      <c r="C4">
        <v>54.2</v>
      </c>
      <c r="D4">
        <v>50.1</v>
      </c>
      <c r="E4">
        <v>49.5</v>
      </c>
      <c r="F4">
        <v>52.4</v>
      </c>
      <c r="G4">
        <v>49.9</v>
      </c>
      <c r="H4">
        <v>51.9</v>
      </c>
      <c r="I4">
        <v>49.8</v>
      </c>
      <c r="J4">
        <v>52.4</v>
      </c>
      <c r="K4">
        <v>50.9</v>
      </c>
      <c r="M4" s="23">
        <f>10*LOG((10^(0.1*B4)+10^(0.1*C4)+10^(0.1*D4)+10^(0.1*E4)+10^(0.1*F4)+10^(0.1*G4)+10^(0.1*H4)+10^(0.1*I4)+10^(0.1*J4)+10^(0.1*K4))/10,10)</f>
        <v>51.581004998545254</v>
      </c>
      <c r="N4" s="23">
        <f>M4+10*LOG(6.28,10)</f>
        <v>59.560601435917214</v>
      </c>
      <c r="O4">
        <v>80.5</v>
      </c>
    </row>
    <row r="5" spans="1:15" x14ac:dyDescent="0.25">
      <c r="A5">
        <v>250</v>
      </c>
      <c r="B5">
        <v>62.8</v>
      </c>
      <c r="C5">
        <v>57.7</v>
      </c>
      <c r="D5">
        <v>59.5</v>
      </c>
      <c r="E5">
        <v>60</v>
      </c>
      <c r="F5">
        <v>60.2</v>
      </c>
      <c r="G5">
        <v>59.9</v>
      </c>
      <c r="H5">
        <v>59.3</v>
      </c>
      <c r="I5">
        <v>59.9</v>
      </c>
      <c r="J5">
        <v>61.2</v>
      </c>
      <c r="K5">
        <v>58.1</v>
      </c>
      <c r="M5" s="23">
        <f t="shared" ref="M5:M9" si="0">10*LOG((10^(0.1*B5)+10^(0.1*C5)+10^(0.1*D5)+10^(0.1*E5)+10^(0.1*F5)+10^(0.1*G5)+10^(0.1*H5)+10^(0.1*I5)+10^(0.1*J5)+10^(0.1*K5))/10,10)</f>
        <v>60.086941440787207</v>
      </c>
      <c r="N5" s="23">
        <f t="shared" ref="N5:N9" si="1">M5+10*LOG(6.28,10)</f>
        <v>68.066537878159167</v>
      </c>
      <c r="O5">
        <v>82.4</v>
      </c>
    </row>
    <row r="6" spans="1:15" x14ac:dyDescent="0.25">
      <c r="A6">
        <v>500</v>
      </c>
      <c r="B6">
        <v>62.9</v>
      </c>
      <c r="C6">
        <v>67.099999999999994</v>
      </c>
      <c r="D6">
        <v>63.2</v>
      </c>
      <c r="E6">
        <v>62.8</v>
      </c>
      <c r="F6">
        <v>66.8</v>
      </c>
      <c r="G6">
        <v>62.9</v>
      </c>
      <c r="H6">
        <v>64.900000000000006</v>
      </c>
      <c r="I6">
        <v>63.1</v>
      </c>
      <c r="J6">
        <v>68.3</v>
      </c>
      <c r="K6">
        <v>63.4</v>
      </c>
      <c r="M6" s="23">
        <f t="shared" si="0"/>
        <v>65.036543226804142</v>
      </c>
      <c r="N6" s="23">
        <f t="shared" si="1"/>
        <v>73.016139664176109</v>
      </c>
      <c r="O6">
        <v>82.6</v>
      </c>
    </row>
    <row r="7" spans="1:15" x14ac:dyDescent="0.25">
      <c r="A7">
        <v>1000</v>
      </c>
      <c r="B7">
        <v>75.5</v>
      </c>
      <c r="C7">
        <v>72</v>
      </c>
      <c r="D7">
        <v>73.400000000000006</v>
      </c>
      <c r="E7">
        <v>74.400000000000006</v>
      </c>
      <c r="F7">
        <v>72.3</v>
      </c>
      <c r="G7">
        <v>74</v>
      </c>
      <c r="H7">
        <v>73.5</v>
      </c>
      <c r="I7">
        <v>74.599999999999994</v>
      </c>
      <c r="J7">
        <v>71.400000000000006</v>
      </c>
      <c r="K7">
        <v>75.099999999999994</v>
      </c>
      <c r="M7" s="23">
        <f t="shared" si="0"/>
        <v>73.806493137932776</v>
      </c>
      <c r="N7" s="23">
        <f t="shared" si="1"/>
        <v>81.786089575304743</v>
      </c>
      <c r="O7">
        <v>87.1</v>
      </c>
    </row>
    <row r="8" spans="1:15" x14ac:dyDescent="0.25">
      <c r="A8">
        <v>2000</v>
      </c>
      <c r="B8">
        <v>76.7</v>
      </c>
      <c r="C8">
        <v>77.2</v>
      </c>
      <c r="D8">
        <v>75.5</v>
      </c>
      <c r="E8">
        <v>75.3</v>
      </c>
      <c r="F8">
        <v>74.8</v>
      </c>
      <c r="G8">
        <v>75.400000000000006</v>
      </c>
      <c r="H8">
        <v>76.3</v>
      </c>
      <c r="I8">
        <v>76.2</v>
      </c>
      <c r="J8">
        <v>72.900000000000006</v>
      </c>
      <c r="K8">
        <v>75.8</v>
      </c>
      <c r="M8" s="23">
        <f t="shared" si="0"/>
        <v>75.744427755347786</v>
      </c>
      <c r="N8" s="23">
        <f t="shared" si="1"/>
        <v>83.724024192719753</v>
      </c>
      <c r="O8">
        <v>86.9</v>
      </c>
    </row>
    <row r="9" spans="1:15" x14ac:dyDescent="0.25">
      <c r="A9">
        <v>3150</v>
      </c>
      <c r="B9">
        <v>70.8</v>
      </c>
      <c r="C9">
        <v>75.2</v>
      </c>
      <c r="D9">
        <v>71</v>
      </c>
      <c r="E9">
        <v>71.599999999999994</v>
      </c>
      <c r="F9">
        <v>72.3</v>
      </c>
      <c r="G9">
        <v>70.900000000000006</v>
      </c>
      <c r="H9">
        <v>72.5</v>
      </c>
      <c r="I9">
        <v>71</v>
      </c>
      <c r="J9">
        <v>73.599999999999994</v>
      </c>
      <c r="K9">
        <v>71</v>
      </c>
      <c r="M9" s="23">
        <f t="shared" si="0"/>
        <v>72.235855199944524</v>
      </c>
      <c r="N9" s="23">
        <f t="shared" si="1"/>
        <v>80.215451637316491</v>
      </c>
      <c r="O9">
        <v>79.599999999999994</v>
      </c>
    </row>
    <row r="14" spans="1:15" x14ac:dyDescent="0.25">
      <c r="A14" s="21" t="s">
        <v>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5" ht="15.75" thickBot="1" x14ac:dyDescent="0.3">
      <c r="A15" s="3" t="s">
        <v>2</v>
      </c>
      <c r="B15" s="12" t="s">
        <v>3</v>
      </c>
      <c r="C15" s="12" t="s">
        <v>4</v>
      </c>
      <c r="D15" s="12" t="s">
        <v>5</v>
      </c>
      <c r="E15" s="12" t="s">
        <v>6</v>
      </c>
      <c r="F15" s="12" t="s">
        <v>7</v>
      </c>
      <c r="G15" s="12" t="s">
        <v>8</v>
      </c>
      <c r="H15" s="12" t="s">
        <v>9</v>
      </c>
      <c r="I15" s="12" t="s">
        <v>10</v>
      </c>
      <c r="J15" s="12" t="s">
        <v>11</v>
      </c>
      <c r="K15" s="2" t="s">
        <v>12</v>
      </c>
    </row>
    <row r="16" spans="1:15" ht="30.75" thickBot="1" x14ac:dyDescent="0.3">
      <c r="A16" s="8" t="s">
        <v>13</v>
      </c>
      <c r="B16" s="13" t="s">
        <v>14</v>
      </c>
      <c r="C16" s="14" t="s">
        <v>15</v>
      </c>
      <c r="D16" s="14" t="s">
        <v>16</v>
      </c>
      <c r="E16" s="13" t="s">
        <v>17</v>
      </c>
      <c r="F16" s="14" t="s">
        <v>18</v>
      </c>
      <c r="G16" s="14" t="s">
        <v>19</v>
      </c>
      <c r="H16" s="13" t="s">
        <v>20</v>
      </c>
      <c r="I16" s="14" t="s">
        <v>21</v>
      </c>
      <c r="J16" s="14" t="s">
        <v>22</v>
      </c>
      <c r="K16" s="15" t="s">
        <v>23</v>
      </c>
      <c r="M16" s="1" t="s">
        <v>25</v>
      </c>
    </row>
    <row r="17" spans="1:13" x14ac:dyDescent="0.25">
      <c r="A17" s="9">
        <v>125</v>
      </c>
      <c r="B17" s="6">
        <v>33.9</v>
      </c>
      <c r="C17" s="5">
        <v>38.9</v>
      </c>
      <c r="D17" s="5">
        <v>39</v>
      </c>
      <c r="E17" s="5">
        <v>36.5</v>
      </c>
      <c r="F17" s="5">
        <v>36.5</v>
      </c>
      <c r="G17" s="5">
        <v>37.4</v>
      </c>
      <c r="H17" s="5">
        <v>34.1</v>
      </c>
      <c r="I17" s="5">
        <v>34.799999999999997</v>
      </c>
      <c r="J17" s="5">
        <v>39.6</v>
      </c>
      <c r="K17" s="16">
        <v>29.5</v>
      </c>
      <c r="M17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36.829681899252094</v>
      </c>
    </row>
    <row r="18" spans="1:13" x14ac:dyDescent="0.25">
      <c r="A18" s="10">
        <v>250</v>
      </c>
      <c r="B18" s="7">
        <v>32.9</v>
      </c>
      <c r="C18" s="4">
        <v>33.299999999999997</v>
      </c>
      <c r="D18" s="4">
        <v>36.4</v>
      </c>
      <c r="E18" s="4">
        <v>35</v>
      </c>
      <c r="F18" s="4">
        <v>30.9</v>
      </c>
      <c r="G18" s="4">
        <v>32.5</v>
      </c>
      <c r="H18" s="4">
        <v>32.700000000000003</v>
      </c>
      <c r="I18" s="4">
        <v>32</v>
      </c>
      <c r="J18" s="4">
        <v>31.8</v>
      </c>
      <c r="K18" s="17">
        <v>31.8</v>
      </c>
      <c r="M18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33.242390994024916</v>
      </c>
    </row>
    <row r="19" spans="1:13" x14ac:dyDescent="0.25">
      <c r="A19" s="10">
        <v>500</v>
      </c>
      <c r="B19" s="7">
        <v>38.299999999999997</v>
      </c>
      <c r="C19" s="4">
        <v>40.1</v>
      </c>
      <c r="D19" s="4">
        <v>39</v>
      </c>
      <c r="E19" s="4">
        <v>38.200000000000003</v>
      </c>
      <c r="F19" s="4">
        <v>40.299999999999997</v>
      </c>
      <c r="G19" s="4">
        <v>36.200000000000003</v>
      </c>
      <c r="H19" s="4">
        <v>39.1</v>
      </c>
      <c r="I19" s="4">
        <v>36.9</v>
      </c>
      <c r="J19" s="4">
        <v>36</v>
      </c>
      <c r="K19" s="17">
        <v>37.1</v>
      </c>
      <c r="M19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38.360938804620673</v>
      </c>
    </row>
    <row r="20" spans="1:13" x14ac:dyDescent="0.25">
      <c r="A20" s="10">
        <v>1000</v>
      </c>
      <c r="B20" s="7">
        <v>42</v>
      </c>
      <c r="C20" s="4">
        <v>49.6</v>
      </c>
      <c r="D20" s="4">
        <v>47.4</v>
      </c>
      <c r="E20" s="4">
        <v>47.8</v>
      </c>
      <c r="F20" s="4">
        <v>48</v>
      </c>
      <c r="G20" s="4">
        <v>44.2</v>
      </c>
      <c r="H20" s="4">
        <v>46.4</v>
      </c>
      <c r="I20" s="4">
        <v>46.9</v>
      </c>
      <c r="J20" s="4">
        <v>45</v>
      </c>
      <c r="K20" s="17">
        <v>44.8</v>
      </c>
      <c r="M20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46.684886395908222</v>
      </c>
    </row>
    <row r="21" spans="1:13" x14ac:dyDescent="0.25">
      <c r="A21" s="10">
        <v>2000</v>
      </c>
      <c r="B21" s="7">
        <v>59.8</v>
      </c>
      <c r="C21" s="4">
        <v>57.7</v>
      </c>
      <c r="D21" s="4">
        <v>59.9</v>
      </c>
      <c r="E21" s="4">
        <v>59.6</v>
      </c>
      <c r="F21" s="4">
        <v>58.3</v>
      </c>
      <c r="G21" s="4">
        <v>55.9</v>
      </c>
      <c r="H21" s="4">
        <v>56.2</v>
      </c>
      <c r="I21" s="4">
        <v>56.4</v>
      </c>
      <c r="J21" s="4">
        <v>56.3</v>
      </c>
      <c r="K21" s="17">
        <v>55.7</v>
      </c>
      <c r="M21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57.888548048435283</v>
      </c>
    </row>
    <row r="22" spans="1:13" ht="15.75" thickBot="1" x14ac:dyDescent="0.3">
      <c r="A22" s="11">
        <v>3150</v>
      </c>
      <c r="B22" s="18">
        <v>54.5</v>
      </c>
      <c r="C22" s="19">
        <v>55.5</v>
      </c>
      <c r="D22" s="19">
        <v>55.1</v>
      </c>
      <c r="E22" s="19">
        <v>54.8</v>
      </c>
      <c r="F22" s="19">
        <v>55.6</v>
      </c>
      <c r="G22" s="19">
        <v>53.4</v>
      </c>
      <c r="H22" s="19">
        <v>52.2</v>
      </c>
      <c r="I22" s="19">
        <v>52.9</v>
      </c>
      <c r="J22" s="19">
        <v>53.7</v>
      </c>
      <c r="K22" s="20">
        <v>52.3</v>
      </c>
      <c r="M22" s="23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54.165215386170473</v>
      </c>
    </row>
    <row r="27" spans="1:13" x14ac:dyDescent="0.25">
      <c r="A27" s="22"/>
      <c r="B27" s="22">
        <v>125</v>
      </c>
      <c r="C27" s="22">
        <v>250</v>
      </c>
      <c r="D27" s="22">
        <v>500</v>
      </c>
      <c r="E27" s="22">
        <v>1000</v>
      </c>
      <c r="F27" s="22">
        <v>2000</v>
      </c>
      <c r="G27" s="22">
        <v>3150</v>
      </c>
    </row>
    <row r="28" spans="1:13" x14ac:dyDescent="0.25">
      <c r="A28" s="22">
        <v>10</v>
      </c>
      <c r="B28" s="22">
        <v>1.1399999999999999</v>
      </c>
      <c r="C28" s="22">
        <v>1.81</v>
      </c>
      <c r="D28" s="22">
        <v>1.73</v>
      </c>
      <c r="E28" s="22">
        <v>2.0499999999999998</v>
      </c>
      <c r="F28" s="22">
        <v>2.1</v>
      </c>
      <c r="G28" s="22">
        <v>1.63</v>
      </c>
    </row>
    <row r="29" spans="1:13" x14ac:dyDescent="0.25">
      <c r="A29" s="22">
        <v>20</v>
      </c>
      <c r="B29" s="22">
        <v>1.21</v>
      </c>
      <c r="C29" s="22">
        <v>1.77</v>
      </c>
      <c r="D29" s="22">
        <v>1.96</v>
      </c>
      <c r="E29" s="22">
        <v>2.39</v>
      </c>
      <c r="F29" s="22">
        <v>2.14</v>
      </c>
      <c r="G29" s="22">
        <v>1.87</v>
      </c>
    </row>
    <row r="30" spans="1:13" x14ac:dyDescent="0.25">
      <c r="A30" s="22">
        <v>30</v>
      </c>
      <c r="B30" s="22">
        <v>1.25</v>
      </c>
      <c r="C30" s="22">
        <v>1.6</v>
      </c>
      <c r="D30" s="22">
        <v>2.0099999999999998</v>
      </c>
      <c r="E30" s="22">
        <v>2.9</v>
      </c>
      <c r="F30" s="22">
        <v>2.13</v>
      </c>
      <c r="G30" s="22">
        <v>1.9</v>
      </c>
    </row>
    <row r="31" spans="1:13" x14ac:dyDescent="0.25">
      <c r="A31" s="22">
        <v>60</v>
      </c>
      <c r="B31" s="22">
        <f>0.0055*A31+1.09</f>
        <v>1.42</v>
      </c>
      <c r="C31" s="22">
        <f>-0.0105*A31 + 1.9367</f>
        <v>1.3067000000000002</v>
      </c>
      <c r="D31" s="22">
        <f>0.014*A31 + 1.62</f>
        <v>2.46</v>
      </c>
      <c r="E31" s="22">
        <f xml:space="preserve"> 0.0425*A31 + 1.5967</f>
        <v>4.1467000000000001</v>
      </c>
      <c r="F31" s="22">
        <f xml:space="preserve"> 0.0015*A31 + 2.0933</f>
        <v>2.1833</v>
      </c>
      <c r="G31" s="22">
        <f xml:space="preserve"> 0.0135*A31 + 1.53</f>
        <v>2.34</v>
      </c>
    </row>
    <row r="33" spans="1:12" ht="15.75" thickBot="1" x14ac:dyDescent="0.3"/>
    <row r="34" spans="1:12" x14ac:dyDescent="0.25">
      <c r="A34" s="24" t="s">
        <v>27</v>
      </c>
      <c r="B34" s="25">
        <v>125</v>
      </c>
      <c r="C34" s="25">
        <v>250</v>
      </c>
      <c r="D34" s="25">
        <v>500</v>
      </c>
      <c r="E34" s="25">
        <v>1000</v>
      </c>
      <c r="F34" s="25">
        <v>2000</v>
      </c>
      <c r="G34" s="26">
        <v>3150</v>
      </c>
    </row>
    <row r="35" spans="1:12" x14ac:dyDescent="0.25">
      <c r="A35" s="27" t="s">
        <v>26</v>
      </c>
      <c r="B35" s="4">
        <v>1.1399999999999999</v>
      </c>
      <c r="C35" s="4">
        <v>1.81</v>
      </c>
      <c r="D35" s="4">
        <v>1.73</v>
      </c>
      <c r="E35" s="4">
        <v>2.0499999999999998</v>
      </c>
      <c r="F35" s="4">
        <v>2.1</v>
      </c>
      <c r="G35" s="17">
        <v>1.63</v>
      </c>
    </row>
    <row r="36" spans="1:12" x14ac:dyDescent="0.25">
      <c r="A36" s="27" t="s">
        <v>28</v>
      </c>
      <c r="B36" s="4">
        <v>1.21</v>
      </c>
      <c r="C36" s="4">
        <v>1.77</v>
      </c>
      <c r="D36" s="4">
        <v>1.96</v>
      </c>
      <c r="E36" s="4">
        <v>2.39</v>
      </c>
      <c r="F36" s="4">
        <v>2.14</v>
      </c>
      <c r="G36" s="17">
        <v>1.87</v>
      </c>
    </row>
    <row r="37" spans="1:12" x14ac:dyDescent="0.25">
      <c r="A37" s="27" t="s">
        <v>29</v>
      </c>
      <c r="B37" s="4">
        <v>1.25</v>
      </c>
      <c r="C37" s="4">
        <v>1.6</v>
      </c>
      <c r="D37" s="4">
        <v>2.0099999999999998</v>
      </c>
      <c r="E37" s="4">
        <v>2.9</v>
      </c>
      <c r="F37" s="4">
        <v>2.13</v>
      </c>
      <c r="G37" s="17">
        <v>1.9</v>
      </c>
    </row>
    <row r="38" spans="1:12" ht="15.75" thickBot="1" x14ac:dyDescent="0.3">
      <c r="A38" s="30" t="s">
        <v>30</v>
      </c>
      <c r="B38" s="28">
        <v>1.42</v>
      </c>
      <c r="C38" s="28">
        <v>1.3067000000000002</v>
      </c>
      <c r="D38" s="28">
        <v>2.46</v>
      </c>
      <c r="E38" s="28">
        <v>4.1467000000000001</v>
      </c>
      <c r="F38" s="28">
        <v>2.1833</v>
      </c>
      <c r="G38" s="29">
        <v>2.34</v>
      </c>
    </row>
    <row r="40" spans="1:12" ht="15.75" thickBot="1" x14ac:dyDescent="0.3">
      <c r="A40" s="32"/>
    </row>
    <row r="41" spans="1:12" ht="30.75" thickBot="1" x14ac:dyDescent="0.3">
      <c r="B41" s="31" t="s">
        <v>25</v>
      </c>
      <c r="C41" t="s">
        <v>24</v>
      </c>
      <c r="D41" t="s">
        <v>31</v>
      </c>
      <c r="E41" t="s">
        <v>34</v>
      </c>
      <c r="F41" s="1" t="s">
        <v>32</v>
      </c>
      <c r="G41" s="1" t="s">
        <v>33</v>
      </c>
      <c r="I41" s="48" t="s">
        <v>35</v>
      </c>
      <c r="J41" s="49" t="s">
        <v>36</v>
      </c>
      <c r="K41" s="50" t="s">
        <v>37</v>
      </c>
      <c r="L41" s="51" t="s">
        <v>38</v>
      </c>
    </row>
    <row r="42" spans="1:12" x14ac:dyDescent="0.25">
      <c r="A42">
        <v>125</v>
      </c>
      <c r="B42" s="31">
        <v>36.829681899252094</v>
      </c>
      <c r="C42" s="33">
        <v>1.42</v>
      </c>
      <c r="D42" s="23">
        <f>55.3*F42/G42/C42</f>
        <v>59.948260994538657</v>
      </c>
      <c r="E42" s="23">
        <f>10*LOG(1+4*6.28/D42,10)</f>
        <v>1.5199096543059507</v>
      </c>
      <c r="F42" s="1">
        <v>528</v>
      </c>
      <c r="G42" s="1">
        <v>343</v>
      </c>
      <c r="I42" s="52">
        <v>125</v>
      </c>
      <c r="J42" s="46">
        <v>1.42</v>
      </c>
      <c r="K42" s="45">
        <v>59.948260994538657</v>
      </c>
      <c r="L42" s="53">
        <f>10*LOG(1+4*6.28/K42,10)</f>
        <v>1.5199096543059507</v>
      </c>
    </row>
    <row r="43" spans="1:12" x14ac:dyDescent="0.25">
      <c r="A43">
        <v>250</v>
      </c>
      <c r="B43" s="31">
        <v>33.242390994024916</v>
      </c>
      <c r="C43" s="33">
        <v>1.3067000000000002</v>
      </c>
      <c r="D43" s="23">
        <f t="shared" ref="D43:D47" si="2">55.3*F43/G43/C43</f>
        <v>65.146193167708645</v>
      </c>
      <c r="E43" s="23">
        <f t="shared" ref="E43:E47" si="3">10*LOG(1+4*6.28/D43,10)</f>
        <v>1.4163608447555704</v>
      </c>
      <c r="F43" s="1">
        <v>528</v>
      </c>
      <c r="G43" s="1">
        <v>343</v>
      </c>
      <c r="I43" s="54">
        <v>250</v>
      </c>
      <c r="J43" s="47">
        <v>1.3067000000000002</v>
      </c>
      <c r="K43" s="33">
        <v>65.146193167708645</v>
      </c>
      <c r="L43" s="55">
        <f t="shared" ref="L43:L47" si="4">10*LOG(1+4*6.28/K43,10)</f>
        <v>1.4163608447555704</v>
      </c>
    </row>
    <row r="44" spans="1:12" x14ac:dyDescent="0.25">
      <c r="A44">
        <v>500</v>
      </c>
      <c r="B44" s="31">
        <v>38.360938804620673</v>
      </c>
      <c r="C44" s="33">
        <v>2.46</v>
      </c>
      <c r="D44" s="23">
        <f t="shared" si="2"/>
        <v>34.604280736684913</v>
      </c>
      <c r="E44" s="23">
        <f t="shared" si="3"/>
        <v>2.3702110152495477</v>
      </c>
      <c r="F44" s="1">
        <v>528</v>
      </c>
      <c r="G44" s="1">
        <v>343</v>
      </c>
      <c r="I44" s="54">
        <v>500</v>
      </c>
      <c r="J44" s="47">
        <v>2.46</v>
      </c>
      <c r="K44" s="33">
        <v>34.604280736684913</v>
      </c>
      <c r="L44" s="55">
        <f t="shared" si="4"/>
        <v>2.3702110152495477</v>
      </c>
    </row>
    <row r="45" spans="1:12" x14ac:dyDescent="0.25">
      <c r="A45">
        <v>1000</v>
      </c>
      <c r="B45" s="31">
        <v>46.684886395908222</v>
      </c>
      <c r="C45" s="33">
        <v>4.1467000000000001</v>
      </c>
      <c r="D45" s="23">
        <f t="shared" si="2"/>
        <v>20.528741074166177</v>
      </c>
      <c r="E45" s="23">
        <f t="shared" si="3"/>
        <v>3.4706648776437179</v>
      </c>
      <c r="F45" s="1">
        <v>528</v>
      </c>
      <c r="G45" s="1">
        <v>343</v>
      </c>
      <c r="I45" s="54">
        <v>1000</v>
      </c>
      <c r="J45" s="47">
        <v>4.1467000000000001</v>
      </c>
      <c r="K45" s="33">
        <v>20.528741074166177</v>
      </c>
      <c r="L45" s="55">
        <f t="shared" si="4"/>
        <v>3.4706648776437179</v>
      </c>
    </row>
    <row r="46" spans="1:12" x14ac:dyDescent="0.25">
      <c r="A46">
        <v>2000</v>
      </c>
      <c r="B46" s="31">
        <v>57.888548048435283</v>
      </c>
      <c r="C46" s="33">
        <v>2.1833</v>
      </c>
      <c r="D46" s="23">
        <f t="shared" si="2"/>
        <v>38.989845926920211</v>
      </c>
      <c r="E46" s="23">
        <f t="shared" si="3"/>
        <v>2.1597321413503168</v>
      </c>
      <c r="F46" s="1">
        <v>528</v>
      </c>
      <c r="G46" s="1">
        <v>343</v>
      </c>
      <c r="I46" s="54">
        <v>2000</v>
      </c>
      <c r="J46" s="47">
        <v>2.1833</v>
      </c>
      <c r="K46" s="33">
        <v>38.989845926920211</v>
      </c>
      <c r="L46" s="55">
        <f t="shared" si="4"/>
        <v>2.1597321413503168</v>
      </c>
    </row>
    <row r="47" spans="1:12" ht="15.75" thickBot="1" x14ac:dyDescent="0.3">
      <c r="A47">
        <v>3150</v>
      </c>
      <c r="B47" s="31">
        <v>54.165215386170473</v>
      </c>
      <c r="C47" s="33">
        <v>2.34</v>
      </c>
      <c r="D47" s="23">
        <f t="shared" si="2"/>
        <v>36.378859236002093</v>
      </c>
      <c r="E47" s="23">
        <f t="shared" si="3"/>
        <v>2.2801798358324481</v>
      </c>
      <c r="F47" s="1">
        <v>528</v>
      </c>
      <c r="G47" s="1">
        <v>343</v>
      </c>
      <c r="I47" s="56">
        <v>3150</v>
      </c>
      <c r="J47" s="57">
        <v>2.34</v>
      </c>
      <c r="K47" s="58">
        <v>36.378859236002093</v>
      </c>
      <c r="L47" s="59">
        <f t="shared" si="4"/>
        <v>2.2801798358324481</v>
      </c>
    </row>
    <row r="49" spans="2:8" ht="15.75" thickBot="1" x14ac:dyDescent="0.3"/>
    <row r="50" spans="2:8" ht="30.75" thickBot="1" x14ac:dyDescent="0.3">
      <c r="B50" s="34" t="s">
        <v>35</v>
      </c>
      <c r="C50" s="35" t="s">
        <v>36</v>
      </c>
      <c r="D50" s="35" t="s">
        <v>37</v>
      </c>
      <c r="E50" s="35" t="s">
        <v>38</v>
      </c>
      <c r="F50" s="35" t="s">
        <v>39</v>
      </c>
      <c r="G50" s="36" t="s">
        <v>40</v>
      </c>
      <c r="H50" s="36" t="s">
        <v>41</v>
      </c>
    </row>
    <row r="51" spans="2:8" x14ac:dyDescent="0.25">
      <c r="B51" s="37">
        <v>125</v>
      </c>
      <c r="C51" s="38">
        <v>1.42</v>
      </c>
      <c r="D51" s="39">
        <v>59.948260994538657</v>
      </c>
      <c r="E51" s="38">
        <v>1.5199096543059507</v>
      </c>
      <c r="F51" s="39">
        <v>36.829681899252094</v>
      </c>
      <c r="G51" s="40">
        <f>F51-E51</f>
        <v>35.309772244946146</v>
      </c>
      <c r="H51" s="23">
        <f>G51+10*LOG(6.28,10)</f>
        <v>43.289368682318106</v>
      </c>
    </row>
    <row r="52" spans="2:8" x14ac:dyDescent="0.25">
      <c r="B52" s="37">
        <v>250</v>
      </c>
      <c r="C52" s="38">
        <v>1.3067000000000002</v>
      </c>
      <c r="D52" s="39">
        <v>65.146193167708645</v>
      </c>
      <c r="E52" s="38">
        <v>1.4163608447555704</v>
      </c>
      <c r="F52" s="39">
        <v>33.242390994024916</v>
      </c>
      <c r="G52" s="40">
        <f t="shared" ref="G52:G56" si="5">F52-E52</f>
        <v>31.826030149269346</v>
      </c>
      <c r="H52" s="23">
        <f t="shared" ref="H52:H56" si="6">G52+10*LOG(6.28,10)</f>
        <v>39.80562658664131</v>
      </c>
    </row>
    <row r="53" spans="2:8" x14ac:dyDescent="0.25">
      <c r="B53" s="37">
        <v>500</v>
      </c>
      <c r="C53" s="38">
        <v>2.46</v>
      </c>
      <c r="D53" s="39">
        <v>34.604280736684913</v>
      </c>
      <c r="E53" s="38">
        <v>2</v>
      </c>
      <c r="F53" s="39">
        <v>38.360938804620673</v>
      </c>
      <c r="G53" s="40">
        <f t="shared" si="5"/>
        <v>36.360938804620673</v>
      </c>
      <c r="H53" s="23">
        <f t="shared" si="6"/>
        <v>44.340535241992633</v>
      </c>
    </row>
    <row r="54" spans="2:8" x14ac:dyDescent="0.25">
      <c r="B54" s="37">
        <v>1000</v>
      </c>
      <c r="C54" s="38">
        <v>4.1467000000000001</v>
      </c>
      <c r="D54" s="39">
        <v>20.528741074166177</v>
      </c>
      <c r="E54" s="38">
        <v>2</v>
      </c>
      <c r="F54" s="39">
        <v>46.684886395908222</v>
      </c>
      <c r="G54" s="40">
        <f t="shared" si="5"/>
        <v>44.684886395908222</v>
      </c>
      <c r="H54" s="23">
        <f t="shared" si="6"/>
        <v>52.664482833280182</v>
      </c>
    </row>
    <row r="55" spans="2:8" x14ac:dyDescent="0.25">
      <c r="B55" s="37">
        <v>2000</v>
      </c>
      <c r="C55" s="38">
        <v>2.1833</v>
      </c>
      <c r="D55" s="39">
        <v>38.989845926920211</v>
      </c>
      <c r="E55" s="38">
        <v>2</v>
      </c>
      <c r="F55" s="39">
        <v>57.888548048435283</v>
      </c>
      <c r="G55" s="40">
        <f t="shared" si="5"/>
        <v>55.888548048435283</v>
      </c>
      <c r="H55" s="23">
        <f t="shared" si="6"/>
        <v>63.868144485807242</v>
      </c>
    </row>
    <row r="56" spans="2:8" ht="15.75" thickBot="1" x14ac:dyDescent="0.3">
      <c r="B56" s="41">
        <v>3150</v>
      </c>
      <c r="C56" s="42">
        <v>2.34</v>
      </c>
      <c r="D56" s="43">
        <v>36.378859236002093</v>
      </c>
      <c r="E56" s="42">
        <v>2</v>
      </c>
      <c r="F56" s="43">
        <v>54.165215386170473</v>
      </c>
      <c r="G56" s="44">
        <f t="shared" si="5"/>
        <v>52.165215386170473</v>
      </c>
      <c r="H56" s="23">
        <f t="shared" si="6"/>
        <v>60.144811823542433</v>
      </c>
    </row>
    <row r="57" spans="2:8" ht="15.75" thickBot="1" x14ac:dyDescent="0.3"/>
    <row r="58" spans="2:8" ht="30.75" thickBot="1" x14ac:dyDescent="0.3">
      <c r="C58" s="48" t="s">
        <v>35</v>
      </c>
      <c r="D58" s="35" t="s">
        <v>40</v>
      </c>
      <c r="E58" s="36" t="s">
        <v>41</v>
      </c>
    </row>
    <row r="59" spans="2:8" x14ac:dyDescent="0.25">
      <c r="C59" s="60">
        <v>125</v>
      </c>
      <c r="D59" s="38">
        <v>35.309772244946146</v>
      </c>
      <c r="E59" s="62">
        <v>43.289368682318106</v>
      </c>
    </row>
    <row r="60" spans="2:8" x14ac:dyDescent="0.25">
      <c r="C60" s="60">
        <v>250</v>
      </c>
      <c r="D60" s="38">
        <v>31.826030149269346</v>
      </c>
      <c r="E60" s="62">
        <v>39.80562658664131</v>
      </c>
    </row>
    <row r="61" spans="2:8" x14ac:dyDescent="0.25">
      <c r="C61" s="60">
        <v>500</v>
      </c>
      <c r="D61" s="38">
        <v>36.360938804620673</v>
      </c>
      <c r="E61" s="62">
        <v>44.340535241992633</v>
      </c>
    </row>
    <row r="62" spans="2:8" x14ac:dyDescent="0.25">
      <c r="C62" s="60">
        <v>1000</v>
      </c>
      <c r="D62" s="38">
        <v>44.684886395908222</v>
      </c>
      <c r="E62" s="62">
        <v>52.664482833280182</v>
      </c>
    </row>
    <row r="63" spans="2:8" x14ac:dyDescent="0.25">
      <c r="C63" s="60">
        <v>2000</v>
      </c>
      <c r="D63" s="38">
        <v>55.888548048435283</v>
      </c>
      <c r="E63" s="62">
        <v>63.868144485807242</v>
      </c>
    </row>
    <row r="64" spans="2:8" ht="15.75" thickBot="1" x14ac:dyDescent="0.3">
      <c r="C64" s="61">
        <v>3150</v>
      </c>
      <c r="D64" s="42">
        <v>52.165215386170473</v>
      </c>
      <c r="E64" s="63">
        <v>60.144811823542433</v>
      </c>
    </row>
  </sheetData>
  <mergeCells count="2">
    <mergeCell ref="A2:K2"/>
    <mergeCell ref="A14:K1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2017-05-22T07:39:23Z</dcterms:created>
  <dcterms:modified xsi:type="dcterms:W3CDTF">2017-05-22T13:41:12Z</dcterms:modified>
</cp:coreProperties>
</file>