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86" i="1" l="1"/>
  <c r="D86" i="1"/>
  <c r="C86" i="1"/>
  <c r="E81" i="1"/>
  <c r="E82" i="1"/>
  <c r="E83" i="1"/>
  <c r="E84" i="1"/>
  <c r="E85" i="1"/>
  <c r="E80" i="1"/>
  <c r="W9" i="1"/>
  <c r="W8" i="1"/>
  <c r="W7" i="1"/>
  <c r="W6" i="1"/>
  <c r="W5" i="1"/>
  <c r="W4" i="1"/>
  <c r="V5" i="1"/>
  <c r="V6" i="1"/>
  <c r="V7" i="1"/>
  <c r="V8" i="1"/>
  <c r="V9" i="1"/>
  <c r="V4" i="1"/>
  <c r="P5" i="1"/>
  <c r="P6" i="1"/>
  <c r="P7" i="1"/>
  <c r="P8" i="1"/>
  <c r="P9" i="1"/>
  <c r="P4" i="1"/>
  <c r="E69" i="1"/>
  <c r="E70" i="1"/>
  <c r="E71" i="1"/>
  <c r="E72" i="1"/>
  <c r="E73" i="1"/>
  <c r="E68" i="1"/>
  <c r="E31" i="1"/>
  <c r="N5" i="1" l="1"/>
  <c r="N6" i="1"/>
  <c r="N7" i="1"/>
  <c r="N8" i="1"/>
  <c r="N9" i="1"/>
  <c r="N4" i="1"/>
  <c r="M5" i="1"/>
  <c r="M6" i="1"/>
  <c r="M7" i="1"/>
  <c r="M8" i="1"/>
  <c r="M9" i="1"/>
  <c r="M4" i="1"/>
  <c r="L47" i="1"/>
  <c r="L46" i="1"/>
  <c r="L45" i="1"/>
  <c r="L44" i="1"/>
  <c r="L43" i="1"/>
  <c r="L42" i="1"/>
  <c r="G52" i="1"/>
  <c r="H52" i="1" s="1"/>
  <c r="G53" i="1"/>
  <c r="H53" i="1" s="1"/>
  <c r="G54" i="1"/>
  <c r="H54" i="1" s="1"/>
  <c r="G55" i="1"/>
  <c r="H55" i="1" s="1"/>
  <c r="G56" i="1"/>
  <c r="H56" i="1" s="1"/>
  <c r="G51" i="1"/>
  <c r="H51" i="1" s="1"/>
  <c r="E43" i="1"/>
  <c r="E44" i="1"/>
  <c r="E45" i="1"/>
  <c r="E46" i="1"/>
  <c r="E47" i="1"/>
  <c r="E42" i="1"/>
  <c r="D43" i="1"/>
  <c r="D44" i="1"/>
  <c r="D45" i="1"/>
  <c r="D46" i="1"/>
  <c r="D47" i="1"/>
  <c r="D42" i="1"/>
  <c r="M18" i="1"/>
  <c r="M19" i="1"/>
  <c r="M20" i="1"/>
  <c r="M21" i="1"/>
  <c r="M22" i="1"/>
  <c r="M17" i="1"/>
  <c r="G31" i="1"/>
  <c r="F31" i="1"/>
  <c r="D31" i="1"/>
  <c r="C31" i="1"/>
  <c r="B31" i="1"/>
</calcChain>
</file>

<file path=xl/sharedStrings.xml><?xml version="1.0" encoding="utf-8"?>
<sst xmlns="http://schemas.openxmlformats.org/spreadsheetml/2006/main" count="69" uniqueCount="53">
  <si>
    <t>reference</t>
  </si>
  <si>
    <t>Drill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</si>
  <si>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</si>
  <si>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</si>
  <si>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</si>
  <si>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</si>
  <si>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</si>
  <si>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</si>
  <si>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</si>
  <si>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</si>
  <si>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</si>
  <si>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</si>
  <si>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</si>
  <si>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Frequencies
[Hz]</t>
  </si>
  <si>
    <t>1
[dB(A)]</t>
  </si>
  <si>
    <t>2
[dB(A)]</t>
  </si>
  <si>
    <t>3
[dB(A)]</t>
  </si>
  <si>
    <t>4
[dB(A)]</t>
  </si>
  <si>
    <t>5
[dB(A)]</t>
  </si>
  <si>
    <t>6
[dB(A)]</t>
  </si>
  <si>
    <t>7
[dB(A)]</t>
  </si>
  <si>
    <t>8
[dB(A)]</t>
  </si>
  <si>
    <t>9
[dB(A)]</t>
  </si>
  <si>
    <t>10
[dB(A)]</t>
  </si>
  <si>
    <t>T60</t>
  </si>
  <si>
    <t xml:space="preserve">L_pm  </t>
  </si>
  <si>
    <t>T10 [s]</t>
  </si>
  <si>
    <t>Frequency [Hz]</t>
  </si>
  <si>
    <t>T20 [s]</t>
  </si>
  <si>
    <t>T30 [s]</t>
  </si>
  <si>
    <t>T60 [s]</t>
  </si>
  <si>
    <t>A</t>
  </si>
  <si>
    <t>V</t>
  </si>
  <si>
    <t>c</t>
  </si>
  <si>
    <t>K</t>
  </si>
  <si>
    <t>Frequency
[Hz]</t>
  </si>
  <si>
    <t>T60
[s]</t>
  </si>
  <si>
    <t>A
[m^2]</t>
  </si>
  <si>
    <t>K
[dB(A)]</t>
  </si>
  <si>
    <t>L_pm
[dB(A)]</t>
  </si>
  <si>
    <t xml:space="preserve">L_pf
[dB(A)]  </t>
  </si>
  <si>
    <t xml:space="preserve">L_w
[dB(A)]  </t>
  </si>
  <si>
    <t>L_w,ref,unweighted
[dB]</t>
  </si>
  <si>
    <t>L_w,ref,A-weighted
[dB(A)]</t>
  </si>
  <si>
    <t>A-Weighting
[dB(A)]</t>
  </si>
  <si>
    <t xml:space="preserve">L_pm
[dB(A)]  </t>
  </si>
  <si>
    <t xml:space="preserve">L_w_unc
[dB(A)] </t>
  </si>
  <si>
    <t xml:space="preserve">L_w
[dB(A)] </t>
  </si>
  <si>
    <t xml:space="preserve">K
[dB(A)] </t>
  </si>
  <si>
    <t xml:space="preserve">L_w(d)
[dB(A)]  </t>
  </si>
  <si>
    <t xml:space="preserve">L_w(c)
[dB(A)]  </t>
  </si>
  <si>
    <t xml:space="preserve">del_Lw
[dB(A)] 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</si>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</sst>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9" xfId="0" applyFill="1" applyBorder="1" applyAlignment="1">
      <alignment horizontal="center" wrapText="1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14" xfId="0" applyBorder="1"/>
    <xf numFmtId="0" fontId="0" fillId="2" borderId="15" xfId="0" applyFill="1" applyBorder="1" applyAlignment="1">
      <alignment horizontal="center" wrapText="1"/>
    </xf>
    <xf numFmtId="0" fontId="0" fillId="2" borderId="16" xfId="0" applyFill="1" applyBorder="1" applyAlignment="1">
      <alignment horizontal="center" wrapText="1"/>
    </xf>
    <xf numFmtId="0" fontId="0" fillId="2" borderId="17" xfId="0" applyFill="1" applyBorder="1" applyAlignment="1">
      <alignment horizontal="center" wrapText="1"/>
    </xf>
    <xf numFmtId="0" fontId="0" fillId="0" borderId="1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" xfId="0" applyBorder="1"/>
    <xf numFmtId="2" fontId="0" fillId="0" borderId="0" xfId="0" applyNumberFormat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3" borderId="25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27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29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0" fontId="0" fillId="0" borderId="31" xfId="0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3" borderId="26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10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2" fontId="0" fillId="4" borderId="30" xfId="0" applyNumberFormat="1" applyFill="1" applyBorder="1" applyAlignment="1">
      <alignment horizontal="center"/>
    </xf>
    <xf numFmtId="2" fontId="0" fillId="4" borderId="3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9" xfId="0" applyFont="1" applyFill="1" applyBorder="1" applyAlignment="1">
      <alignment horizontal="center" wrapText="1"/>
    </xf>
    <xf numFmtId="2" fontId="0" fillId="3" borderId="19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26" xfId="0" applyNumberFormat="1" applyFill="1" applyBorder="1" applyAlignment="1">
      <alignment horizontal="center"/>
    </xf>
    <xf numFmtId="2" fontId="0" fillId="3" borderId="30" xfId="0" applyNumberFormat="1" applyFill="1" applyBorder="1"/>
    <xf numFmtId="2" fontId="0" fillId="3" borderId="32" xfId="0" applyNumberFormat="1" applyFill="1" applyBorder="1"/>
    <xf numFmtId="0" fontId="0" fillId="0" borderId="28" xfId="0" applyBorder="1" applyAlignment="1">
      <alignment wrapText="1"/>
    </xf>
    <xf numFmtId="0" fontId="0" fillId="0" borderId="17" xfId="0" applyBorder="1" applyAlignment="1">
      <alignment wrapText="1"/>
    </xf>
    <xf numFmtId="2" fontId="0" fillId="0" borderId="0" xfId="0" applyNumberFormat="1" applyBorder="1"/>
    <xf numFmtId="2" fontId="0" fillId="0" borderId="26" xfId="0" applyNumberFormat="1" applyBorder="1"/>
    <xf numFmtId="2" fontId="0" fillId="3" borderId="0" xfId="0" applyNumberFormat="1" applyFill="1" applyBorder="1"/>
    <xf numFmtId="2" fontId="0" fillId="3" borderId="26" xfId="0" applyNumberFormat="1" applyFill="1" applyBorder="1"/>
    <xf numFmtId="0" fontId="0" fillId="2" borderId="27" xfId="0" applyFont="1" applyFill="1" applyBorder="1" applyAlignment="1">
      <alignment horizontal="center" wrapText="1"/>
    </xf>
    <xf numFmtId="2" fontId="0" fillId="3" borderId="30" xfId="0" applyNumberFormat="1" applyFill="1" applyBorder="1" applyAlignment="1">
      <alignment horizontal="center"/>
    </xf>
    <xf numFmtId="2" fontId="0" fillId="3" borderId="32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0" fillId="5" borderId="26" xfId="0" applyNumberFormat="1" applyFill="1" applyBorder="1" applyAlignment="1">
      <alignment horizontal="center"/>
    </xf>
    <xf numFmtId="2" fontId="0" fillId="5" borderId="32" xfId="0" applyNumberFormat="1" applyFill="1" applyBorder="1" applyAlignment="1">
      <alignment horizontal="center"/>
    </xf>
  </cellXfs>
  <cellStyles count="1">
    <cellStyle name="Normal" xfId="0" builtinId="0"/>
  </cellStyles>
  <dxfs count="16"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indexed="64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Sheet1!$A$28:$A$30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Sheet1!$B$28:$B$30</c:f>
              <c:numCache>
                <c:formatCode>General</c:formatCode>
                <c:ptCount val="3"/>
                <c:pt idx="0">
                  <c:v>1.1399999999999999</c:v>
                </c:pt>
                <c:pt idx="1">
                  <c:v>1.21</c:v>
                </c:pt>
                <c:pt idx="2">
                  <c:v>1.25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471808"/>
        <c:axId val="218477696"/>
      </c:scatterChart>
      <c:valAx>
        <c:axId val="21847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477696"/>
        <c:crosses val="autoZero"/>
        <c:crossBetween val="midCat"/>
      </c:valAx>
      <c:valAx>
        <c:axId val="21847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471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Sheet1!$A$28:$A$30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Sheet1!$C$28:$C$30</c:f>
              <c:numCache>
                <c:formatCode>General</c:formatCode>
                <c:ptCount val="3"/>
                <c:pt idx="0">
                  <c:v>1.81</c:v>
                </c:pt>
                <c:pt idx="1">
                  <c:v>1.77</c:v>
                </c:pt>
                <c:pt idx="2">
                  <c:v>1.6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26944"/>
        <c:axId val="219028480"/>
      </c:scatterChart>
      <c:valAx>
        <c:axId val="21902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9028480"/>
        <c:crosses val="autoZero"/>
        <c:crossBetween val="midCat"/>
      </c:valAx>
      <c:valAx>
        <c:axId val="21902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026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Sheet1!$A$28:$A$30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Sheet1!$D$28:$D$30</c:f>
              <c:numCache>
                <c:formatCode>General</c:formatCode>
                <c:ptCount val="3"/>
                <c:pt idx="0">
                  <c:v>1.73</c:v>
                </c:pt>
                <c:pt idx="1">
                  <c:v>1.96</c:v>
                </c:pt>
                <c:pt idx="2">
                  <c:v>2.0099999999999998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45248"/>
        <c:axId val="219067520"/>
      </c:scatterChart>
      <c:valAx>
        <c:axId val="21904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9067520"/>
        <c:crosses val="autoZero"/>
        <c:crossBetween val="midCat"/>
      </c:valAx>
      <c:valAx>
        <c:axId val="21906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045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Sheet1!$A$28:$A$30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Sheet1!$E$28:$E$30</c:f>
              <c:numCache>
                <c:formatCode>General</c:formatCode>
                <c:ptCount val="3"/>
                <c:pt idx="0">
                  <c:v>2.0499999999999998</c:v>
                </c:pt>
                <c:pt idx="1">
                  <c:v>2.39</c:v>
                </c:pt>
                <c:pt idx="2">
                  <c:v>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24192"/>
        <c:axId val="223634176"/>
      </c:scatterChart>
      <c:valAx>
        <c:axId val="22362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3634176"/>
        <c:crosses val="autoZero"/>
        <c:crossBetween val="midCat"/>
      </c:valAx>
      <c:valAx>
        <c:axId val="22363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624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50240594925634"/>
          <c:y val="5.1400554097404488E-2"/>
          <c:w val="0.57421872265966756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Sheet1!$A$28:$A$30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Sheet1!$F$28:$F$30</c:f>
              <c:numCache>
                <c:formatCode>General</c:formatCode>
                <c:ptCount val="3"/>
                <c:pt idx="0">
                  <c:v>2.1</c:v>
                </c:pt>
                <c:pt idx="1">
                  <c:v>2.14</c:v>
                </c:pt>
                <c:pt idx="2">
                  <c:v>2.13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55040"/>
        <c:axId val="223656576"/>
      </c:scatterChart>
      <c:valAx>
        <c:axId val="22365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3656576"/>
        <c:crosses val="autoZero"/>
        <c:crossBetween val="midCat"/>
      </c:valAx>
      <c:valAx>
        <c:axId val="223656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655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Sheet1!$A$28:$A$30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Sheet1!$G$28:$G$30</c:f>
              <c:numCache>
                <c:formatCode>General</c:formatCode>
                <c:ptCount val="3"/>
                <c:pt idx="0">
                  <c:v>1.63</c:v>
                </c:pt>
                <c:pt idx="1">
                  <c:v>1.87</c:v>
                </c:pt>
                <c:pt idx="2">
                  <c:v>1.9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81920"/>
        <c:axId val="223700096"/>
      </c:scatterChart>
      <c:valAx>
        <c:axId val="22368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3700096"/>
        <c:crosses val="autoZero"/>
        <c:crossBetween val="midCat"/>
      </c:valAx>
      <c:valAx>
        <c:axId val="22370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681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8.3020559930008744E-2"/>
                  <c:y val="3.3860454943132105E-2"/>
                </c:manualLayout>
              </c:layout>
              <c:numFmt formatCode="General" sourceLinked="0"/>
            </c:trendlineLbl>
          </c:trendline>
          <c:xVal>
            <c:numRef>
              <c:f>Sheet1!$A$28:$A$30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Sheet1!$E$28:$E$30</c:f>
              <c:numCache>
                <c:formatCode>General</c:formatCode>
                <c:ptCount val="3"/>
                <c:pt idx="0">
                  <c:v>2.0499999999999998</c:v>
                </c:pt>
                <c:pt idx="1">
                  <c:v>2.39</c:v>
                </c:pt>
                <c:pt idx="2">
                  <c:v>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73312"/>
        <c:axId val="48971776"/>
      </c:scatterChart>
      <c:valAx>
        <c:axId val="4897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971776"/>
        <c:crosses val="autoZero"/>
        <c:crossBetween val="midCat"/>
      </c:valAx>
      <c:valAx>
        <c:axId val="4897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973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xVal>
            <c:numRef>
              <c:f>Sheet1!$A$28:$A$30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Sheet1!$G$28:$G$30</c:f>
              <c:numCache>
                <c:formatCode>General</c:formatCode>
                <c:ptCount val="3"/>
                <c:pt idx="0">
                  <c:v>1.63</c:v>
                </c:pt>
                <c:pt idx="1">
                  <c:v>1.87</c:v>
                </c:pt>
                <c:pt idx="2">
                  <c:v>1.9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30944"/>
        <c:axId val="165729408"/>
      </c:scatterChart>
      <c:valAx>
        <c:axId val="16573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5729408"/>
        <c:crosses val="autoZero"/>
        <c:crossBetween val="midCat"/>
      </c:valAx>
      <c:valAx>
        <c:axId val="16572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730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43886324554258"/>
          <c:y val="4.6044656805630302E-2"/>
          <c:w val="0.80056407925608364"/>
          <c:h val="0.78554458513742675"/>
        </c:manualLayout>
      </c:layout>
      <c:scatterChart>
        <c:scatterStyle val="smoothMarker"/>
        <c:varyColors val="0"/>
        <c:ser>
          <c:idx val="0"/>
          <c:order val="0"/>
          <c:tx>
            <c:v>Direct Method</c:v>
          </c:tx>
          <c:xVal>
            <c:numRef>
              <c:f>Sheet1!$B$80:$B$85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3150</c:v>
                </c:pt>
              </c:numCache>
            </c:numRef>
          </c:xVal>
          <c:yVal>
            <c:numRef>
              <c:f>Sheet1!$C$80:$C$85</c:f>
              <c:numCache>
                <c:formatCode>0.00</c:formatCode>
                <c:ptCount val="6"/>
                <c:pt idx="0">
                  <c:v>43.289368682318106</c:v>
                </c:pt>
                <c:pt idx="1">
                  <c:v>39.80562658664131</c:v>
                </c:pt>
                <c:pt idx="2">
                  <c:v>43.970324226743088</c:v>
                </c:pt>
                <c:pt idx="3">
                  <c:v>51.924363115262217</c:v>
                </c:pt>
                <c:pt idx="4">
                  <c:v>63.708412344456924</c:v>
                </c:pt>
                <c:pt idx="5">
                  <c:v>59.864631987709984</c:v>
                </c:pt>
              </c:numCache>
            </c:numRef>
          </c:yVal>
          <c:smooth val="1"/>
        </c:ser>
        <c:ser>
          <c:idx val="1"/>
          <c:order val="1"/>
          <c:tx>
            <c:v>Comparison Method</c:v>
          </c:tx>
          <c:xVal>
            <c:numRef>
              <c:f>Sheet1!$B$80:$B$85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3150</c:v>
                </c:pt>
              </c:numCache>
            </c:numRef>
          </c:xVal>
          <c:yVal>
            <c:numRef>
              <c:f>Sheet1!$D$80:$D$85</c:f>
              <c:numCache>
                <c:formatCode>0.00</c:formatCode>
                <c:ptCount val="6"/>
                <c:pt idx="0">
                  <c:v>44.648676900706839</c:v>
                </c:pt>
                <c:pt idx="1">
                  <c:v>42.255449553237717</c:v>
                </c:pt>
                <c:pt idx="2">
                  <c:v>48.024395577816527</c:v>
                </c:pt>
                <c:pt idx="3">
                  <c:v>54.978393257975434</c:v>
                </c:pt>
                <c:pt idx="4">
                  <c:v>65.744120293087505</c:v>
                </c:pt>
                <c:pt idx="5">
                  <c:v>62.729360186225939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245707904"/>
        <c:axId val="245687424"/>
      </c:scatterChart>
      <c:valAx>
        <c:axId val="245707904"/>
        <c:scaling>
          <c:logBase val="10"/>
          <c:orientation val="minMax"/>
          <c:max val="5000"/>
          <c:min val="1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Frequency [Hz]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chemeClr val="accent1"/>
            </a:solidFill>
          </a:ln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245687424"/>
        <c:crosses val="autoZero"/>
        <c:crossBetween val="midCat"/>
      </c:valAx>
      <c:valAx>
        <c:axId val="245687424"/>
        <c:scaling>
          <c:orientation val="minMax"/>
          <c:max val="70"/>
          <c:min val="3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Sound</a:t>
                </a:r>
                <a:r>
                  <a:rPr lang="en-AU" baseline="0"/>
                  <a:t> Power Level[dB(A)]</a:t>
                </a:r>
                <a:endParaRPr lang="en-AU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45707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297423235512099"/>
          <c:y val="0.61140658413643922"/>
          <c:w val="0.23667268580507"/>
          <c:h val="0.1412037919470927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428625</xdr:colOff>
      <xdr:row>23</xdr:row>
      <xdr:rowOff>23812</xdr:rowOff>
    </xdr:from>
    <xdr:to>
      <xdr:col>20</xdr:col>
      <xdr:colOff>123825</xdr:colOff>
      <xdr:row>37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257175</xdr:colOff>
      <xdr:row>23</xdr:row>
      <xdr:rowOff>4762</xdr:rowOff>
    </xdr:from>
    <xdr:to>
      <xdr:col>19</xdr:col>
      <xdr:colOff>561975</xdr:colOff>
      <xdr:row>37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142875</xdr:colOff>
      <xdr:row>23</xdr:row>
      <xdr:rowOff>4762</xdr:rowOff>
    </xdr:from>
    <xdr:to>
      <xdr:col>18</xdr:col>
      <xdr:colOff>447675</xdr:colOff>
      <xdr:row>37</xdr:row>
      <xdr:rowOff>80962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47625</xdr:colOff>
      <xdr:row>24</xdr:row>
      <xdr:rowOff>61912</xdr:rowOff>
    </xdr:from>
    <xdr:to>
      <xdr:col>19</xdr:col>
      <xdr:colOff>352425</xdr:colOff>
      <xdr:row>38</xdr:row>
      <xdr:rowOff>138112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485775</xdr:colOff>
      <xdr:row>23</xdr:row>
      <xdr:rowOff>23812</xdr:rowOff>
    </xdr:from>
    <xdr:to>
      <xdr:col>23</xdr:col>
      <xdr:colOff>180975</xdr:colOff>
      <xdr:row>37</xdr:row>
      <xdr:rowOff>109537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47625</xdr:colOff>
      <xdr:row>12</xdr:row>
      <xdr:rowOff>109537</xdr:rowOff>
    </xdr:from>
    <xdr:to>
      <xdr:col>23</xdr:col>
      <xdr:colOff>352425</xdr:colOff>
      <xdr:row>25</xdr:row>
      <xdr:rowOff>176212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266700</xdr:colOff>
      <xdr:row>25</xdr:row>
      <xdr:rowOff>176212</xdr:rowOff>
    </xdr:from>
    <xdr:to>
      <xdr:col>23</xdr:col>
      <xdr:colOff>571500</xdr:colOff>
      <xdr:row>40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676275</xdr:colOff>
      <xdr:row>37</xdr:row>
      <xdr:rowOff>138112</xdr:rowOff>
    </xdr:from>
    <xdr:to>
      <xdr:col>15</xdr:col>
      <xdr:colOff>476250</xdr:colOff>
      <xdr:row>49</xdr:row>
      <xdr:rowOff>357187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342899</xdr:colOff>
      <xdr:row>88</xdr:row>
      <xdr:rowOff>147637</xdr:rowOff>
    </xdr:from>
    <xdr:to>
      <xdr:col>8</xdr:col>
      <xdr:colOff>361949</xdr:colOff>
      <xdr:row>105</xdr:row>
      <xdr:rowOff>161925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5:K22" totalsRowShown="0" headerRowDxfId="15" dataDxfId="13" headerRowBorderDxfId="14" tableBorderDxfId="12" totalsRowBorderDxfId="11">
  <autoFilter ref="A15:K22"/>
  <tableColumns count="11">
    <tableColumn id="1" name="Column1" dataDxfId="10"/>
    <tableColumn id="2" name="Column2" dataDxfId="9"/>
    <tableColumn id="3" name="Column3" dataDxfId="8"/>
    <tableColumn id="4" name="Column4" dataDxfId="7"/>
    <tableColumn id="5" name="Column5" dataDxfId="6"/>
    <tableColumn id="6" name="Column6" dataDxfId="5"/>
    <tableColumn id="7" name="Column7" dataDxfId="4"/>
    <tableColumn id="8" name="Column8" dataDxfId="3"/>
    <tableColumn id="9" name="Column9" dataDxfId="2"/>
    <tableColumn id="10" name="Column10" dataDxfId="1"/>
    <tableColumn id="11" name="Column1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86"/>
  <sheetViews>
    <sheetView tabSelected="1" topLeftCell="A69" workbookViewId="0">
      <selection activeCell="I77" sqref="I77"/>
    </sheetView>
  </sheetViews>
  <sheetFormatPr defaultRowHeight="15" x14ac:dyDescent="0.25"/>
  <cols>
    <col min="1" max="1" width="14" bestFit="1" customWidth="1"/>
    <col min="2" max="3" width="11.140625" bestFit="1" customWidth="1"/>
    <col min="4" max="9" width="11" customWidth="1"/>
    <col min="10" max="11" width="12" customWidth="1"/>
    <col min="12" max="12" width="12.85546875" customWidth="1"/>
    <col min="19" max="19" width="11.5703125" customWidth="1"/>
  </cols>
  <sheetData>
    <row r="2" spans="1:23" ht="15.75" thickBot="1" x14ac:dyDescent="0.3">
      <c r="A2" s="59" t="s">
        <v>0</v>
      </c>
      <c r="B2" s="59"/>
      <c r="C2" s="59"/>
      <c r="D2" s="59"/>
      <c r="E2" s="59"/>
      <c r="F2" s="59"/>
      <c r="G2" s="59"/>
      <c r="H2" s="59"/>
      <c r="I2" s="59"/>
      <c r="J2" s="59"/>
      <c r="K2" s="59"/>
    </row>
    <row r="3" spans="1:23" ht="38.25" customHeight="1" thickBot="1" x14ac:dyDescent="0.3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 s="72" t="s">
        <v>13</v>
      </c>
      <c r="M3" s="32" t="s">
        <v>45</v>
      </c>
      <c r="N3" s="32" t="s">
        <v>46</v>
      </c>
      <c r="O3" s="32" t="s">
        <v>47</v>
      </c>
      <c r="P3" s="44" t="s">
        <v>48</v>
      </c>
      <c r="S3" s="60" t="s">
        <v>13</v>
      </c>
      <c r="T3" s="32" t="s">
        <v>48</v>
      </c>
      <c r="U3" s="32" t="s">
        <v>39</v>
      </c>
      <c r="V3" s="32" t="s">
        <v>40</v>
      </c>
      <c r="W3" s="33" t="s">
        <v>41</v>
      </c>
    </row>
    <row r="4" spans="1:23" x14ac:dyDescent="0.25">
      <c r="A4">
        <v>125</v>
      </c>
      <c r="B4">
        <v>52.2</v>
      </c>
      <c r="C4">
        <v>54.2</v>
      </c>
      <c r="D4">
        <v>50.1</v>
      </c>
      <c r="E4">
        <v>49.5</v>
      </c>
      <c r="F4">
        <v>52.4</v>
      </c>
      <c r="G4">
        <v>49.9</v>
      </c>
      <c r="H4">
        <v>51.9</v>
      </c>
      <c r="I4">
        <v>49.8</v>
      </c>
      <c r="J4">
        <v>52.4</v>
      </c>
      <c r="K4">
        <v>50.9</v>
      </c>
      <c r="L4" s="34">
        <v>125</v>
      </c>
      <c r="M4" s="35">
        <f>10*LOG((10^(0.1*B4)+10^(0.1*C4)+10^(0.1*D4)+10^(0.1*E4)+10^(0.1*F4)+10^(0.1*G4)+10^(0.1*H4)+10^(0.1*I4)+10^(0.1*J4)+10^(0.1*K4))/10,10)</f>
        <v>51.581004998545254</v>
      </c>
      <c r="N4" s="36">
        <f>M4+10*LOG(6.28,10)</f>
        <v>59.560601435917214</v>
      </c>
      <c r="O4" s="35">
        <v>59.4</v>
      </c>
      <c r="P4" s="73">
        <f>N4-O4</f>
        <v>0.16060143591721499</v>
      </c>
      <c r="S4" s="55">
        <v>125</v>
      </c>
      <c r="T4" s="35">
        <v>0.16060143591721499</v>
      </c>
      <c r="U4" s="36">
        <v>36.829681899252094</v>
      </c>
      <c r="V4" s="35">
        <f>U4-T4</f>
        <v>36.669080463334879</v>
      </c>
      <c r="W4" s="73">
        <f>V4+10*LOG(6.28,10)</f>
        <v>44.648676900706839</v>
      </c>
    </row>
    <row r="5" spans="1:23" x14ac:dyDescent="0.25">
      <c r="A5">
        <v>250</v>
      </c>
      <c r="B5">
        <v>62.8</v>
      </c>
      <c r="C5">
        <v>57.7</v>
      </c>
      <c r="D5">
        <v>59.5</v>
      </c>
      <c r="E5">
        <v>60</v>
      </c>
      <c r="F5">
        <v>60.2</v>
      </c>
      <c r="G5">
        <v>59.9</v>
      </c>
      <c r="H5">
        <v>59.3</v>
      </c>
      <c r="I5">
        <v>59.9</v>
      </c>
      <c r="J5">
        <v>61.2</v>
      </c>
      <c r="K5">
        <v>58.1</v>
      </c>
      <c r="L5" s="34">
        <v>250</v>
      </c>
      <c r="M5" s="35">
        <f t="shared" ref="M5:M9" si="0">10*LOG((10^(0.1*B5)+10^(0.1*C5)+10^(0.1*D5)+10^(0.1*E5)+10^(0.1*F5)+10^(0.1*G5)+10^(0.1*H5)+10^(0.1*I5)+10^(0.1*J5)+10^(0.1*K5))/10,10)</f>
        <v>60.086941440787207</v>
      </c>
      <c r="N5" s="36">
        <f t="shared" ref="N5:N9" si="1">M5+10*LOG(6.28,10)</f>
        <v>68.066537878159167</v>
      </c>
      <c r="O5" s="35">
        <v>69.100000000000009</v>
      </c>
      <c r="P5" s="73">
        <f t="shared" ref="P5:P9" si="2">N5-O5</f>
        <v>-1.0334621218408415</v>
      </c>
      <c r="S5" s="55">
        <v>250</v>
      </c>
      <c r="T5" s="35">
        <v>-1.0334621218408415</v>
      </c>
      <c r="U5" s="36">
        <v>33.242390994024916</v>
      </c>
      <c r="V5" s="35">
        <f t="shared" ref="V5:V9" si="3">U5-T5</f>
        <v>34.275853115865758</v>
      </c>
      <c r="W5" s="73">
        <f t="shared" ref="W5:W9" si="4">V5+10*LOG(6.28,10)</f>
        <v>42.255449553237717</v>
      </c>
    </row>
    <row r="6" spans="1:23" x14ac:dyDescent="0.25">
      <c r="A6">
        <v>500</v>
      </c>
      <c r="B6">
        <v>62.9</v>
      </c>
      <c r="C6">
        <v>67.099999999999994</v>
      </c>
      <c r="D6">
        <v>63.2</v>
      </c>
      <c r="E6">
        <v>62.8</v>
      </c>
      <c r="F6">
        <v>66.8</v>
      </c>
      <c r="G6">
        <v>62.9</v>
      </c>
      <c r="H6">
        <v>64.900000000000006</v>
      </c>
      <c r="I6">
        <v>63.1</v>
      </c>
      <c r="J6">
        <v>68.3</v>
      </c>
      <c r="K6">
        <v>63.4</v>
      </c>
      <c r="L6" s="34">
        <v>500</v>
      </c>
      <c r="M6" s="35">
        <f t="shared" si="0"/>
        <v>65.036543226804142</v>
      </c>
      <c r="N6" s="36">
        <f t="shared" si="1"/>
        <v>73.016139664176109</v>
      </c>
      <c r="O6" s="35">
        <v>74.7</v>
      </c>
      <c r="P6" s="73">
        <f t="shared" si="2"/>
        <v>-1.6838603358238942</v>
      </c>
      <c r="S6" s="55">
        <v>500</v>
      </c>
      <c r="T6" s="35">
        <v>-1.6838603358238942</v>
      </c>
      <c r="U6" s="36">
        <v>38.360938804620673</v>
      </c>
      <c r="V6" s="35">
        <f t="shared" si="3"/>
        <v>40.044799140444567</v>
      </c>
      <c r="W6" s="73">
        <f t="shared" si="4"/>
        <v>48.024395577816527</v>
      </c>
    </row>
    <row r="7" spans="1:23" x14ac:dyDescent="0.25">
      <c r="A7">
        <v>1000</v>
      </c>
      <c r="B7">
        <v>75.5</v>
      </c>
      <c r="C7">
        <v>72</v>
      </c>
      <c r="D7">
        <v>73.400000000000006</v>
      </c>
      <c r="E7">
        <v>74.400000000000006</v>
      </c>
      <c r="F7">
        <v>72.3</v>
      </c>
      <c r="G7">
        <v>74</v>
      </c>
      <c r="H7">
        <v>73.5</v>
      </c>
      <c r="I7">
        <v>74.599999999999994</v>
      </c>
      <c r="J7">
        <v>71.400000000000006</v>
      </c>
      <c r="K7">
        <v>75.099999999999994</v>
      </c>
      <c r="L7" s="34">
        <v>1000</v>
      </c>
      <c r="M7" s="35">
        <f t="shared" si="0"/>
        <v>73.806493137932776</v>
      </c>
      <c r="N7" s="36">
        <f t="shared" si="1"/>
        <v>81.786089575304743</v>
      </c>
      <c r="O7" s="35">
        <v>82.1</v>
      </c>
      <c r="P7" s="73">
        <f t="shared" si="2"/>
        <v>-0.31391042469525132</v>
      </c>
      <c r="S7" s="55">
        <v>1000</v>
      </c>
      <c r="T7" s="35">
        <v>-0.31391042469525132</v>
      </c>
      <c r="U7" s="36">
        <v>46.684886395908222</v>
      </c>
      <c r="V7" s="35">
        <f t="shared" si="3"/>
        <v>46.998796820603474</v>
      </c>
      <c r="W7" s="73">
        <f t="shared" si="4"/>
        <v>54.978393257975434</v>
      </c>
    </row>
    <row r="8" spans="1:23" x14ac:dyDescent="0.25">
      <c r="A8">
        <v>2000</v>
      </c>
      <c r="B8">
        <v>76.7</v>
      </c>
      <c r="C8">
        <v>77.2</v>
      </c>
      <c r="D8">
        <v>75.5</v>
      </c>
      <c r="E8">
        <v>75.3</v>
      </c>
      <c r="F8">
        <v>74.8</v>
      </c>
      <c r="G8">
        <v>75.400000000000006</v>
      </c>
      <c r="H8">
        <v>76.3</v>
      </c>
      <c r="I8">
        <v>76.2</v>
      </c>
      <c r="J8">
        <v>72.900000000000006</v>
      </c>
      <c r="K8">
        <v>75.8</v>
      </c>
      <c r="L8" s="34">
        <v>2000</v>
      </c>
      <c r="M8" s="35">
        <f t="shared" si="0"/>
        <v>75.744427755347786</v>
      </c>
      <c r="N8" s="36">
        <f t="shared" si="1"/>
        <v>83.724024192719753</v>
      </c>
      <c r="O8" s="35">
        <v>83.600000000000009</v>
      </c>
      <c r="P8" s="73">
        <f t="shared" si="2"/>
        <v>0.12402419271974452</v>
      </c>
      <c r="S8" s="55">
        <v>2000</v>
      </c>
      <c r="T8" s="35">
        <v>0.12402419271974452</v>
      </c>
      <c r="U8" s="36">
        <v>57.888548048435283</v>
      </c>
      <c r="V8" s="35">
        <f t="shared" si="3"/>
        <v>57.764523855715538</v>
      </c>
      <c r="W8" s="73">
        <f t="shared" si="4"/>
        <v>65.744120293087505</v>
      </c>
    </row>
    <row r="9" spans="1:23" ht="15.75" thickBot="1" x14ac:dyDescent="0.3">
      <c r="A9">
        <v>3150</v>
      </c>
      <c r="B9">
        <v>70.8</v>
      </c>
      <c r="C9">
        <v>75.2</v>
      </c>
      <c r="D9">
        <v>71</v>
      </c>
      <c r="E9">
        <v>71.599999999999994</v>
      </c>
      <c r="F9">
        <v>72.3</v>
      </c>
      <c r="G9">
        <v>70.900000000000006</v>
      </c>
      <c r="H9">
        <v>72.5</v>
      </c>
      <c r="I9">
        <v>71</v>
      </c>
      <c r="J9">
        <v>73.599999999999994</v>
      </c>
      <c r="K9">
        <v>71</v>
      </c>
      <c r="L9" s="37">
        <v>3150</v>
      </c>
      <c r="M9" s="38">
        <f t="shared" si="0"/>
        <v>72.235855199944524</v>
      </c>
      <c r="N9" s="39">
        <f t="shared" si="1"/>
        <v>80.215451637316491</v>
      </c>
      <c r="O9" s="38">
        <v>80.8</v>
      </c>
      <c r="P9" s="74">
        <f t="shared" si="2"/>
        <v>-0.58454836268350618</v>
      </c>
      <c r="S9" s="56">
        <v>3150</v>
      </c>
      <c r="T9" s="38">
        <v>-0.58454836268350618</v>
      </c>
      <c r="U9" s="39">
        <v>54.165215386170473</v>
      </c>
      <c r="V9" s="38">
        <f t="shared" si="3"/>
        <v>54.749763748853979</v>
      </c>
      <c r="W9" s="74">
        <f t="shared" si="4"/>
        <v>62.729360186225939</v>
      </c>
    </row>
    <row r="14" spans="1:23" x14ac:dyDescent="0.25">
      <c r="A14" s="59" t="s">
        <v>1</v>
      </c>
      <c r="B14" s="59"/>
      <c r="C14" s="59"/>
      <c r="D14" s="59"/>
      <c r="E14" s="59"/>
      <c r="F14" s="59"/>
      <c r="G14" s="59"/>
      <c r="H14" s="59"/>
      <c r="I14" s="59"/>
      <c r="J14" s="59"/>
      <c r="K14" s="59"/>
    </row>
    <row r="15" spans="1:23" ht="15.75" thickBot="1" x14ac:dyDescent="0.3">
      <c r="A15" s="3" t="s">
        <v>2</v>
      </c>
      <c r="B15" s="12" t="s">
        <v>3</v>
      </c>
      <c r="C15" s="12" t="s">
        <v>4</v>
      </c>
      <c r="D15" s="12" t="s">
        <v>5</v>
      </c>
      <c r="E15" s="12" t="s">
        <v>6</v>
      </c>
      <c r="F15" s="12" t="s">
        <v>7</v>
      </c>
      <c r="G15" s="12" t="s">
        <v>8</v>
      </c>
      <c r="H15" s="12" t="s">
        <v>9</v>
      </c>
      <c r="I15" s="12" t="s">
        <v>10</v>
      </c>
      <c r="J15" s="12" t="s">
        <v>11</v>
      </c>
      <c r="K15" s="2" t="s">
        <v>12</v>
      </c>
    </row>
    <row r="16" spans="1:23" ht="30.75" thickBot="1" x14ac:dyDescent="0.3">
      <c r="A16" s="8" t="s">
        <v>13</v>
      </c>
      <c r="B16" s="13" t="s">
        <v>14</v>
      </c>
      <c r="C16" s="14" t="s">
        <v>15</v>
      </c>
      <c r="D16" s="14" t="s">
        <v>16</v>
      </c>
      <c r="E16" s="13" t="s">
        <v>17</v>
      </c>
      <c r="F16" s="14" t="s">
        <v>18</v>
      </c>
      <c r="G16" s="14" t="s">
        <v>19</v>
      </c>
      <c r="H16" s="13" t="s">
        <v>20</v>
      </c>
      <c r="I16" s="14" t="s">
        <v>21</v>
      </c>
      <c r="J16" s="14" t="s">
        <v>22</v>
      </c>
      <c r="K16" s="15" t="s">
        <v>23</v>
      </c>
      <c r="M16" s="1" t="s">
        <v>25</v>
      </c>
    </row>
    <row r="17" spans="1:13" x14ac:dyDescent="0.25">
      <c r="A17" s="9">
        <v>125</v>
      </c>
      <c r="B17" s="6">
        <v>33.9</v>
      </c>
      <c r="C17" s="5">
        <v>38.9</v>
      </c>
      <c r="D17" s="5">
        <v>39</v>
      </c>
      <c r="E17" s="5">
        <v>36.5</v>
      </c>
      <c r="F17" s="5">
        <v>36.5</v>
      </c>
      <c r="G17" s="5">
        <v>37.4</v>
      </c>
      <c r="H17" s="5">
        <v>34.1</v>
      </c>
      <c r="I17" s="5">
        <v>34.799999999999997</v>
      </c>
      <c r="J17" s="5">
        <v>39.6</v>
      </c>
      <c r="K17" s="16">
        <v>29.5</v>
      </c>
      <c r="M17" s="22">
        <f>10*LOG((10^(0.1*Table2[[#This Row],[Column2]])+10^(0.1*Table2[[#This Row],[Column3]])+10^(0.1*Table2[[#This Row],[Column4]])+10^(0.1*Table2[[#This Row],[Column5]])+10^(0.1*Table2[[#This Row],[Column6]])+10^(0.1*Table2[[#This Row],[Column7]])+10^(0.1*Table2[[#This Row],[Column8]])+10^(0.1*Table2[[#This Row],[Column9]])+10^(0.1*Table2[[#This Row],[Column10]])+10^(0.1*Table2[[#This Row],[Column11]]))/10,10)</f>
        <v>36.829681899252094</v>
      </c>
    </row>
    <row r="18" spans="1:13" x14ac:dyDescent="0.25">
      <c r="A18" s="10">
        <v>250</v>
      </c>
      <c r="B18" s="7">
        <v>32.9</v>
      </c>
      <c r="C18" s="4">
        <v>33.299999999999997</v>
      </c>
      <c r="D18" s="4">
        <v>36.4</v>
      </c>
      <c r="E18" s="4">
        <v>35</v>
      </c>
      <c r="F18" s="4">
        <v>30.9</v>
      </c>
      <c r="G18" s="4">
        <v>32.5</v>
      </c>
      <c r="H18" s="4">
        <v>32.700000000000003</v>
      </c>
      <c r="I18" s="4">
        <v>32</v>
      </c>
      <c r="J18" s="4">
        <v>31.8</v>
      </c>
      <c r="K18" s="17">
        <v>31.8</v>
      </c>
      <c r="M18" s="22">
        <f>10*LOG((10^(0.1*Table2[[#This Row],[Column2]])+10^(0.1*Table2[[#This Row],[Column3]])+10^(0.1*Table2[[#This Row],[Column4]])+10^(0.1*Table2[[#This Row],[Column5]])+10^(0.1*Table2[[#This Row],[Column6]])+10^(0.1*Table2[[#This Row],[Column7]])+10^(0.1*Table2[[#This Row],[Column8]])+10^(0.1*Table2[[#This Row],[Column9]])+10^(0.1*Table2[[#This Row],[Column10]])+10^(0.1*Table2[[#This Row],[Column11]]))/10,10)</f>
        <v>33.242390994024916</v>
      </c>
    </row>
    <row r="19" spans="1:13" x14ac:dyDescent="0.25">
      <c r="A19" s="10">
        <v>500</v>
      </c>
      <c r="B19" s="7">
        <v>38.299999999999997</v>
      </c>
      <c r="C19" s="4">
        <v>40.1</v>
      </c>
      <c r="D19" s="4">
        <v>39</v>
      </c>
      <c r="E19" s="4">
        <v>38.200000000000003</v>
      </c>
      <c r="F19" s="4">
        <v>40.299999999999997</v>
      </c>
      <c r="G19" s="4">
        <v>36.200000000000003</v>
      </c>
      <c r="H19" s="4">
        <v>39.1</v>
      </c>
      <c r="I19" s="4">
        <v>36.9</v>
      </c>
      <c r="J19" s="4">
        <v>36</v>
      </c>
      <c r="K19" s="17">
        <v>37.1</v>
      </c>
      <c r="M19" s="22">
        <f>10*LOG((10^(0.1*Table2[[#This Row],[Column2]])+10^(0.1*Table2[[#This Row],[Column3]])+10^(0.1*Table2[[#This Row],[Column4]])+10^(0.1*Table2[[#This Row],[Column5]])+10^(0.1*Table2[[#This Row],[Column6]])+10^(0.1*Table2[[#This Row],[Column7]])+10^(0.1*Table2[[#This Row],[Column8]])+10^(0.1*Table2[[#This Row],[Column9]])+10^(0.1*Table2[[#This Row],[Column10]])+10^(0.1*Table2[[#This Row],[Column11]]))/10,10)</f>
        <v>38.360938804620673</v>
      </c>
    </row>
    <row r="20" spans="1:13" x14ac:dyDescent="0.25">
      <c r="A20" s="10">
        <v>1000</v>
      </c>
      <c r="B20" s="7">
        <v>42</v>
      </c>
      <c r="C20" s="4">
        <v>49.6</v>
      </c>
      <c r="D20" s="4">
        <v>47.4</v>
      </c>
      <c r="E20" s="4">
        <v>47.8</v>
      </c>
      <c r="F20" s="4">
        <v>48</v>
      </c>
      <c r="G20" s="4">
        <v>44.2</v>
      </c>
      <c r="H20" s="4">
        <v>46.4</v>
      </c>
      <c r="I20" s="4">
        <v>46.9</v>
      </c>
      <c r="J20" s="4">
        <v>45</v>
      </c>
      <c r="K20" s="17">
        <v>44.8</v>
      </c>
      <c r="M20" s="22">
        <f>10*LOG((10^(0.1*Table2[[#This Row],[Column2]])+10^(0.1*Table2[[#This Row],[Column3]])+10^(0.1*Table2[[#This Row],[Column4]])+10^(0.1*Table2[[#This Row],[Column5]])+10^(0.1*Table2[[#This Row],[Column6]])+10^(0.1*Table2[[#This Row],[Column7]])+10^(0.1*Table2[[#This Row],[Column8]])+10^(0.1*Table2[[#This Row],[Column9]])+10^(0.1*Table2[[#This Row],[Column10]])+10^(0.1*Table2[[#This Row],[Column11]]))/10,10)</f>
        <v>46.684886395908222</v>
      </c>
    </row>
    <row r="21" spans="1:13" x14ac:dyDescent="0.25">
      <c r="A21" s="10">
        <v>2000</v>
      </c>
      <c r="B21" s="7">
        <v>59.8</v>
      </c>
      <c r="C21" s="4">
        <v>57.7</v>
      </c>
      <c r="D21" s="4">
        <v>59.9</v>
      </c>
      <c r="E21" s="4">
        <v>59.6</v>
      </c>
      <c r="F21" s="4">
        <v>58.3</v>
      </c>
      <c r="G21" s="4">
        <v>55.9</v>
      </c>
      <c r="H21" s="4">
        <v>56.2</v>
      </c>
      <c r="I21" s="4">
        <v>56.4</v>
      </c>
      <c r="J21" s="4">
        <v>56.3</v>
      </c>
      <c r="K21" s="17">
        <v>55.7</v>
      </c>
      <c r="M21" s="22">
        <f>10*LOG((10^(0.1*Table2[[#This Row],[Column2]])+10^(0.1*Table2[[#This Row],[Column3]])+10^(0.1*Table2[[#This Row],[Column4]])+10^(0.1*Table2[[#This Row],[Column5]])+10^(0.1*Table2[[#This Row],[Column6]])+10^(0.1*Table2[[#This Row],[Column7]])+10^(0.1*Table2[[#This Row],[Column8]])+10^(0.1*Table2[[#This Row],[Column9]])+10^(0.1*Table2[[#This Row],[Column10]])+10^(0.1*Table2[[#This Row],[Column11]]))/10,10)</f>
        <v>57.888548048435283</v>
      </c>
    </row>
    <row r="22" spans="1:13" ht="15.75" thickBot="1" x14ac:dyDescent="0.3">
      <c r="A22" s="11">
        <v>3150</v>
      </c>
      <c r="B22" s="18">
        <v>54.5</v>
      </c>
      <c r="C22" s="19">
        <v>55.5</v>
      </c>
      <c r="D22" s="19">
        <v>55.1</v>
      </c>
      <c r="E22" s="19">
        <v>54.8</v>
      </c>
      <c r="F22" s="19">
        <v>55.6</v>
      </c>
      <c r="G22" s="19">
        <v>53.4</v>
      </c>
      <c r="H22" s="19">
        <v>52.2</v>
      </c>
      <c r="I22" s="19">
        <v>52.9</v>
      </c>
      <c r="J22" s="19">
        <v>53.7</v>
      </c>
      <c r="K22" s="20">
        <v>52.3</v>
      </c>
      <c r="M22" s="22">
        <f>10*LOG((10^(0.1*Table2[[#This Row],[Column2]])+10^(0.1*Table2[[#This Row],[Column3]])+10^(0.1*Table2[[#This Row],[Column4]])+10^(0.1*Table2[[#This Row],[Column5]])+10^(0.1*Table2[[#This Row],[Column6]])+10^(0.1*Table2[[#This Row],[Column7]])+10^(0.1*Table2[[#This Row],[Column8]])+10^(0.1*Table2[[#This Row],[Column9]])+10^(0.1*Table2[[#This Row],[Column10]])+10^(0.1*Table2[[#This Row],[Column11]]))/10,10)</f>
        <v>54.165215386170473</v>
      </c>
    </row>
    <row r="27" spans="1:13" x14ac:dyDescent="0.25">
      <c r="A27" s="21"/>
      <c r="B27" s="21">
        <v>125</v>
      </c>
      <c r="C27" s="21">
        <v>250</v>
      </c>
      <c r="D27" s="21">
        <v>500</v>
      </c>
      <c r="E27" s="21">
        <v>1000</v>
      </c>
      <c r="F27" s="21">
        <v>2000</v>
      </c>
      <c r="G27" s="21">
        <v>3150</v>
      </c>
    </row>
    <row r="28" spans="1:13" x14ac:dyDescent="0.25">
      <c r="A28" s="21">
        <v>10</v>
      </c>
      <c r="B28" s="21">
        <v>1.1399999999999999</v>
      </c>
      <c r="C28" s="21">
        <v>1.81</v>
      </c>
      <c r="D28" s="21">
        <v>1.73</v>
      </c>
      <c r="E28" s="21">
        <v>2.0499999999999998</v>
      </c>
      <c r="F28" s="21">
        <v>2.1</v>
      </c>
      <c r="G28" s="21">
        <v>1.63</v>
      </c>
    </row>
    <row r="29" spans="1:13" x14ac:dyDescent="0.25">
      <c r="A29" s="21">
        <v>20</v>
      </c>
      <c r="B29" s="21">
        <v>1.21</v>
      </c>
      <c r="C29" s="21">
        <v>1.77</v>
      </c>
      <c r="D29" s="21">
        <v>1.96</v>
      </c>
      <c r="E29" s="21">
        <v>2.39</v>
      </c>
      <c r="F29" s="21">
        <v>2.14</v>
      </c>
      <c r="G29" s="21">
        <v>1.87</v>
      </c>
    </row>
    <row r="30" spans="1:13" x14ac:dyDescent="0.25">
      <c r="A30" s="21">
        <v>30</v>
      </c>
      <c r="B30" s="21">
        <v>1.25</v>
      </c>
      <c r="C30" s="21">
        <v>1.6</v>
      </c>
      <c r="D30" s="21">
        <v>2.0099999999999998</v>
      </c>
      <c r="E30" s="21">
        <v>2.4</v>
      </c>
      <c r="F30" s="21">
        <v>2.13</v>
      </c>
      <c r="G30" s="21">
        <v>1.9</v>
      </c>
    </row>
    <row r="31" spans="1:13" x14ac:dyDescent="0.25">
      <c r="A31" s="21">
        <v>60</v>
      </c>
      <c r="B31" s="21">
        <f>0.0055*A31+1.09</f>
        <v>1.42</v>
      </c>
      <c r="C31" s="21">
        <f>-0.0105*A31 + 1.9367</f>
        <v>1.3067000000000002</v>
      </c>
      <c r="D31" s="21">
        <f>0.014*A31 + 1.62</f>
        <v>2.46</v>
      </c>
      <c r="E31" s="21">
        <f xml:space="preserve"> 0.0175*A31 + 1.93</f>
        <v>2.98</v>
      </c>
      <c r="F31" s="21">
        <f xml:space="preserve"> 0.0015*A31 + 2.0933</f>
        <v>2.1833</v>
      </c>
      <c r="G31" s="21">
        <f xml:space="preserve"> 0.0135*A31 + 1.53</f>
        <v>2.34</v>
      </c>
    </row>
    <row r="33" spans="1:12" ht="15.75" thickBot="1" x14ac:dyDescent="0.3"/>
    <row r="34" spans="1:12" x14ac:dyDescent="0.25">
      <c r="A34" s="23" t="s">
        <v>27</v>
      </c>
      <c r="B34" s="24">
        <v>125</v>
      </c>
      <c r="C34" s="24">
        <v>250</v>
      </c>
      <c r="D34" s="24">
        <v>500</v>
      </c>
      <c r="E34" s="24">
        <v>1000</v>
      </c>
      <c r="F34" s="24">
        <v>2000</v>
      </c>
      <c r="G34" s="25">
        <v>3150</v>
      </c>
    </row>
    <row r="35" spans="1:12" x14ac:dyDescent="0.25">
      <c r="A35" s="26" t="s">
        <v>26</v>
      </c>
      <c r="B35" s="4">
        <v>1.1399999999999999</v>
      </c>
      <c r="C35" s="4">
        <v>1.81</v>
      </c>
      <c r="D35" s="4">
        <v>1.73</v>
      </c>
      <c r="E35" s="4">
        <v>2.0499999999999998</v>
      </c>
      <c r="F35" s="4">
        <v>2.1</v>
      </c>
      <c r="G35" s="17">
        <v>1.63</v>
      </c>
    </row>
    <row r="36" spans="1:12" x14ac:dyDescent="0.25">
      <c r="A36" s="26" t="s">
        <v>28</v>
      </c>
      <c r="B36" s="4">
        <v>1.21</v>
      </c>
      <c r="C36" s="4">
        <v>1.77</v>
      </c>
      <c r="D36" s="4">
        <v>1.96</v>
      </c>
      <c r="E36" s="4">
        <v>2.39</v>
      </c>
      <c r="F36" s="4">
        <v>2.14</v>
      </c>
      <c r="G36" s="17">
        <v>1.87</v>
      </c>
    </row>
    <row r="37" spans="1:12" x14ac:dyDescent="0.25">
      <c r="A37" s="26" t="s">
        <v>29</v>
      </c>
      <c r="B37" s="4">
        <v>1.25</v>
      </c>
      <c r="C37" s="4">
        <v>1.6</v>
      </c>
      <c r="D37" s="4">
        <v>2.0099999999999998</v>
      </c>
      <c r="E37" s="4">
        <v>2.9</v>
      </c>
      <c r="F37" s="4">
        <v>2.13</v>
      </c>
      <c r="G37" s="17">
        <v>1.9</v>
      </c>
    </row>
    <row r="38" spans="1:12" ht="15.75" thickBot="1" x14ac:dyDescent="0.3">
      <c r="A38" s="27" t="s">
        <v>30</v>
      </c>
      <c r="B38" s="53">
        <v>1.42</v>
      </c>
      <c r="C38" s="53">
        <v>1.3067000000000002</v>
      </c>
      <c r="D38" s="53">
        <v>2.46</v>
      </c>
      <c r="E38" s="53">
        <v>2.98</v>
      </c>
      <c r="F38" s="53">
        <v>2.1833</v>
      </c>
      <c r="G38" s="61">
        <v>2.34</v>
      </c>
    </row>
    <row r="40" spans="1:12" ht="15.75" thickBot="1" x14ac:dyDescent="0.3">
      <c r="A40" s="29"/>
    </row>
    <row r="41" spans="1:12" ht="30.75" thickBot="1" x14ac:dyDescent="0.3">
      <c r="B41" s="28" t="s">
        <v>25</v>
      </c>
      <c r="C41" t="s">
        <v>24</v>
      </c>
      <c r="D41" t="s">
        <v>31</v>
      </c>
      <c r="E41" t="s">
        <v>34</v>
      </c>
      <c r="F41" s="1" t="s">
        <v>32</v>
      </c>
      <c r="G41" s="1" t="s">
        <v>33</v>
      </c>
      <c r="I41" s="43" t="s">
        <v>35</v>
      </c>
      <c r="J41" s="44" t="s">
        <v>36</v>
      </c>
      <c r="K41" s="45" t="s">
        <v>37</v>
      </c>
      <c r="L41" s="46" t="s">
        <v>38</v>
      </c>
    </row>
    <row r="42" spans="1:12" x14ac:dyDescent="0.25">
      <c r="A42">
        <v>125</v>
      </c>
      <c r="B42" s="28">
        <v>36.829681899252094</v>
      </c>
      <c r="C42" s="30">
        <v>1.42</v>
      </c>
      <c r="D42" s="22">
        <f>55.3*F42/G42/C42</f>
        <v>59.948260994538657</v>
      </c>
      <c r="E42" s="22">
        <f>10*LOG(1+4*6.28/D42,10)</f>
        <v>1.5199096543059507</v>
      </c>
      <c r="F42" s="1">
        <v>528</v>
      </c>
      <c r="G42" s="1">
        <v>343</v>
      </c>
      <c r="I42" s="47">
        <v>125</v>
      </c>
      <c r="J42" s="41">
        <v>1.42</v>
      </c>
      <c r="K42" s="40">
        <v>59.948260994538657</v>
      </c>
      <c r="L42" s="48">
        <f>10*LOG(1+4*6.28/K42,10)</f>
        <v>1.5199096543059507</v>
      </c>
    </row>
    <row r="43" spans="1:12" x14ac:dyDescent="0.25">
      <c r="A43">
        <v>250</v>
      </c>
      <c r="B43" s="28">
        <v>33.242390994024916</v>
      </c>
      <c r="C43" s="30">
        <v>1.3067000000000002</v>
      </c>
      <c r="D43" s="22">
        <f t="shared" ref="D43:D47" si="5">55.3*F43/G43/C43</f>
        <v>65.146193167708645</v>
      </c>
      <c r="E43" s="22">
        <f t="shared" ref="E43:E47" si="6">10*LOG(1+4*6.28/D43,10)</f>
        <v>1.4163608447555704</v>
      </c>
      <c r="F43" s="1">
        <v>528</v>
      </c>
      <c r="G43" s="1">
        <v>343</v>
      </c>
      <c r="I43" s="49">
        <v>250</v>
      </c>
      <c r="J43" s="42">
        <v>1.3067000000000002</v>
      </c>
      <c r="K43" s="30">
        <v>65.146193167708645</v>
      </c>
      <c r="L43" s="50">
        <f t="shared" ref="L43:L47" si="7">10*LOG(1+4*6.28/K43,10)</f>
        <v>1.4163608447555704</v>
      </c>
    </row>
    <row r="44" spans="1:12" x14ac:dyDescent="0.25">
      <c r="A44">
        <v>500</v>
      </c>
      <c r="B44" s="28">
        <v>38.360938804620673</v>
      </c>
      <c r="C44" s="30">
        <v>2.46</v>
      </c>
      <c r="D44" s="22">
        <f t="shared" si="5"/>
        <v>34.604280736684913</v>
      </c>
      <c r="E44" s="22">
        <f t="shared" si="6"/>
        <v>2.3702110152495477</v>
      </c>
      <c r="F44" s="1">
        <v>528</v>
      </c>
      <c r="G44" s="1">
        <v>343</v>
      </c>
      <c r="I44" s="49">
        <v>500</v>
      </c>
      <c r="J44" s="42">
        <v>2.46</v>
      </c>
      <c r="K44" s="30">
        <v>34.604280736684913</v>
      </c>
      <c r="L44" s="50">
        <f t="shared" si="7"/>
        <v>2.3702110152495477</v>
      </c>
    </row>
    <row r="45" spans="1:12" x14ac:dyDescent="0.25">
      <c r="A45">
        <v>1000</v>
      </c>
      <c r="B45" s="28">
        <v>46.684886395908222</v>
      </c>
      <c r="C45" s="30">
        <v>2.98</v>
      </c>
      <c r="D45" s="22">
        <f t="shared" si="5"/>
        <v>28.565949869880836</v>
      </c>
      <c r="E45" s="22">
        <f t="shared" si="6"/>
        <v>2.7401197180179637</v>
      </c>
      <c r="F45" s="1">
        <v>528</v>
      </c>
      <c r="G45" s="1">
        <v>343</v>
      </c>
      <c r="I45" s="49">
        <v>1000</v>
      </c>
      <c r="J45" s="42">
        <v>4.1467000000000001</v>
      </c>
      <c r="K45" s="30">
        <v>20.528741074166177</v>
      </c>
      <c r="L45" s="50">
        <f t="shared" si="7"/>
        <v>3.4706648776437179</v>
      </c>
    </row>
    <row r="46" spans="1:12" x14ac:dyDescent="0.25">
      <c r="A46">
        <v>2000</v>
      </c>
      <c r="B46" s="28">
        <v>57.888548048435283</v>
      </c>
      <c r="C46" s="30">
        <v>2.1833</v>
      </c>
      <c r="D46" s="22">
        <f t="shared" si="5"/>
        <v>38.989845926920211</v>
      </c>
      <c r="E46" s="22">
        <f t="shared" si="6"/>
        <v>2.1597321413503168</v>
      </c>
      <c r="F46" s="1">
        <v>528</v>
      </c>
      <c r="G46" s="1">
        <v>343</v>
      </c>
      <c r="I46" s="49">
        <v>2000</v>
      </c>
      <c r="J46" s="42">
        <v>2.1833</v>
      </c>
      <c r="K46" s="30">
        <v>38.989845926920211</v>
      </c>
      <c r="L46" s="50">
        <f t="shared" si="7"/>
        <v>2.1597321413503168</v>
      </c>
    </row>
    <row r="47" spans="1:12" ht="15.75" thickBot="1" x14ac:dyDescent="0.3">
      <c r="A47">
        <v>3150</v>
      </c>
      <c r="B47" s="28">
        <v>54.165215386170473</v>
      </c>
      <c r="C47" s="30">
        <v>2.34</v>
      </c>
      <c r="D47" s="22">
        <f t="shared" si="5"/>
        <v>36.378859236002093</v>
      </c>
      <c r="E47" s="22">
        <f t="shared" si="6"/>
        <v>2.2801798358324481</v>
      </c>
      <c r="F47" s="1">
        <v>528</v>
      </c>
      <c r="G47" s="1">
        <v>343</v>
      </c>
      <c r="I47" s="51">
        <v>3150</v>
      </c>
      <c r="J47" s="52">
        <v>2.34</v>
      </c>
      <c r="K47" s="53">
        <v>36.378859236002093</v>
      </c>
      <c r="L47" s="54">
        <f t="shared" si="7"/>
        <v>2.2801798358324481</v>
      </c>
    </row>
    <row r="49" spans="2:8" ht="15.75" thickBot="1" x14ac:dyDescent="0.3"/>
    <row r="50" spans="2:8" ht="30.75" thickBot="1" x14ac:dyDescent="0.3">
      <c r="B50" s="31" t="s">
        <v>35</v>
      </c>
      <c r="C50" s="32" t="s">
        <v>36</v>
      </c>
      <c r="D50" s="32" t="s">
        <v>37</v>
      </c>
      <c r="E50" s="32" t="s">
        <v>38</v>
      </c>
      <c r="F50" s="32" t="s">
        <v>39</v>
      </c>
      <c r="G50" s="33" t="s">
        <v>40</v>
      </c>
      <c r="H50" s="33" t="s">
        <v>41</v>
      </c>
    </row>
    <row r="51" spans="2:8" x14ac:dyDescent="0.25">
      <c r="B51" s="34">
        <v>125</v>
      </c>
      <c r="C51" s="36">
        <v>1.42</v>
      </c>
      <c r="D51" s="62">
        <v>59.948260994538657</v>
      </c>
      <c r="E51" s="36">
        <v>1.5199096543059507</v>
      </c>
      <c r="F51" s="62">
        <v>36.829681899252094</v>
      </c>
      <c r="G51" s="64">
        <f>F51-E51</f>
        <v>35.309772244946146</v>
      </c>
      <c r="H51" s="22">
        <f>G51+10*LOG(6.28,10)</f>
        <v>43.289368682318106</v>
      </c>
    </row>
    <row r="52" spans="2:8" x14ac:dyDescent="0.25">
      <c r="B52" s="34">
        <v>250</v>
      </c>
      <c r="C52" s="36">
        <v>1.3067000000000002</v>
      </c>
      <c r="D52" s="62">
        <v>65.146193167708645</v>
      </c>
      <c r="E52" s="36">
        <v>1.4163608447555704</v>
      </c>
      <c r="F52" s="62">
        <v>33.242390994024916</v>
      </c>
      <c r="G52" s="64">
        <f t="shared" ref="G52:G56" si="8">F52-E52</f>
        <v>31.826030149269346</v>
      </c>
      <c r="H52" s="22">
        <f t="shared" ref="H52:H56" si="9">G52+10*LOG(6.28,10)</f>
        <v>39.80562658664131</v>
      </c>
    </row>
    <row r="53" spans="2:8" x14ac:dyDescent="0.25">
      <c r="B53" s="34">
        <v>500</v>
      </c>
      <c r="C53" s="36">
        <v>2.46</v>
      </c>
      <c r="D53" s="62">
        <v>34.604280736684913</v>
      </c>
      <c r="E53" s="36">
        <v>2.3702110152495477</v>
      </c>
      <c r="F53" s="62">
        <v>38.360938804620673</v>
      </c>
      <c r="G53" s="64">
        <f t="shared" si="8"/>
        <v>35.990727789371128</v>
      </c>
      <c r="H53" s="22">
        <f t="shared" si="9"/>
        <v>43.970324226743088</v>
      </c>
    </row>
    <row r="54" spans="2:8" x14ac:dyDescent="0.25">
      <c r="B54" s="34">
        <v>1000</v>
      </c>
      <c r="C54" s="36">
        <v>2.98</v>
      </c>
      <c r="D54" s="62">
        <v>28.57</v>
      </c>
      <c r="E54" s="36">
        <v>2.7401197180179637</v>
      </c>
      <c r="F54" s="62">
        <v>46.684886395908222</v>
      </c>
      <c r="G54" s="64">
        <f t="shared" si="8"/>
        <v>43.944766677890257</v>
      </c>
      <c r="H54" s="22">
        <f t="shared" si="9"/>
        <v>51.924363115262217</v>
      </c>
    </row>
    <row r="55" spans="2:8" x14ac:dyDescent="0.25">
      <c r="B55" s="34">
        <v>2000</v>
      </c>
      <c r="C55" s="36">
        <v>2.1833</v>
      </c>
      <c r="D55" s="62">
        <v>38.989845926920211</v>
      </c>
      <c r="E55" s="36">
        <v>2.1597321413503168</v>
      </c>
      <c r="F55" s="62">
        <v>57.888548048435283</v>
      </c>
      <c r="G55" s="64">
        <f t="shared" si="8"/>
        <v>55.728815907084964</v>
      </c>
      <c r="H55" s="22">
        <f t="shared" si="9"/>
        <v>63.708412344456924</v>
      </c>
    </row>
    <row r="56" spans="2:8" ht="15.75" thickBot="1" x14ac:dyDescent="0.3">
      <c r="B56" s="37">
        <v>3150</v>
      </c>
      <c r="C56" s="39">
        <v>2.34</v>
      </c>
      <c r="D56" s="63">
        <v>36.378859236002093</v>
      </c>
      <c r="E56" s="39">
        <v>2.2801798358324481</v>
      </c>
      <c r="F56" s="63">
        <v>54.165215386170473</v>
      </c>
      <c r="G56" s="65">
        <f t="shared" si="8"/>
        <v>51.885035550338024</v>
      </c>
      <c r="H56" s="22">
        <f t="shared" si="9"/>
        <v>59.864631987709984</v>
      </c>
    </row>
    <row r="57" spans="2:8" ht="15.75" thickBot="1" x14ac:dyDescent="0.3"/>
    <row r="58" spans="2:8" ht="30.75" thickBot="1" x14ac:dyDescent="0.3">
      <c r="C58" s="43" t="s">
        <v>35</v>
      </c>
      <c r="D58" s="32" t="s">
        <v>40</v>
      </c>
      <c r="E58" s="33" t="s">
        <v>41</v>
      </c>
    </row>
    <row r="59" spans="2:8" x14ac:dyDescent="0.25">
      <c r="C59" s="55">
        <v>125</v>
      </c>
      <c r="D59" s="35">
        <v>35.309772244946146</v>
      </c>
      <c r="E59" s="57">
        <v>43.289368682318106</v>
      </c>
    </row>
    <row r="60" spans="2:8" x14ac:dyDescent="0.25">
      <c r="C60" s="55">
        <v>250</v>
      </c>
      <c r="D60" s="35">
        <v>31.826030149269346</v>
      </c>
      <c r="E60" s="57">
        <v>39.80562658664131</v>
      </c>
    </row>
    <row r="61" spans="2:8" x14ac:dyDescent="0.25">
      <c r="C61" s="55">
        <v>500</v>
      </c>
      <c r="D61" s="35">
        <v>35.990727789371128</v>
      </c>
      <c r="E61" s="57">
        <v>43.970324226743088</v>
      </c>
    </row>
    <row r="62" spans="2:8" x14ac:dyDescent="0.25">
      <c r="C62" s="55">
        <v>1000</v>
      </c>
      <c r="D62" s="35">
        <v>43.944766677890257</v>
      </c>
      <c r="E62" s="57">
        <v>51.924363115262217</v>
      </c>
    </row>
    <row r="63" spans="2:8" x14ac:dyDescent="0.25">
      <c r="C63" s="55">
        <v>2000</v>
      </c>
      <c r="D63" s="35">
        <v>55.728815907084964</v>
      </c>
      <c r="E63" s="57">
        <v>63.708412344456924</v>
      </c>
    </row>
    <row r="64" spans="2:8" ht="15.75" thickBot="1" x14ac:dyDescent="0.3">
      <c r="C64" s="56">
        <v>3150</v>
      </c>
      <c r="D64" s="38">
        <v>51.885035550338024</v>
      </c>
      <c r="E64" s="58">
        <v>59.864631987709984</v>
      </c>
    </row>
    <row r="66" spans="2:5" ht="15.75" thickBot="1" x14ac:dyDescent="0.3"/>
    <row r="67" spans="2:5" ht="45.75" thickBot="1" x14ac:dyDescent="0.3">
      <c r="B67" s="31" t="s">
        <v>35</v>
      </c>
      <c r="C67" s="66" t="s">
        <v>42</v>
      </c>
      <c r="D67" s="66" t="s">
        <v>44</v>
      </c>
      <c r="E67" s="67" t="s">
        <v>43</v>
      </c>
    </row>
    <row r="68" spans="2:5" x14ac:dyDescent="0.25">
      <c r="B68" s="55">
        <v>125</v>
      </c>
      <c r="C68" s="70">
        <v>75.5</v>
      </c>
      <c r="D68" s="68">
        <v>-16.100000000000001</v>
      </c>
      <c r="E68" s="64">
        <f>C68+D68</f>
        <v>59.4</v>
      </c>
    </row>
    <row r="69" spans="2:5" x14ac:dyDescent="0.25">
      <c r="B69" s="55">
        <v>250</v>
      </c>
      <c r="C69" s="70">
        <v>77.7</v>
      </c>
      <c r="D69" s="68">
        <v>-8.6</v>
      </c>
      <c r="E69" s="64">
        <f t="shared" ref="E69:E73" si="10">C69+D69</f>
        <v>69.100000000000009</v>
      </c>
    </row>
    <row r="70" spans="2:5" x14ac:dyDescent="0.25">
      <c r="B70" s="55">
        <v>500</v>
      </c>
      <c r="C70" s="70">
        <v>77.900000000000006</v>
      </c>
      <c r="D70" s="68">
        <v>-3.2</v>
      </c>
      <c r="E70" s="64">
        <f t="shared" si="10"/>
        <v>74.7</v>
      </c>
    </row>
    <row r="71" spans="2:5" x14ac:dyDescent="0.25">
      <c r="B71" s="55">
        <v>1000</v>
      </c>
      <c r="C71" s="70">
        <v>82.1</v>
      </c>
      <c r="D71" s="68">
        <v>0</v>
      </c>
      <c r="E71" s="64">
        <f t="shared" si="10"/>
        <v>82.1</v>
      </c>
    </row>
    <row r="72" spans="2:5" x14ac:dyDescent="0.25">
      <c r="B72" s="55">
        <v>2000</v>
      </c>
      <c r="C72" s="70">
        <v>82.4</v>
      </c>
      <c r="D72" s="68">
        <v>1.2</v>
      </c>
      <c r="E72" s="64">
        <f t="shared" si="10"/>
        <v>83.600000000000009</v>
      </c>
    </row>
    <row r="73" spans="2:5" ht="15.75" thickBot="1" x14ac:dyDescent="0.3">
      <c r="B73" s="56">
        <v>3150</v>
      </c>
      <c r="C73" s="71">
        <v>79.599999999999994</v>
      </c>
      <c r="D73" s="69">
        <v>1.2</v>
      </c>
      <c r="E73" s="65">
        <f t="shared" si="10"/>
        <v>80.8</v>
      </c>
    </row>
    <row r="78" spans="2:5" ht="15.75" thickBot="1" x14ac:dyDescent="0.3"/>
    <row r="79" spans="2:5" ht="30.75" thickBot="1" x14ac:dyDescent="0.3">
      <c r="B79" s="43" t="s">
        <v>35</v>
      </c>
      <c r="C79" s="32" t="s">
        <v>49</v>
      </c>
      <c r="D79" s="32" t="s">
        <v>50</v>
      </c>
      <c r="E79" s="33" t="s">
        <v>51</v>
      </c>
    </row>
    <row r="80" spans="2:5" x14ac:dyDescent="0.25">
      <c r="B80" s="55">
        <v>125</v>
      </c>
      <c r="C80" s="75">
        <v>43.289368682318106</v>
      </c>
      <c r="D80" s="35">
        <v>44.648676900706839</v>
      </c>
      <c r="E80" s="57">
        <f>ABS(D80-C80)</f>
        <v>1.3593082183887333</v>
      </c>
    </row>
    <row r="81" spans="2:5" x14ac:dyDescent="0.25">
      <c r="B81" s="55">
        <v>250</v>
      </c>
      <c r="C81" s="75">
        <v>39.80562658664131</v>
      </c>
      <c r="D81" s="35">
        <v>42.255449553237717</v>
      </c>
      <c r="E81" s="57">
        <f t="shared" ref="E81:E86" si="11">ABS(D81-C81)</f>
        <v>2.4498229665964075</v>
      </c>
    </row>
    <row r="82" spans="2:5" x14ac:dyDescent="0.25">
      <c r="B82" s="55">
        <v>500</v>
      </c>
      <c r="C82" s="75">
        <v>43.970324226743088</v>
      </c>
      <c r="D82" s="35">
        <v>48.024395577816527</v>
      </c>
      <c r="E82" s="57">
        <f t="shared" si="11"/>
        <v>4.0540713510734392</v>
      </c>
    </row>
    <row r="83" spans="2:5" x14ac:dyDescent="0.25">
      <c r="B83" s="55">
        <v>1000</v>
      </c>
      <c r="C83" s="75">
        <v>51.924363115262217</v>
      </c>
      <c r="D83" s="35">
        <v>54.978393257975434</v>
      </c>
      <c r="E83" s="57">
        <f t="shared" si="11"/>
        <v>3.0540301427132164</v>
      </c>
    </row>
    <row r="84" spans="2:5" x14ac:dyDescent="0.25">
      <c r="B84" s="55">
        <v>2000</v>
      </c>
      <c r="C84" s="75">
        <v>63.708412344456924</v>
      </c>
      <c r="D84" s="35">
        <v>65.744120293087505</v>
      </c>
      <c r="E84" s="57">
        <f t="shared" si="11"/>
        <v>2.0357079486305807</v>
      </c>
    </row>
    <row r="85" spans="2:5" x14ac:dyDescent="0.25">
      <c r="B85" s="55">
        <v>3150</v>
      </c>
      <c r="C85" s="75">
        <v>59.864631987709984</v>
      </c>
      <c r="D85" s="35">
        <v>62.729360186225939</v>
      </c>
      <c r="E85" s="57">
        <f t="shared" si="11"/>
        <v>2.8647281985159552</v>
      </c>
    </row>
    <row r="86" spans="2:5" ht="15.75" thickBot="1" x14ac:dyDescent="0.3">
      <c r="B86" s="56" t="s">
        <v>52</v>
      </c>
      <c r="C86" s="76">
        <f>10*LOG((10^(0.1*C80)+10^(0.1*C81)+10^(0.1*C82)+10^(0.1*C83)+10^(0.1*C84)+10^(0.1*C85)),10)</f>
        <v>65.477347895345417</v>
      </c>
      <c r="D86" s="76">
        <f>10*LOG((10^(0.1*D80)+10^(0.1*D81)+10^(0.1*D82)+10^(0.1*D83)+10^(0.1*D84)+10^(0.1*D85)),10)</f>
        <v>67.819054896298837</v>
      </c>
      <c r="E86" s="77">
        <f t="shared" si="11"/>
        <v>2.34170700095342</v>
      </c>
    </row>
  </sheetData>
  <mergeCells count="2">
    <mergeCell ref="A2:K2"/>
    <mergeCell ref="A14:K14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Hengcheng Zhang</dc:creator>
  <cp:lastModifiedBy>Hengcheng Zhang</cp:lastModifiedBy>
  <dcterms:created xsi:type="dcterms:W3CDTF">2017-05-22T07:39:23Z</dcterms:created>
  <dcterms:modified xsi:type="dcterms:W3CDTF">2017-05-23T04:57:15Z</dcterms:modified>
</cp:coreProperties>
</file>