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АльбинаБеляева\OneDrive\Рабочий стол\"/>
    </mc:Choice>
  </mc:AlternateContent>
  <xr:revisionPtr revIDLastSave="0" documentId="13_ncr:1_{79CE44D5-F1CD-4574-A2E7-19F09B502E91}" xr6:coauthVersionLast="45" xr6:coauthVersionMax="45" xr10:uidLastSave="{00000000-0000-0000-0000-000000000000}"/>
  <bookViews>
    <workbookView xWindow="0" yWindow="4920" windowWidth="23040" windowHeight="7320" activeTab="2" xr2:uid="{00000000-000D-0000-FFFF-FFFF00000000}"/>
  </bookViews>
  <sheets>
    <sheet name="LU - разложение" sheetId="1" r:id="rId1"/>
    <sheet name="Метод прогонки" sheetId="2" r:id="rId2"/>
    <sheet name="метод простых итераций" sheetId="3" r:id="rId3"/>
    <sheet name="метод зайделя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4" l="1"/>
  <c r="D16" i="4"/>
  <c r="A13" i="3"/>
  <c r="B13" i="3"/>
  <c r="A14" i="3" s="1"/>
  <c r="C13" i="3"/>
  <c r="B14" i="3" s="1"/>
  <c r="A15" i="3" s="1"/>
  <c r="C14" i="3"/>
  <c r="B12" i="3"/>
  <c r="C12" i="3"/>
  <c r="A12" i="3"/>
  <c r="A13" i="4"/>
  <c r="B13" i="4"/>
  <c r="C13" i="4" s="1"/>
  <c r="A12" i="4"/>
  <c r="D13" i="4" s="1"/>
  <c r="B12" i="4"/>
  <c r="I4" i="2"/>
  <c r="I3" i="2"/>
  <c r="C16" i="3" l="1"/>
  <c r="C15" i="3"/>
  <c r="B16" i="3" s="1"/>
  <c r="A17" i="3" s="1"/>
  <c r="B15" i="3"/>
  <c r="A16" i="3" s="1"/>
  <c r="A14" i="4"/>
  <c r="C12" i="4"/>
  <c r="E13" i="4" s="1"/>
  <c r="D14" i="4"/>
  <c r="D12" i="4"/>
  <c r="E13" i="3"/>
  <c r="F12" i="3"/>
  <c r="E12" i="3"/>
  <c r="D12" i="3"/>
  <c r="B17" i="3" l="1"/>
  <c r="C17" i="3"/>
  <c r="B18" i="3" s="1"/>
  <c r="E14" i="3"/>
  <c r="G12" i="3"/>
  <c r="F14" i="3"/>
  <c r="B14" i="4"/>
  <c r="C14" i="4"/>
  <c r="F14" i="4" s="1"/>
  <c r="F13" i="4"/>
  <c r="F12" i="4"/>
  <c r="E12" i="4"/>
  <c r="D13" i="3"/>
  <c r="F13" i="3"/>
  <c r="L3" i="2"/>
  <c r="I5" i="2"/>
  <c r="A18" i="3" l="1"/>
  <c r="C18" i="3"/>
  <c r="A19" i="3" s="1"/>
  <c r="D15" i="3"/>
  <c r="A15" i="4"/>
  <c r="E14" i="4"/>
  <c r="D15" i="4"/>
  <c r="G12" i="4"/>
  <c r="L4" i="2"/>
  <c r="L5" i="2" s="1"/>
  <c r="I10" i="2" s="1"/>
  <c r="I11" i="2" s="1"/>
  <c r="G13" i="3"/>
  <c r="F15" i="3"/>
  <c r="D14" i="3"/>
  <c r="G14" i="3" s="1"/>
  <c r="C7" i="1"/>
  <c r="D11" i="1" s="1"/>
  <c r="D10" i="1"/>
  <c r="C10" i="1"/>
  <c r="C8" i="1" s="1"/>
  <c r="D12" i="1"/>
  <c r="C11" i="1"/>
  <c r="B10" i="1"/>
  <c r="B8" i="1"/>
  <c r="B7" i="1"/>
  <c r="B6" i="1"/>
  <c r="H6" i="1" s="1"/>
  <c r="B19" i="3" l="1"/>
  <c r="C19" i="3"/>
  <c r="F16" i="3"/>
  <c r="E16" i="3"/>
  <c r="B15" i="4"/>
  <c r="E15" i="3"/>
  <c r="G15" i="3" s="1"/>
  <c r="B14" i="2"/>
  <c r="I12" i="2"/>
  <c r="H7" i="1"/>
  <c r="H8" i="1" s="1"/>
  <c r="H12" i="1" s="1"/>
  <c r="H11" i="1" s="1"/>
  <c r="H10" i="1" s="1"/>
  <c r="D8" i="1"/>
  <c r="E15" i="4" l="1"/>
  <c r="C15" i="4"/>
  <c r="A16" i="4" s="1"/>
  <c r="G13" i="4"/>
  <c r="D16" i="3"/>
  <c r="G16" i="3" s="1"/>
  <c r="F17" i="3"/>
  <c r="D17" i="3"/>
  <c r="I13" i="2"/>
  <c r="B11" i="2" s="1"/>
  <c r="B13" i="2"/>
  <c r="B18" i="1"/>
  <c r="B17" i="1"/>
  <c r="B16" i="1"/>
  <c r="F18" i="3" l="1"/>
  <c r="B16" i="4"/>
  <c r="C16" i="4"/>
  <c r="F16" i="4" s="1"/>
  <c r="F15" i="4"/>
  <c r="E17" i="3"/>
  <c r="G17" i="3" s="1"/>
  <c r="B12" i="2"/>
  <c r="D19" i="3" l="1"/>
  <c r="K19" i="3"/>
  <c r="G14" i="4"/>
  <c r="D18" i="3"/>
  <c r="E18" i="3"/>
  <c r="G18" i="3" l="1"/>
  <c r="F19" i="3"/>
  <c r="M19" i="3"/>
  <c r="E19" i="3"/>
  <c r="L19" i="3"/>
  <c r="G19" i="3" l="1"/>
  <c r="O20" i="3"/>
  <c r="O19" i="3"/>
  <c r="O18" i="3"/>
  <c r="G15" i="4"/>
  <c r="K17" i="4" l="1"/>
  <c r="L17" i="4" l="1"/>
  <c r="G16" i="4" l="1"/>
  <c r="M17" i="4"/>
  <c r="O18" i="4" l="1"/>
  <c r="O17" i="4"/>
  <c r="O16" i="4"/>
</calcChain>
</file>

<file path=xl/sharedStrings.xml><?xml version="1.0" encoding="utf-8"?>
<sst xmlns="http://schemas.openxmlformats.org/spreadsheetml/2006/main" count="62" uniqueCount="38">
  <si>
    <t>А =</t>
  </si>
  <si>
    <t>L =</t>
  </si>
  <si>
    <t>U =</t>
  </si>
  <si>
    <t xml:space="preserve">y1 = </t>
  </si>
  <si>
    <t xml:space="preserve">y2 = </t>
  </si>
  <si>
    <t xml:space="preserve">y3 = </t>
  </si>
  <si>
    <t xml:space="preserve">x1 = </t>
  </si>
  <si>
    <t xml:space="preserve">x2 = </t>
  </si>
  <si>
    <t xml:space="preserve">x3 = </t>
  </si>
  <si>
    <t xml:space="preserve">В = </t>
  </si>
  <si>
    <t>- Исходная матрица</t>
  </si>
  <si>
    <t>Подставим найденные решения в исходную матрицу:</t>
  </si>
  <si>
    <t>Из матрицы найдем у:</t>
  </si>
  <si>
    <t>Из матрицы найдем х:</t>
  </si>
  <si>
    <t>матрица удовлетворяет условию преобладания диагональных элементов</t>
  </si>
  <si>
    <t>Прямой ход</t>
  </si>
  <si>
    <t xml:space="preserve">Р1 = </t>
  </si>
  <si>
    <t>Q1 =</t>
  </si>
  <si>
    <t xml:space="preserve">Р2 = </t>
  </si>
  <si>
    <t xml:space="preserve">Р3 = </t>
  </si>
  <si>
    <t>Q2 =</t>
  </si>
  <si>
    <t>Q3 =</t>
  </si>
  <si>
    <t>Обратный ход</t>
  </si>
  <si>
    <t>x4 = Q4=</t>
  </si>
  <si>
    <t>x2 =</t>
  </si>
  <si>
    <t>x1 =</t>
  </si>
  <si>
    <t>где N - порядковый номер в журнале</t>
  </si>
  <si>
    <t>x1</t>
  </si>
  <si>
    <t>x2</t>
  </si>
  <si>
    <t>x3</t>
  </si>
  <si>
    <t>E =</t>
  </si>
  <si>
    <t>d1</t>
  </si>
  <si>
    <t>d2</t>
  </si>
  <si>
    <t>d3</t>
  </si>
  <si>
    <t>точн</t>
  </si>
  <si>
    <t>корни уравнения</t>
  </si>
  <si>
    <t>проверка А*х=b</t>
  </si>
  <si>
    <t>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</si>
</sst>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0" fillId="0" borderId="1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6" xfId="0" applyBorder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6" xfId="0" applyNumberFormat="1" applyBorder="1"/>
    <xf numFmtId="0" fontId="0" fillId="0" borderId="6" xfId="0" applyNumberFormat="1" applyFill="1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164" fontId="0" fillId="0" borderId="15" xfId="0" applyNumberFormat="1" applyBorder="1"/>
    <xf numFmtId="0" fontId="0" fillId="0" borderId="15" xfId="0" applyBorder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4</xdr:col>
      <xdr:colOff>291465</xdr:colOff>
      <xdr:row>3</xdr:row>
      <xdr:rowOff>175260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2FE8FC9-08F0-49C5-991A-C6A7A2D3F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0"/>
          <a:ext cx="2714625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4</xdr:col>
      <xdr:colOff>291465</xdr:colOff>
      <xdr:row>3</xdr:row>
      <xdr:rowOff>175260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F652CE2-9556-4B35-BBA4-18AACF05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0"/>
          <a:ext cx="271462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opLeftCell="A15" zoomScaleNormal="100" workbookViewId="0">
      <selection activeCell="B17" sqref="B17:D17"/>
    </sheetView>
  </sheetViews>
  <sheetFormatPr defaultRowHeight="14.4" x14ac:dyDescent="0.3"/>
  <sheetData>
    <row r="1" spans="1:8" x14ac:dyDescent="0.3">
      <c r="A1" s="4"/>
      <c r="B1" s="4"/>
      <c r="C1" s="4"/>
      <c r="D1" s="4"/>
      <c r="E1" s="4"/>
      <c r="F1" s="4"/>
      <c r="G1" s="4"/>
      <c r="H1" s="4"/>
    </row>
    <row r="2" spans="1:8" x14ac:dyDescent="0.3">
      <c r="A2" s="23" t="s">
        <v>0</v>
      </c>
      <c r="B2" s="5">
        <v>0.21</v>
      </c>
      <c r="C2" s="5">
        <v>-0.45</v>
      </c>
      <c r="D2" s="6">
        <v>-0.2</v>
      </c>
      <c r="E2" s="7">
        <v>1.91</v>
      </c>
      <c r="F2" s="4"/>
      <c r="G2" s="4"/>
      <c r="H2" s="4"/>
    </row>
    <row r="3" spans="1:8" x14ac:dyDescent="0.3">
      <c r="A3" s="23"/>
      <c r="B3" s="5">
        <v>0.3</v>
      </c>
      <c r="C3" s="5">
        <v>0.25</v>
      </c>
      <c r="D3" s="6">
        <v>0.43</v>
      </c>
      <c r="E3" s="7">
        <v>0.32</v>
      </c>
      <c r="F3" s="25" t="s">
        <v>10</v>
      </c>
      <c r="G3" s="26"/>
      <c r="H3" s="26"/>
    </row>
    <row r="4" spans="1:8" x14ac:dyDescent="0.3">
      <c r="A4" s="23"/>
      <c r="B4" s="5">
        <v>0.6</v>
      </c>
      <c r="C4" s="5">
        <v>-0.35</v>
      </c>
      <c r="D4" s="6">
        <v>-0.25</v>
      </c>
      <c r="E4" s="7">
        <v>1.83</v>
      </c>
      <c r="F4" s="4"/>
      <c r="G4" s="4"/>
      <c r="H4" s="4"/>
    </row>
    <row r="5" spans="1:8" x14ac:dyDescent="0.3">
      <c r="A5" s="4"/>
      <c r="B5" s="4"/>
      <c r="C5" s="4"/>
      <c r="D5" s="4"/>
      <c r="E5" s="4"/>
      <c r="F5" s="4"/>
      <c r="G5" s="4"/>
      <c r="H5" s="4"/>
    </row>
    <row r="6" spans="1:8" x14ac:dyDescent="0.3">
      <c r="A6" s="23" t="s">
        <v>1</v>
      </c>
      <c r="B6" s="5">
        <f>B2</f>
        <v>0.21</v>
      </c>
      <c r="C6" s="5">
        <v>0</v>
      </c>
      <c r="D6" s="5">
        <v>0</v>
      </c>
      <c r="E6" s="28" t="s">
        <v>12</v>
      </c>
      <c r="F6" s="29"/>
      <c r="G6" s="8" t="s">
        <v>3</v>
      </c>
      <c r="H6" s="5">
        <f xml:space="preserve"> E2/B6</f>
        <v>9.0952380952380949</v>
      </c>
    </row>
    <row r="7" spans="1:8" x14ac:dyDescent="0.3">
      <c r="A7" s="23"/>
      <c r="B7" s="5">
        <f>B3</f>
        <v>0.3</v>
      </c>
      <c r="C7" s="5">
        <f>C3-B7*C10</f>
        <v>0.89285714285714279</v>
      </c>
      <c r="D7" s="5">
        <v>0</v>
      </c>
      <c r="E7" s="28"/>
      <c r="F7" s="29"/>
      <c r="G7" s="8" t="s">
        <v>4</v>
      </c>
      <c r="H7" s="5">
        <f>(E3-B7*H6)/C7</f>
        <v>-2.6976</v>
      </c>
    </row>
    <row r="8" spans="1:8" x14ac:dyDescent="0.3">
      <c r="A8" s="23"/>
      <c r="B8" s="5">
        <f>B4</f>
        <v>0.6</v>
      </c>
      <c r="C8" s="5">
        <f>C4-B8*C10</f>
        <v>0.93571428571428561</v>
      </c>
      <c r="D8" s="5">
        <f>D4-(B8*D10)-(C8*D11)</f>
        <v>-0.42864000000000002</v>
      </c>
      <c r="E8" s="28"/>
      <c r="F8" s="29"/>
      <c r="G8" s="8" t="s">
        <v>5</v>
      </c>
      <c r="H8" s="5">
        <f>(E4-B8*H6-C8*H7)/D8</f>
        <v>2.5731616274729365</v>
      </c>
    </row>
    <row r="9" spans="1:8" x14ac:dyDescent="0.3">
      <c r="A9" s="4"/>
      <c r="B9" s="9"/>
      <c r="C9" s="9"/>
      <c r="D9" s="9"/>
      <c r="E9" s="9"/>
      <c r="F9" s="4"/>
      <c r="G9" s="4"/>
      <c r="H9" s="4"/>
    </row>
    <row r="10" spans="1:8" x14ac:dyDescent="0.3">
      <c r="A10" s="23" t="s">
        <v>2</v>
      </c>
      <c r="B10" s="5">
        <f>1/B2*B2</f>
        <v>1</v>
      </c>
      <c r="C10" s="5">
        <f>1/B2*C2</f>
        <v>-2.1428571428571428</v>
      </c>
      <c r="D10" s="5">
        <f>1/B2*D2</f>
        <v>-0.95238095238095244</v>
      </c>
      <c r="E10" s="28" t="s">
        <v>13</v>
      </c>
      <c r="F10" s="29"/>
      <c r="G10" s="8" t="s">
        <v>6</v>
      </c>
      <c r="H10" s="5">
        <f>H6-D10*H12-C10*H11</f>
        <v>1.345340301107381</v>
      </c>
    </row>
    <row r="11" spans="1:8" x14ac:dyDescent="0.3">
      <c r="A11" s="23"/>
      <c r="B11" s="5">
        <v>0</v>
      </c>
      <c r="C11" s="5">
        <f>1/C3*C3</f>
        <v>1</v>
      </c>
      <c r="D11" s="5">
        <f>1/C7*(D3-B7*D10)</f>
        <v>0.80160000000000009</v>
      </c>
      <c r="E11" s="28"/>
      <c r="F11" s="29"/>
      <c r="G11" s="8" t="s">
        <v>7</v>
      </c>
      <c r="H11" s="5">
        <f>H7-(D11*H12)</f>
        <v>-4.7602463605823058</v>
      </c>
    </row>
    <row r="12" spans="1:8" x14ac:dyDescent="0.3">
      <c r="A12" s="23"/>
      <c r="B12" s="5">
        <v>0</v>
      </c>
      <c r="C12" s="5">
        <v>0</v>
      </c>
      <c r="D12" s="5">
        <f>1/D4*D4</f>
        <v>1</v>
      </c>
      <c r="E12" s="28"/>
      <c r="F12" s="29"/>
      <c r="G12" s="8" t="s">
        <v>8</v>
      </c>
      <c r="H12" s="5">
        <f>H8/D12</f>
        <v>2.5731616274729365</v>
      </c>
    </row>
    <row r="13" spans="1:8" x14ac:dyDescent="0.3">
      <c r="A13" s="4"/>
      <c r="B13" s="4"/>
      <c r="C13" s="4"/>
      <c r="D13" s="4"/>
      <c r="E13" s="9"/>
      <c r="F13" s="4"/>
      <c r="G13" s="4"/>
      <c r="H13" s="4"/>
    </row>
    <row r="14" spans="1:8" x14ac:dyDescent="0.3">
      <c r="A14" s="27" t="s">
        <v>11</v>
      </c>
      <c r="B14" s="27"/>
      <c r="C14" s="27"/>
      <c r="D14" s="27"/>
      <c r="E14" s="9"/>
      <c r="F14" s="4"/>
      <c r="G14" s="4"/>
      <c r="H14" s="4"/>
    </row>
    <row r="15" spans="1:8" x14ac:dyDescent="0.3">
      <c r="A15" s="27"/>
      <c r="B15" s="27"/>
      <c r="C15" s="27"/>
      <c r="D15" s="27"/>
      <c r="E15" s="9"/>
      <c r="F15" s="4"/>
      <c r="G15" s="4"/>
      <c r="H15" s="4"/>
    </row>
    <row r="16" spans="1:8" x14ac:dyDescent="0.3">
      <c r="A16" s="24" t="s">
        <v>9</v>
      </c>
      <c r="B16" s="30">
        <f>B2*H10+C2*H11+D2*H12</f>
        <v>1.9100000000000001</v>
      </c>
      <c r="C16" s="30"/>
      <c r="D16" s="30"/>
      <c r="E16" s="9"/>
      <c r="F16" s="4"/>
      <c r="G16" s="4"/>
      <c r="H16" s="4"/>
    </row>
    <row r="17" spans="1:8" x14ac:dyDescent="0.3">
      <c r="A17" s="23"/>
      <c r="B17" s="30">
        <f>B3*H10+C3*H11+D3*H12</f>
        <v>0.32000000000000062</v>
      </c>
      <c r="C17" s="30"/>
      <c r="D17" s="30"/>
      <c r="E17" s="9"/>
      <c r="F17" s="4"/>
      <c r="G17" s="4"/>
      <c r="H17" s="4"/>
    </row>
    <row r="18" spans="1:8" x14ac:dyDescent="0.3">
      <c r="A18" s="23"/>
      <c r="B18" s="27">
        <f>B4*H10+C4*H11+D4*H12</f>
        <v>1.8300000000000014</v>
      </c>
      <c r="C18" s="27"/>
      <c r="D18" s="27"/>
      <c r="E18" s="4"/>
      <c r="F18" s="4"/>
      <c r="G18" s="4"/>
      <c r="H18" s="4"/>
    </row>
  </sheetData>
  <mergeCells count="11">
    <mergeCell ref="A2:A4"/>
    <mergeCell ref="A6:A8"/>
    <mergeCell ref="A10:A12"/>
    <mergeCell ref="A16:A18"/>
    <mergeCell ref="F3:H3"/>
    <mergeCell ref="A14:D15"/>
    <mergeCell ref="E6:F8"/>
    <mergeCell ref="E10:F12"/>
    <mergeCell ref="B16:D16"/>
    <mergeCell ref="B17:D17"/>
    <mergeCell ref="B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4FC4-8D90-4219-A1E3-C1A15BECACF6}">
  <dimension ref="A2:L14"/>
  <sheetViews>
    <sheetView topLeftCell="A7" zoomScale="115" zoomScaleNormal="115" workbookViewId="0">
      <selection activeCell="J9" sqref="J9"/>
    </sheetView>
  </sheetViews>
  <sheetFormatPr defaultRowHeight="14.4" x14ac:dyDescent="0.3"/>
  <sheetData>
    <row r="2" spans="1:12" x14ac:dyDescent="0.3">
      <c r="A2" s="23" t="s">
        <v>0</v>
      </c>
      <c r="B2" s="1">
        <v>-1.7</v>
      </c>
      <c r="C2" s="1">
        <v>3.0000000000000001E-3</v>
      </c>
      <c r="D2" s="1">
        <v>0</v>
      </c>
      <c r="E2" s="2">
        <v>0</v>
      </c>
      <c r="F2" s="3">
        <v>0.68100000000000005</v>
      </c>
      <c r="H2" s="31" t="s">
        <v>15</v>
      </c>
      <c r="I2" s="31"/>
      <c r="J2" s="31"/>
      <c r="K2" s="31"/>
      <c r="L2" s="31"/>
    </row>
    <row r="3" spans="1:12" x14ac:dyDescent="0.3">
      <c r="A3" s="23"/>
      <c r="B3" s="1">
        <v>2E-3</v>
      </c>
      <c r="C3" s="1">
        <v>0.8</v>
      </c>
      <c r="D3" s="1">
        <v>1E-3</v>
      </c>
      <c r="E3" s="2">
        <v>0</v>
      </c>
      <c r="F3" s="3">
        <v>0.48</v>
      </c>
      <c r="H3" s="10" t="s">
        <v>16</v>
      </c>
      <c r="I3" s="10">
        <f>C2/-B2</f>
        <v>1.7647058823529412E-3</v>
      </c>
      <c r="K3" s="10" t="s">
        <v>17</v>
      </c>
      <c r="L3" s="10">
        <f>-(F2/-B2)</f>
        <v>-0.40058823529411769</v>
      </c>
    </row>
    <row r="4" spans="1:12" x14ac:dyDescent="0.3">
      <c r="A4" s="23"/>
      <c r="B4" s="1">
        <v>0</v>
      </c>
      <c r="C4" s="1">
        <v>-2E-3</v>
      </c>
      <c r="D4" s="1">
        <v>-0.1</v>
      </c>
      <c r="E4" s="2">
        <v>0.03</v>
      </c>
      <c r="F4" s="3">
        <v>-0.80200000000000005</v>
      </c>
      <c r="H4" s="1" t="s">
        <v>18</v>
      </c>
      <c r="I4" s="1">
        <f>D3/(-C3-B3*I3)</f>
        <v>-1.249994485318447E-3</v>
      </c>
      <c r="K4" s="1" t="s">
        <v>20</v>
      </c>
      <c r="L4" s="1">
        <f>(B3*L3-F3)/(-C3-B3*I3)</f>
        <v>0.6009988191228568</v>
      </c>
    </row>
    <row r="5" spans="1:12" ht="14.4" customHeight="1" x14ac:dyDescent="0.3">
      <c r="A5" s="23"/>
      <c r="B5" s="1">
        <v>0</v>
      </c>
      <c r="C5" s="1">
        <v>0</v>
      </c>
      <c r="D5" s="1">
        <v>-3.0000000000000001E-3</v>
      </c>
      <c r="E5" s="2">
        <v>-1.6</v>
      </c>
      <c r="F5" s="3">
        <v>-1.0069999999999999</v>
      </c>
      <c r="H5" s="1" t="s">
        <v>19</v>
      </c>
      <c r="I5" s="1">
        <f>E4/(-D4-C4*I4)</f>
        <v>0.30000750015441491</v>
      </c>
      <c r="K5" s="1" t="s">
        <v>21</v>
      </c>
      <c r="L5" s="1">
        <f>(C4*L4-F4)/-D4-C4*I4</f>
        <v>8.007977523628572</v>
      </c>
    </row>
    <row r="6" spans="1:12" ht="14.4" customHeight="1" x14ac:dyDescent="0.3">
      <c r="A6" s="33" t="s">
        <v>14</v>
      </c>
      <c r="B6" s="33"/>
      <c r="C6" s="33"/>
      <c r="D6" s="33"/>
      <c r="E6" s="33"/>
      <c r="F6" s="33"/>
    </row>
    <row r="7" spans="1:12" x14ac:dyDescent="0.3">
      <c r="A7" s="33"/>
      <c r="B7" s="33"/>
      <c r="C7" s="33"/>
      <c r="D7" s="33"/>
      <c r="E7" s="33"/>
      <c r="F7" s="33"/>
    </row>
    <row r="8" spans="1:12" ht="14.4" customHeight="1" x14ac:dyDescent="0.3"/>
    <row r="9" spans="1:12" ht="14.4" customHeight="1" x14ac:dyDescent="0.3">
      <c r="A9" s="32" t="s">
        <v>11</v>
      </c>
      <c r="B9" s="32"/>
      <c r="C9" s="32"/>
      <c r="D9" s="32"/>
      <c r="H9" s="31" t="s">
        <v>22</v>
      </c>
      <c r="I9" s="31"/>
    </row>
    <row r="10" spans="1:12" x14ac:dyDescent="0.3">
      <c r="A10" s="32"/>
      <c r="B10" s="32"/>
      <c r="C10" s="32"/>
      <c r="D10" s="32"/>
      <c r="H10" s="1" t="s">
        <v>23</v>
      </c>
      <c r="I10" s="1">
        <f>(D5*L5-F5)/(-E5-D5*I5)</f>
        <v>0.614014650267662</v>
      </c>
    </row>
    <row r="11" spans="1:12" x14ac:dyDescent="0.3">
      <c r="A11" s="23" t="s">
        <v>9</v>
      </c>
      <c r="B11" s="31">
        <f>B2*I13+C2*I12</f>
        <v>0.68099999999999994</v>
      </c>
      <c r="C11" s="31"/>
      <c r="D11" s="31"/>
      <c r="H11" s="1" t="s">
        <v>8</v>
      </c>
      <c r="I11" s="1">
        <f>I5*I10+L5</f>
        <v>8.1921865239135609</v>
      </c>
    </row>
    <row r="12" spans="1:12" x14ac:dyDescent="0.3">
      <c r="A12" s="23"/>
      <c r="B12" s="31">
        <f>B3*I13+C3*I12+D3*I11</f>
        <v>0.48000000000000004</v>
      </c>
      <c r="C12" s="31"/>
      <c r="D12" s="31"/>
      <c r="H12" s="1" t="s">
        <v>24</v>
      </c>
      <c r="I12" s="1">
        <f>I4*I11+L4</f>
        <v>0.59075863114526472</v>
      </c>
    </row>
    <row r="13" spans="1:12" x14ac:dyDescent="0.3">
      <c r="A13" s="23"/>
      <c r="B13" s="31">
        <f>C4*I12+D4*I11+E4*I10</f>
        <v>-0.80197973014561685</v>
      </c>
      <c r="C13" s="31"/>
      <c r="D13" s="31"/>
      <c r="H13" s="1" t="s">
        <v>25</v>
      </c>
      <c r="I13" s="1">
        <f>I3*I12+L3</f>
        <v>-0.39954572006268485</v>
      </c>
    </row>
    <row r="14" spans="1:12" x14ac:dyDescent="0.3">
      <c r="A14" s="23"/>
      <c r="B14" s="31">
        <f>D5*I11+E5*I10</f>
        <v>-1.0069999999999999</v>
      </c>
      <c r="C14" s="31"/>
      <c r="D14" s="31"/>
    </row>
  </sheetData>
  <mergeCells count="10">
    <mergeCell ref="B14:D14"/>
    <mergeCell ref="A9:D10"/>
    <mergeCell ref="A2:A5"/>
    <mergeCell ref="H2:L2"/>
    <mergeCell ref="H9:I9"/>
    <mergeCell ref="A6:F7"/>
    <mergeCell ref="A11:A14"/>
    <mergeCell ref="B11:D11"/>
    <mergeCell ref="B12:D12"/>
    <mergeCell ref="B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943D-4020-44CD-809D-EB27FCA2815A}">
  <dimension ref="A1:P20"/>
  <sheetViews>
    <sheetView tabSelected="1" topLeftCell="A11" zoomScaleNormal="100" workbookViewId="0">
      <selection activeCell="L14" sqref="L14"/>
    </sheetView>
  </sheetViews>
  <sheetFormatPr defaultRowHeight="14.4" x14ac:dyDescent="0.3"/>
  <sheetData>
    <row r="1" spans="1:11" ht="14.4" customHeight="1" x14ac:dyDescent="0.3">
      <c r="G1" s="11"/>
    </row>
    <row r="2" spans="1:11" ht="14.4" customHeight="1" x14ac:dyDescent="0.3">
      <c r="F2" s="36" t="s">
        <v>26</v>
      </c>
      <c r="G2" s="37"/>
    </row>
    <row r="3" spans="1:11" x14ac:dyDescent="0.3">
      <c r="F3" s="38"/>
      <c r="G3" s="39"/>
    </row>
    <row r="6" spans="1:11" x14ac:dyDescent="0.3">
      <c r="A6" s="23" t="s">
        <v>0</v>
      </c>
      <c r="B6" s="12">
        <v>5</v>
      </c>
      <c r="C6" s="12">
        <v>1</v>
      </c>
      <c r="D6" s="13">
        <v>1</v>
      </c>
      <c r="E6" s="14">
        <v>11.8</v>
      </c>
      <c r="G6" s="48" t="s">
        <v>37</v>
      </c>
      <c r="H6" s="45">
        <v>1</v>
      </c>
      <c r="I6" s="45">
        <v>-0.2</v>
      </c>
      <c r="J6" s="45">
        <v>-0.2</v>
      </c>
      <c r="K6" s="45">
        <v>2.36</v>
      </c>
    </row>
    <row r="7" spans="1:11" x14ac:dyDescent="0.3">
      <c r="A7" s="23"/>
      <c r="B7" s="12">
        <v>2</v>
      </c>
      <c r="C7" s="12">
        <v>6</v>
      </c>
      <c r="D7" s="13">
        <v>-1</v>
      </c>
      <c r="E7" s="14">
        <v>13.9</v>
      </c>
      <c r="G7" s="48"/>
      <c r="H7" s="45">
        <v>-0.33</v>
      </c>
      <c r="I7" s="45">
        <v>1</v>
      </c>
      <c r="J7" s="45">
        <v>0.16700000000000001</v>
      </c>
      <c r="K7" s="45">
        <v>2.3159999999999998</v>
      </c>
    </row>
    <row r="8" spans="1:11" x14ac:dyDescent="0.3">
      <c r="A8" s="23"/>
      <c r="B8" s="12">
        <v>2</v>
      </c>
      <c r="C8" s="12">
        <v>3</v>
      </c>
      <c r="D8" s="13">
        <v>10</v>
      </c>
      <c r="E8" s="14">
        <v>17.5</v>
      </c>
      <c r="G8" s="48"/>
      <c r="H8" s="45">
        <v>-0.2</v>
      </c>
      <c r="I8" s="45">
        <v>-0.3</v>
      </c>
      <c r="J8" s="45">
        <v>1</v>
      </c>
      <c r="K8" s="45">
        <v>1.75</v>
      </c>
    </row>
    <row r="10" spans="1:11" ht="15" thickBot="1" x14ac:dyDescent="0.35">
      <c r="A10" s="20" t="s">
        <v>27</v>
      </c>
      <c r="B10" s="20" t="s">
        <v>28</v>
      </c>
      <c r="C10" s="20" t="s">
        <v>29</v>
      </c>
      <c r="F10" s="21" t="s">
        <v>30</v>
      </c>
      <c r="G10" s="22">
        <v>1E-3</v>
      </c>
    </row>
    <row r="11" spans="1:11" x14ac:dyDescent="0.3">
      <c r="A11" s="18">
        <v>0</v>
      </c>
      <c r="B11" s="19">
        <v>0</v>
      </c>
      <c r="C11" s="19">
        <v>0</v>
      </c>
      <c r="D11" s="1" t="s">
        <v>31</v>
      </c>
      <c r="E11" s="1" t="s">
        <v>32</v>
      </c>
      <c r="F11" s="1" t="s">
        <v>33</v>
      </c>
      <c r="G11" s="1" t="s">
        <v>34</v>
      </c>
    </row>
    <row r="12" spans="1:11" x14ac:dyDescent="0.3">
      <c r="A12" s="15">
        <f>$I$6*B11+$J$6*C11+$K$6</f>
        <v>2.36</v>
      </c>
      <c r="B12" s="15">
        <f>$H$7*A11+$J$7*C11+$K$7</f>
        <v>2.3159999999999998</v>
      </c>
      <c r="C12" s="15">
        <f>$H$8*A11+$I$8*B11+$K$8</f>
        <v>1.75</v>
      </c>
      <c r="D12" s="15">
        <f>ABS(A12-A11)</f>
        <v>2.36</v>
      </c>
      <c r="E12" s="15">
        <f>ABS(B12-B11)</f>
        <v>2.3159999999999998</v>
      </c>
      <c r="F12" s="15">
        <f>ABS(C12-C11)</f>
        <v>1.75</v>
      </c>
      <c r="G12" s="1" t="str">
        <f>IF(AND(D12&lt;$G$10,E12&lt;$G$10,F12&lt;$G$10),"+","-")</f>
        <v>-</v>
      </c>
    </row>
    <row r="13" spans="1:11" x14ac:dyDescent="0.3">
      <c r="A13" s="15">
        <f t="shared" ref="A13:A19" si="0">$I$6*B12+$J$6*C12+$K$6</f>
        <v>1.5467999999999997</v>
      </c>
      <c r="B13" s="15">
        <f t="shared" ref="B13:B19" si="1">$H$7*A12+$J$7*C12+$K$7</f>
        <v>1.8294499999999998</v>
      </c>
      <c r="C13" s="15">
        <f t="shared" ref="C13:C19" si="2">$H$8*A12+$I$8*B12+$K$8</f>
        <v>0.58320000000000016</v>
      </c>
      <c r="D13" s="15">
        <f t="shared" ref="D13:D19" si="3">ABS(A13-A12)</f>
        <v>0.81320000000000014</v>
      </c>
      <c r="E13" s="15">
        <f t="shared" ref="E13:E19" si="4">ABS(B13-B12)</f>
        <v>0.48655000000000004</v>
      </c>
      <c r="F13" s="15">
        <f t="shared" ref="F13:F19" si="5">ABS(C13-C12)</f>
        <v>1.1667999999999998</v>
      </c>
      <c r="G13" s="1" t="str">
        <f t="shared" ref="G13:G19" si="6">IF(AND(D13&lt;$G$10,E13&lt;$G$10,F13&lt;$G$10),"+","-")</f>
        <v>-</v>
      </c>
    </row>
    <row r="14" spans="1:11" x14ac:dyDescent="0.3">
      <c r="A14" s="15">
        <f t="shared" si="0"/>
        <v>1.8774699999999998</v>
      </c>
      <c r="B14" s="15">
        <f t="shared" si="1"/>
        <v>1.9029503999999999</v>
      </c>
      <c r="C14" s="15">
        <f t="shared" si="2"/>
        <v>0.89180500000000007</v>
      </c>
      <c r="D14" s="15">
        <f t="shared" si="3"/>
        <v>0.33067000000000002</v>
      </c>
      <c r="E14" s="15">
        <f t="shared" si="4"/>
        <v>7.3500400000000132E-2</v>
      </c>
      <c r="F14" s="15">
        <f t="shared" si="5"/>
        <v>0.30860499999999991</v>
      </c>
      <c r="G14" s="1" t="str">
        <f t="shared" si="6"/>
        <v>-</v>
      </c>
    </row>
    <row r="15" spans="1:11" x14ac:dyDescent="0.3">
      <c r="A15" s="15">
        <f t="shared" si="0"/>
        <v>1.8010489199999999</v>
      </c>
      <c r="B15" s="15">
        <f t="shared" si="1"/>
        <v>1.845366335</v>
      </c>
      <c r="C15" s="15">
        <f t="shared" si="2"/>
        <v>0.80362088000000009</v>
      </c>
      <c r="D15" s="15">
        <f t="shared" si="3"/>
        <v>7.6421079999999808E-2</v>
      </c>
      <c r="E15" s="15">
        <f t="shared" si="4"/>
        <v>5.7584064999999907E-2</v>
      </c>
      <c r="F15" s="15">
        <f t="shared" si="5"/>
        <v>8.8184119999999977E-2</v>
      </c>
      <c r="G15" s="1" t="str">
        <f t="shared" si="6"/>
        <v>-</v>
      </c>
    </row>
    <row r="16" spans="1:11" x14ac:dyDescent="0.3">
      <c r="A16" s="15">
        <f t="shared" si="0"/>
        <v>1.8302025569999998</v>
      </c>
      <c r="B16" s="15">
        <f t="shared" si="1"/>
        <v>1.8558585433599997</v>
      </c>
      <c r="C16" s="15">
        <f t="shared" si="2"/>
        <v>0.83618031549999994</v>
      </c>
      <c r="D16" s="15">
        <f t="shared" si="3"/>
        <v>2.9153636999999843E-2</v>
      </c>
      <c r="E16" s="15">
        <f t="shared" si="4"/>
        <v>1.0492208359999644E-2</v>
      </c>
      <c r="F16" s="15">
        <f t="shared" si="5"/>
        <v>3.2559435499999845E-2</v>
      </c>
      <c r="G16" s="1" t="str">
        <f t="shared" si="6"/>
        <v>-</v>
      </c>
    </row>
    <row r="17" spans="1:16" ht="15" thickBot="1" x14ac:dyDescent="0.35">
      <c r="A17" s="15">
        <f t="shared" si="0"/>
        <v>1.8215922282279999</v>
      </c>
      <c r="B17" s="15">
        <f t="shared" si="1"/>
        <v>1.8516752688784999</v>
      </c>
      <c r="C17" s="15">
        <f t="shared" si="2"/>
        <v>0.82720192559200023</v>
      </c>
      <c r="D17" s="15">
        <f t="shared" si="3"/>
        <v>8.6103287719998534E-3</v>
      </c>
      <c r="E17" s="15">
        <f t="shared" si="4"/>
        <v>4.1832744814997991E-3</v>
      </c>
      <c r="F17" s="15">
        <f t="shared" si="5"/>
        <v>8.9783899079997065E-3</v>
      </c>
      <c r="G17" s="1" t="str">
        <f t="shared" si="6"/>
        <v>-</v>
      </c>
      <c r="K17" s="35" t="s">
        <v>35</v>
      </c>
      <c r="L17" s="35"/>
      <c r="M17" s="35"/>
      <c r="O17" s="35" t="s">
        <v>36</v>
      </c>
      <c r="P17" s="35"/>
    </row>
    <row r="18" spans="1:16" x14ac:dyDescent="0.3">
      <c r="A18" s="15">
        <f t="shared" si="0"/>
        <v>1.8242245611058998</v>
      </c>
      <c r="B18" s="15">
        <f t="shared" si="1"/>
        <v>1.8530172862586238</v>
      </c>
      <c r="C18" s="15">
        <f t="shared" si="2"/>
        <v>0.83017897369085003</v>
      </c>
      <c r="D18" s="15">
        <f t="shared" si="3"/>
        <v>2.6323328778998789E-3</v>
      </c>
      <c r="E18" s="15">
        <f t="shared" si="4"/>
        <v>1.342017380123961E-3</v>
      </c>
      <c r="F18" s="15">
        <f t="shared" si="5"/>
        <v>2.9770480988497994E-3</v>
      </c>
      <c r="G18" s="1" t="str">
        <f t="shared" si="6"/>
        <v>-</v>
      </c>
      <c r="K18" s="10" t="s">
        <v>27</v>
      </c>
      <c r="L18" s="10" t="s">
        <v>28</v>
      </c>
      <c r="M18" s="10" t="s">
        <v>29</v>
      </c>
      <c r="O18" s="40">
        <f>B6*K19+C6*L19+D6*M19</f>
        <v>11.798699425393183</v>
      </c>
      <c r="P18" s="40"/>
    </row>
    <row r="19" spans="1:16" x14ac:dyDescent="0.3">
      <c r="A19" s="15">
        <f t="shared" si="0"/>
        <v>1.8233607480101051</v>
      </c>
      <c r="B19" s="15">
        <f t="shared" si="1"/>
        <v>1.8526457834414249</v>
      </c>
      <c r="C19" s="15">
        <f t="shared" si="2"/>
        <v>0.82924990190123293</v>
      </c>
      <c r="D19" s="15">
        <f>ABS(A19-A18)</f>
        <v>8.6381309579475207E-4</v>
      </c>
      <c r="E19" s="15">
        <f t="shared" si="4"/>
        <v>3.7150281719888767E-4</v>
      </c>
      <c r="F19" s="15">
        <f t="shared" si="5"/>
        <v>9.2907178961709747E-4</v>
      </c>
      <c r="G19" s="1" t="str">
        <f t="shared" si="6"/>
        <v>+</v>
      </c>
      <c r="K19" s="15">
        <f>A19</f>
        <v>1.8233607480101051</v>
      </c>
      <c r="L19" s="15">
        <f>B19</f>
        <v>1.8526457834414249</v>
      </c>
      <c r="M19" s="15">
        <f>C19</f>
        <v>0.82924990190123293</v>
      </c>
      <c r="O19" s="34">
        <f>B7*K19+C7*L19+D7*M19</f>
        <v>13.933346294767526</v>
      </c>
      <c r="P19" s="34"/>
    </row>
    <row r="20" spans="1:16" x14ac:dyDescent="0.3">
      <c r="O20" s="34">
        <f>B8*K19+C8*L19+D8*M19</f>
        <v>17.497157865356815</v>
      </c>
      <c r="P20" s="34"/>
    </row>
  </sheetData>
  <mergeCells count="8">
    <mergeCell ref="O19:P19"/>
    <mergeCell ref="O20:P20"/>
    <mergeCell ref="K17:M17"/>
    <mergeCell ref="F2:G3"/>
    <mergeCell ref="A6:A8"/>
    <mergeCell ref="O17:P17"/>
    <mergeCell ref="O18:P18"/>
    <mergeCell ref="G6:G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1EFF-576C-4F8B-B491-4FE526663CEB}">
  <dimension ref="A1:Q23"/>
  <sheetViews>
    <sheetView topLeftCell="A7" workbookViewId="0">
      <selection activeCell="F16" sqref="F16"/>
    </sheetView>
  </sheetViews>
  <sheetFormatPr defaultRowHeight="14.4" x14ac:dyDescent="0.3"/>
  <sheetData>
    <row r="1" spans="1:17" x14ac:dyDescent="0.3">
      <c r="G1" s="11"/>
    </row>
    <row r="2" spans="1:17" x14ac:dyDescent="0.3">
      <c r="F2" s="44" t="s">
        <v>26</v>
      </c>
      <c r="G2" s="44"/>
    </row>
    <row r="3" spans="1:17" x14ac:dyDescent="0.3">
      <c r="F3" s="44"/>
      <c r="G3" s="44"/>
    </row>
    <row r="6" spans="1:17" x14ac:dyDescent="0.3">
      <c r="A6" s="23" t="s">
        <v>0</v>
      </c>
      <c r="B6" s="5">
        <v>5</v>
      </c>
      <c r="C6" s="5">
        <v>1</v>
      </c>
      <c r="D6" s="6">
        <v>1</v>
      </c>
      <c r="E6" s="7">
        <v>11.8</v>
      </c>
      <c r="G6" s="48" t="s">
        <v>37</v>
      </c>
      <c r="H6" s="45">
        <v>1</v>
      </c>
      <c r="I6" s="45">
        <v>-0.2</v>
      </c>
      <c r="J6" s="45">
        <v>-0.2</v>
      </c>
      <c r="K6" s="45">
        <v>2.36</v>
      </c>
    </row>
    <row r="7" spans="1:17" x14ac:dyDescent="0.3">
      <c r="A7" s="23"/>
      <c r="B7" s="5">
        <v>2</v>
      </c>
      <c r="C7" s="5">
        <v>6</v>
      </c>
      <c r="D7" s="6">
        <v>-1</v>
      </c>
      <c r="E7" s="7">
        <v>13.9</v>
      </c>
      <c r="G7" s="48"/>
      <c r="H7" s="45">
        <v>-0.33</v>
      </c>
      <c r="I7" s="45">
        <v>1</v>
      </c>
      <c r="J7" s="45">
        <v>0.16700000000000001</v>
      </c>
      <c r="K7" s="45">
        <v>2.3159999999999998</v>
      </c>
    </row>
    <row r="8" spans="1:17" x14ac:dyDescent="0.3">
      <c r="A8" s="23"/>
      <c r="B8" s="5">
        <v>2</v>
      </c>
      <c r="C8" s="5">
        <v>3</v>
      </c>
      <c r="D8" s="6">
        <v>10</v>
      </c>
      <c r="E8" s="7">
        <v>17.5</v>
      </c>
      <c r="G8" s="48"/>
      <c r="H8" s="45">
        <v>-0.2</v>
      </c>
      <c r="I8" s="45">
        <v>-0.3</v>
      </c>
      <c r="J8" s="45">
        <v>1</v>
      </c>
      <c r="K8" s="45">
        <v>1.75</v>
      </c>
    </row>
    <row r="10" spans="1:17" ht="15" thickBot="1" x14ac:dyDescent="0.35">
      <c r="A10" s="20" t="s">
        <v>27</v>
      </c>
      <c r="B10" s="20" t="s">
        <v>28</v>
      </c>
      <c r="C10" s="20" t="s">
        <v>29</v>
      </c>
      <c r="F10" s="21" t="s">
        <v>30</v>
      </c>
      <c r="G10" s="22">
        <v>1E-3</v>
      </c>
    </row>
    <row r="11" spans="1:17" x14ac:dyDescent="0.3">
      <c r="A11" s="18">
        <v>0</v>
      </c>
      <c r="B11" s="19">
        <v>0</v>
      </c>
      <c r="C11" s="19">
        <v>0</v>
      </c>
      <c r="D11" s="1" t="s">
        <v>31</v>
      </c>
      <c r="E11" s="1" t="s">
        <v>32</v>
      </c>
      <c r="F11" s="1" t="s">
        <v>33</v>
      </c>
      <c r="G11" s="1" t="s">
        <v>34</v>
      </c>
    </row>
    <row r="12" spans="1:17" x14ac:dyDescent="0.3">
      <c r="A12" s="15">
        <f>$I$6*B11+$J$6*C11+$K$6</f>
        <v>2.36</v>
      </c>
      <c r="B12" s="15">
        <f>$H$7*A12+$J$7*C11+$K$7</f>
        <v>1.5371999999999999</v>
      </c>
      <c r="C12" s="15">
        <f>$H$8*A12+$I$8*B12+$K$8</f>
        <v>0.81684000000000001</v>
      </c>
      <c r="D12" s="15">
        <f>ABS(A12-A11)</f>
        <v>2.36</v>
      </c>
      <c r="E12" s="15">
        <f>ABS(B12-B11)</f>
        <v>1.5371999999999999</v>
      </c>
      <c r="F12" s="15">
        <f>ABS(C12-C11)</f>
        <v>0.81684000000000001</v>
      </c>
      <c r="G12" s="1" t="str">
        <f>IF(AND(D12&lt;$G$10,E12&lt;$G$10,F12&lt;$G$10),"+","-")</f>
        <v>-</v>
      </c>
    </row>
    <row r="13" spans="1:17" x14ac:dyDescent="0.3">
      <c r="A13" s="15">
        <f t="shared" ref="A13:A18" si="0">$I$6*B12+$J$6*C12+$K$6</f>
        <v>1.889192</v>
      </c>
      <c r="B13" s="15">
        <f t="shared" ref="B13:B18" si="1">$H$7*A13+$J$7*C12+$K$7</f>
        <v>1.8289789199999997</v>
      </c>
      <c r="C13" s="15">
        <f t="shared" ref="C13:C18" si="2">$H$8*A13+$I$8*B13+$K$8</f>
        <v>0.82346792400000013</v>
      </c>
      <c r="D13" s="15">
        <f t="shared" ref="D13:D22" si="3">ABS(A13-A12)</f>
        <v>0.47080799999999989</v>
      </c>
      <c r="E13" s="15">
        <f t="shared" ref="E13:E22" si="4">ABS(B13-B12)</f>
        <v>0.29177891999999983</v>
      </c>
      <c r="F13" s="15">
        <f t="shared" ref="F13:F22" si="5">ABS(C13-C12)</f>
        <v>6.6279240000001183E-3</v>
      </c>
      <c r="G13" s="1" t="str">
        <f t="shared" ref="G13:G19" si="6">IF(AND(D13&lt;$G$10,E13&lt;$G$10,F13&lt;$G$10),"+","-")</f>
        <v>-</v>
      </c>
    </row>
    <row r="14" spans="1:17" x14ac:dyDescent="0.3">
      <c r="A14" s="15">
        <f t="shared" si="0"/>
        <v>1.8295106311999998</v>
      </c>
      <c r="B14" s="15">
        <f t="shared" si="1"/>
        <v>1.8497806350119999</v>
      </c>
      <c r="C14" s="15">
        <f t="shared" si="2"/>
        <v>0.82916368325640011</v>
      </c>
      <c r="D14" s="15">
        <f t="shared" si="3"/>
        <v>5.968136880000019E-2</v>
      </c>
      <c r="E14" s="15">
        <f t="shared" si="4"/>
        <v>2.0801715012000122E-2</v>
      </c>
      <c r="F14" s="15">
        <f t="shared" si="5"/>
        <v>5.6957592563999793E-3</v>
      </c>
      <c r="G14" s="1" t="str">
        <f t="shared" si="6"/>
        <v>-</v>
      </c>
    </row>
    <row r="15" spans="1:17" ht="15" thickBot="1" x14ac:dyDescent="0.35">
      <c r="A15" s="15">
        <f t="shared" si="0"/>
        <v>1.8242111363463198</v>
      </c>
      <c r="B15" s="15">
        <f t="shared" si="1"/>
        <v>1.8524806601095332</v>
      </c>
      <c r="C15" s="15">
        <f t="shared" si="2"/>
        <v>0.82941357469787613</v>
      </c>
      <c r="D15" s="15">
        <f t="shared" si="3"/>
        <v>5.2994948536799757E-3</v>
      </c>
      <c r="E15" s="15">
        <f t="shared" si="4"/>
        <v>2.7000250975333095E-3</v>
      </c>
      <c r="F15" s="15">
        <f t="shared" si="5"/>
        <v>2.4989144147602449E-4</v>
      </c>
      <c r="G15" s="1" t="str">
        <f t="shared" si="6"/>
        <v>-</v>
      </c>
      <c r="K15" s="41" t="s">
        <v>35</v>
      </c>
      <c r="L15" s="42"/>
      <c r="M15" s="43"/>
      <c r="O15" s="41" t="s">
        <v>36</v>
      </c>
      <c r="P15" s="43"/>
      <c r="Q15" s="16"/>
    </row>
    <row r="16" spans="1:17" x14ac:dyDescent="0.3">
      <c r="A16" s="46">
        <f t="shared" si="0"/>
        <v>1.823621153038518</v>
      </c>
      <c r="B16" s="46">
        <f t="shared" si="1"/>
        <v>1.8527170864718343</v>
      </c>
      <c r="C16" s="46">
        <f t="shared" si="2"/>
        <v>0.8294606434507461</v>
      </c>
      <c r="D16" s="46">
        <f>ABS(A16-A15)</f>
        <v>5.8998330780180019E-4</v>
      </c>
      <c r="E16" s="46">
        <f>ABS(B16-B15)</f>
        <v>2.3642636230114533E-4</v>
      </c>
      <c r="F16" s="46">
        <f t="shared" si="5"/>
        <v>4.706875286997203E-5</v>
      </c>
      <c r="G16" s="47" t="str">
        <f t="shared" si="6"/>
        <v>+</v>
      </c>
      <c r="K16" s="10" t="s">
        <v>27</v>
      </c>
      <c r="L16" s="10" t="s">
        <v>28</v>
      </c>
      <c r="M16" s="10" t="s">
        <v>29</v>
      </c>
      <c r="O16" s="40">
        <f>B6*K17+C6*L17+D6*M17</f>
        <v>11.80028349511517</v>
      </c>
      <c r="P16" s="40"/>
      <c r="Q16" s="16"/>
    </row>
    <row r="17" spans="1:16" x14ac:dyDescent="0.3">
      <c r="A17" s="17"/>
      <c r="B17" s="17"/>
      <c r="C17" s="17"/>
      <c r="D17" s="17"/>
      <c r="E17" s="17"/>
      <c r="F17" s="17"/>
      <c r="G17" s="16"/>
      <c r="K17" s="15">
        <f>A16</f>
        <v>1.823621153038518</v>
      </c>
      <c r="L17" s="15">
        <f>B16</f>
        <v>1.8527170864718343</v>
      </c>
      <c r="M17" s="15">
        <f>C16</f>
        <v>0.8294606434507461</v>
      </c>
      <c r="O17" s="34">
        <f>B7*K17+C7*L17+D7*M17</f>
        <v>13.934084181457296</v>
      </c>
      <c r="P17" s="34"/>
    </row>
    <row r="18" spans="1:16" x14ac:dyDescent="0.3">
      <c r="A18" s="17"/>
      <c r="B18" s="17"/>
      <c r="C18" s="17"/>
      <c r="D18" s="17"/>
      <c r="E18" s="17"/>
      <c r="F18" s="17"/>
      <c r="G18" s="16"/>
      <c r="O18" s="34">
        <f>B8*K17+C8*L17+D8*M17</f>
        <v>17.5</v>
      </c>
      <c r="P18" s="34"/>
    </row>
    <row r="19" spans="1:16" x14ac:dyDescent="0.3">
      <c r="A19" s="17"/>
      <c r="B19" s="17"/>
      <c r="C19" s="17"/>
      <c r="D19" s="17"/>
      <c r="E19" s="17"/>
      <c r="F19" s="17"/>
      <c r="G19" s="16"/>
    </row>
    <row r="20" spans="1:16" x14ac:dyDescent="0.3">
      <c r="A20" s="17"/>
      <c r="B20" s="17"/>
      <c r="C20" s="17"/>
      <c r="D20" s="17"/>
      <c r="E20" s="17"/>
      <c r="F20" s="17"/>
      <c r="G20" s="16"/>
    </row>
    <row r="21" spans="1:16" x14ac:dyDescent="0.3">
      <c r="A21" s="17"/>
      <c r="B21" s="17"/>
      <c r="C21" s="17"/>
      <c r="D21" s="17"/>
      <c r="E21" s="17"/>
      <c r="F21" s="17"/>
      <c r="G21" s="16"/>
    </row>
    <row r="22" spans="1:16" x14ac:dyDescent="0.3">
      <c r="A22" s="17"/>
      <c r="B22" s="17"/>
      <c r="C22" s="17"/>
      <c r="D22" s="17"/>
      <c r="E22" s="17"/>
      <c r="F22" s="17"/>
      <c r="G22" s="16"/>
    </row>
    <row r="23" spans="1:16" x14ac:dyDescent="0.3">
      <c r="A23" s="17"/>
      <c r="B23" s="17"/>
      <c r="C23" s="17"/>
      <c r="D23" s="17"/>
      <c r="E23" s="17"/>
      <c r="F23" s="17"/>
      <c r="G23" s="16"/>
    </row>
  </sheetData>
  <mergeCells count="8">
    <mergeCell ref="F2:G3"/>
    <mergeCell ref="A6:A8"/>
    <mergeCell ref="G6:G8"/>
    <mergeCell ref="O16:P16"/>
    <mergeCell ref="O17:P17"/>
    <mergeCell ref="O18:P18"/>
    <mergeCell ref="K15:M15"/>
    <mergeCell ref="O15:P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LU - разложение</vt:lpstr>
      <vt:lpstr>Метод прогонки</vt:lpstr>
      <vt:lpstr>метод простых итераций</vt:lpstr>
      <vt:lpstr>метод зайделя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АльбинаБеляева</dc:creator>
  <cp:lastModifiedBy>АльбинаБеляева</cp:lastModifiedBy>
  <dcterms:created xsi:type="dcterms:W3CDTF">2015-06-05T18:19:34Z</dcterms:created>
  <dcterms:modified xsi:type="dcterms:W3CDTF">2024-05-03T06:38:57Z</dcterms:modified>
</cp:coreProperties>
</file>