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82F07DE0-1960-4360-9339-27C8E79A1E87}" xr6:coauthVersionLast="47" xr6:coauthVersionMax="47" xr10:uidLastSave="{00000000-0000-0000-0000-000000000000}"/>
  <bookViews>
    <workbookView xWindow="5292" yWindow="1944" windowWidth="17280" windowHeight="8964" xr2:uid="{00000000-000D-0000-FFFF-FFFF00000000}"/>
  </bookViews>
  <sheets>
    <sheet name="Sheet1" sheetId="1" r:id="rId1"/>
    <sheet name="Combined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C16" i="2"/>
  <c r="D16" i="2"/>
  <c r="E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B16" i="2"/>
  <c r="G16" i="1"/>
  <c r="C20" i="2" l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B20" i="2"/>
  <c r="H24" i="1"/>
  <c r="W23" i="1"/>
  <c r="W24" i="1"/>
  <c r="W25" i="1"/>
  <c r="W26" i="1"/>
  <c r="W27" i="1"/>
  <c r="W28" i="1"/>
  <c r="W29" i="1"/>
  <c r="M23" i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23" i="1"/>
  <c r="V23" i="1" s="1"/>
  <c r="K23" i="1"/>
  <c r="L23" i="1" s="1"/>
  <c r="T29" i="1"/>
  <c r="T24" i="1"/>
  <c r="T25" i="1"/>
  <c r="T26" i="1"/>
  <c r="T27" i="1"/>
  <c r="T28" i="1"/>
  <c r="T23" i="1"/>
  <c r="J23" i="1"/>
  <c r="S24" i="1"/>
  <c r="S25" i="1"/>
  <c r="S26" i="1"/>
  <c r="S27" i="1"/>
  <c r="S28" i="1"/>
  <c r="S29" i="1"/>
  <c r="S23" i="1"/>
  <c r="I23" i="1"/>
  <c r="R29" i="1"/>
  <c r="R28" i="1"/>
  <c r="R27" i="1"/>
  <c r="R26" i="1"/>
  <c r="R25" i="1"/>
  <c r="R24" i="1"/>
  <c r="R23" i="1"/>
  <c r="H23" i="1"/>
  <c r="Q29" i="1"/>
  <c r="Q28" i="1"/>
  <c r="Q27" i="1"/>
  <c r="Q26" i="1"/>
  <c r="Q25" i="1"/>
  <c r="Q24" i="1"/>
  <c r="G29" i="1"/>
  <c r="G28" i="1"/>
  <c r="G27" i="1"/>
  <c r="G26" i="1"/>
  <c r="G25" i="1"/>
  <c r="G24" i="1"/>
  <c r="Q23" i="1"/>
  <c r="M29" i="1"/>
  <c r="M27" i="1"/>
  <c r="M26" i="1"/>
  <c r="M28" i="1"/>
  <c r="M24" i="1"/>
  <c r="M25" i="1"/>
  <c r="AI45" i="1"/>
  <c r="AJ45" i="1"/>
  <c r="AK45" i="1"/>
  <c r="AL45" i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I24" i="1"/>
  <c r="J24" i="1"/>
  <c r="J25" i="1"/>
  <c r="J26" i="1"/>
  <c r="J27" i="1"/>
  <c r="J28" i="1"/>
  <c r="J29" i="1"/>
  <c r="I29" i="1"/>
  <c r="I28" i="1"/>
  <c r="I25" i="1"/>
  <c r="I26" i="1"/>
  <c r="I27" i="1"/>
  <c r="H25" i="1"/>
  <c r="H26" i="1"/>
  <c r="H27" i="1"/>
  <c r="H28" i="1"/>
  <c r="H29" i="1"/>
  <c r="G23" i="1"/>
  <c r="H19" i="1" l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G19" i="1"/>
  <c r="AQ3" i="1"/>
  <c r="AQ4" i="1"/>
  <c r="AQ5" i="1"/>
  <c r="AQ6" i="1"/>
  <c r="AQ7" i="1"/>
  <c r="AQ8" i="1"/>
  <c r="AQ9" i="1"/>
  <c r="AQ10" i="1"/>
  <c r="AQ11" i="1"/>
  <c r="AQ12" i="1"/>
  <c r="AQ13" i="1"/>
  <c r="AQ14" i="1"/>
  <c r="AQ2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N3" i="1"/>
  <c r="AN4" i="1"/>
  <c r="AN5" i="1"/>
  <c r="AN6" i="1"/>
  <c r="AN7" i="1"/>
  <c r="AN8" i="1"/>
  <c r="AN9" i="1"/>
  <c r="AN10" i="1"/>
  <c r="AN11" i="1"/>
  <c r="AN12" i="1"/>
  <c r="AN13" i="1"/>
  <c r="AN14" i="1"/>
  <c r="AN2" i="1"/>
  <c r="J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</calcChain>
</file>

<file path=xl/sharedStrings.xml><?xml version="1.0" encoding="utf-8"?>
<sst xmlns="http://schemas.openxmlformats.org/spreadsheetml/2006/main" count="136" uniqueCount="61">
  <si>
    <t>country</t>
  </si>
  <si>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</si>
  <si>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</si>
  <si>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</si>
  <si>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</si>
  <si>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</si>
  <si>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</si>
  <si>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</si>
  <si>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</si>
  <si>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</si>
  <si>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</si>
  <si>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</si>
  <si>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</si>
  <si>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</si>
  <si>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</si>
  <si>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</si>
  <si>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</si>
  <si>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</si>
  <si>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</si>
  <si>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</si>
  <si>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</si>
  <si>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NJORD 2022</t>
  </si>
  <si>
    <t>PVPS 2022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</si>
  <si>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</si>
  <si>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</si>
  <si>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</si>
  <si>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</si>
  <si>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</si>
  <si>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</si>
  <si>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</si>
  <si>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</si>
  <si>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</si>
  <si>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</si>
  <si>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</si>
  <si>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</si>
  <si>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</si>
  <si>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</si>
  <si>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</si>
  <si>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</si>
  <si>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</si>
  <si>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</si>
  <si>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</si>
  <si>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</si>
  <si>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</si>
  <si>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</si>
  <si>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</si>
  <si>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</si>
  <si>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</si>
  <si>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</si>
  <si>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</si>
  <si>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inf</t>
  </si>
  <si>
    <t>Total deviation</t>
  </si>
  <si>
    <t>Absolute country average</t>
  </si>
  <si>
    <t>Median [%]</t>
  </si>
  <si>
    <t>Median [MW]</t>
  </si>
  <si>
    <t>Absolute deviation</t>
  </si>
  <si>
    <t>Absolute deviation T-dist</t>
  </si>
  <si>
    <t>Average deviation</t>
  </si>
  <si>
    <t>Analys alla 13 referensländer</t>
  </si>
  <si>
    <t>Analys de 10 referensländer som är relevanta för viktmodellen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</si>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</sst>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Installed</a:t>
            </a:r>
            <a:r>
              <a:rPr lang="it-IT" baseline="0"/>
              <a:t> capacity in reference countries per year 2010-2020</a:t>
            </a:r>
          </a:p>
        </c:rich>
      </c:tx>
      <c:layout>
        <c:manualLayout>
          <c:xMode val="edge"/>
          <c:yMode val="edge"/>
          <c:x val="0.1004234470691163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Sheet1!$K$18:$Q$18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21988.730416449485</c:v>
                </c:pt>
                <c:pt idx="1">
                  <c:v>21918.027454405448</c:v>
                </c:pt>
                <c:pt idx="2">
                  <c:v>28641.843965325876</c:v>
                </c:pt>
                <c:pt idx="3">
                  <c:v>24784.969771684526</c:v>
                </c:pt>
                <c:pt idx="4">
                  <c:v>29960.61974411265</c:v>
                </c:pt>
                <c:pt idx="5">
                  <c:v>35351.141741021886</c:v>
                </c:pt>
                <c:pt idx="6">
                  <c:v>42187.707590736565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C-481A-9288-CBE2A45708BD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Sheet1!$K$18:$Q$18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(Sheet1!$H$16,Sheet1!$L$16,Sheet1!$P$16,Sheet1!$T$16,Sheet1!$X$16,Sheet1!$AB$16,Sheet1!$AF$16)</c:f>
              <c:numCache>
                <c:formatCode>General</c:formatCode>
                <c:ptCount val="7"/>
                <c:pt idx="0">
                  <c:v>19156</c:v>
                </c:pt>
                <c:pt idx="1">
                  <c:v>21798</c:v>
                </c:pt>
                <c:pt idx="2">
                  <c:v>26218</c:v>
                </c:pt>
                <c:pt idx="3">
                  <c:v>22588</c:v>
                </c:pt>
                <c:pt idx="4">
                  <c:v>25335</c:v>
                </c:pt>
                <c:pt idx="5">
                  <c:v>34202</c:v>
                </c:pt>
                <c:pt idx="6">
                  <c:v>41960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C-481A-9288-CBE2A457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256"/>
        <c:axId val="147721920"/>
      </c:lineChart>
      <c:catAx>
        <c:axId val="1477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7721920"/>
        <c:crosses val="autoZero"/>
        <c:auto val="1"/>
        <c:lblAlgn val="ctr"/>
        <c:lblOffset val="100"/>
        <c:noMultiLvlLbl val="0"/>
      </c:catAx>
      <c:valAx>
        <c:axId val="1477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77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Sheet1!$K$18:$Q$18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(Combined!$F$16,Combined!$J$16,Combined!$N$16,Combined!$R$16,Combined!$V$20,Combined!$Z$20,Combined!$AD$20)</c:f>
              <c:numCache>
                <c:formatCode>General</c:formatCode>
                <c:ptCount val="7"/>
                <c:pt idx="0">
                  <c:v>2855.8316371090873</c:v>
                </c:pt>
                <c:pt idx="1">
                  <c:v>1244.919931139272</c:v>
                </c:pt>
                <c:pt idx="2">
                  <c:v>475.83706947474849</c:v>
                </c:pt>
                <c:pt idx="3">
                  <c:v>87.927571386290083</c:v>
                </c:pt>
                <c:pt idx="4">
                  <c:v>29960.61974411265</c:v>
                </c:pt>
                <c:pt idx="5">
                  <c:v>35351.141741021886</c:v>
                </c:pt>
                <c:pt idx="6">
                  <c:v>42187.707590736565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0-4718-80BE-D03D4816AB55}"/>
            </c:ext>
          </c:extLst>
        </c:ser>
        <c:ser>
          <c:idx val="1"/>
          <c:order val="1"/>
          <c:tx>
            <c:v>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Sheet1!$K$18:$Q$18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21988.730416449485</c:v>
                </c:pt>
                <c:pt idx="1">
                  <c:v>21918.027454405448</c:v>
                </c:pt>
                <c:pt idx="2">
                  <c:v>28641.843965325876</c:v>
                </c:pt>
                <c:pt idx="3">
                  <c:v>24784.969771684526</c:v>
                </c:pt>
                <c:pt idx="4">
                  <c:v>29960.61974411265</c:v>
                </c:pt>
                <c:pt idx="5">
                  <c:v>35351.141741021886</c:v>
                </c:pt>
                <c:pt idx="6">
                  <c:v>42187.707590736565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0-4718-80BE-D03D4816AB55}"/>
            </c:ext>
          </c:extLst>
        </c:ser>
        <c:ser>
          <c:idx val="2"/>
          <c:order val="2"/>
          <c:tx>
            <c:v>Weight ( W in tradecode)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Sheet1!$K$18:$Q$18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([1]Sheet1!$G$16,[1]Sheet1!$K$16,[1]Sheet1!$O$16,[1]Sheet1!$S$16,[1]Sheet1!$W$16,[1]Sheet1!$AA$16,[1]Sheet1!$AE$16)</c:f>
              <c:numCache>
                <c:formatCode>General</c:formatCode>
                <c:ptCount val="7"/>
                <c:pt idx="0">
                  <c:v>2855.8316371090873</c:v>
                </c:pt>
                <c:pt idx="1">
                  <c:v>1244.919931139272</c:v>
                </c:pt>
                <c:pt idx="2">
                  <c:v>475.83706947474849</c:v>
                </c:pt>
                <c:pt idx="3">
                  <c:v>87.927571386290083</c:v>
                </c:pt>
                <c:pt idx="4">
                  <c:v>503.09376111914264</c:v>
                </c:pt>
                <c:pt idx="5">
                  <c:v>385.3670730578059</c:v>
                </c:pt>
                <c:pt idx="6">
                  <c:v>127.57262567019922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0-4718-80BE-D03D4816AB55}"/>
            </c:ext>
          </c:extLst>
        </c:ser>
        <c:ser>
          <c:idx val="3"/>
          <c:order val="3"/>
          <c:tx>
            <c:v>Weight (real)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Sheet1!$K$18:$Q$18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([2]Sheet1!$G$16,[2]Sheet1!$K$16,[2]Sheet1!$O$16,[2]Sheet1!$S$16,[2]Sheet1!$W$16,[2]Sheet1!$AA$16,[2]Sheet1!$AE$16)</c:f>
              <c:numCache>
                <c:formatCode>General</c:formatCode>
                <c:ptCount val="7"/>
                <c:pt idx="0">
                  <c:v>5540.027132004976</c:v>
                </c:pt>
                <c:pt idx="1">
                  <c:v>3117.8815282904388</c:v>
                </c:pt>
                <c:pt idx="2">
                  <c:v>2876.7012356080777</c:v>
                </c:pt>
                <c:pt idx="3">
                  <c:v>2743.6575351756051</c:v>
                </c:pt>
                <c:pt idx="4">
                  <c:v>5654.9648792080443</c:v>
                </c:pt>
                <c:pt idx="5">
                  <c:v>18592.045178868651</c:v>
                </c:pt>
                <c:pt idx="6">
                  <c:v>15498.777481018456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0-4718-80BE-D03D4816AB55}"/>
            </c:ext>
          </c:extLst>
        </c:ser>
        <c:ser>
          <c:idx val="4"/>
          <c:order val="4"/>
          <c:tx>
            <c:v>PVPS 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Sheet1!$K$18:$Q$18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(Combined!$G$20,Combined!$K$20,Combined!$O$20,Combined!$S$20,Combined!$S$20,Combined!$W$20,Combined!$AA$20,Combined!$AE$20)</c:f>
              <c:numCache>
                <c:formatCode>General</c:formatCode>
                <c:ptCount val="8"/>
                <c:pt idx="0">
                  <c:v>19156</c:v>
                </c:pt>
                <c:pt idx="1">
                  <c:v>21798</c:v>
                </c:pt>
                <c:pt idx="2">
                  <c:v>26218</c:v>
                </c:pt>
                <c:pt idx="3">
                  <c:v>22588</c:v>
                </c:pt>
                <c:pt idx="4">
                  <c:v>22588</c:v>
                </c:pt>
                <c:pt idx="5">
                  <c:v>25335</c:v>
                </c:pt>
                <c:pt idx="6">
                  <c:v>34202</c:v>
                </c:pt>
                <c:pt idx="7">
                  <c:v>41960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00-4718-80BE-D03D4816AB55}"/>
            </c:ext>
          </c:extLst>
        </c:ser>
        <c:ser>
          <c:idx val="5"/>
          <c:order val="5"/>
          <c:tx>
            <c:v>PVPS (only weight ref)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Sheet1!$K$18:$Q$18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([2]Sheet1!$H$16,[2]Sheet1!$L$16,[2]Sheet1!$P$16,[2]Sheet1!$T$16,[2]Sheet1!$X$16,[2]Sheet1!$AB$16,[2]Sheet1!$AB$16,[2]Sheet1!$AF$16)</c:f>
              <c:numCache>
                <c:formatCode>General</c:formatCode>
                <c:ptCount val="8"/>
                <c:pt idx="0">
                  <c:v>2323</c:v>
                </c:pt>
                <c:pt idx="1">
                  <c:v>2560</c:v>
                </c:pt>
                <c:pt idx="2">
                  <c:v>2326</c:v>
                </c:pt>
                <c:pt idx="3">
                  <c:v>3013</c:v>
                </c:pt>
                <c:pt idx="4">
                  <c:v>3585</c:v>
                </c:pt>
                <c:pt idx="5">
                  <c:v>9165</c:v>
                </c:pt>
                <c:pt idx="6">
                  <c:v>9165</c:v>
                </c:pt>
                <c:pt idx="7">
                  <c:v>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0-4718-80BE-D03D4816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23328"/>
        <c:axId val="1012619168"/>
      </c:lineChart>
      <c:catAx>
        <c:axId val="10126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12619168"/>
        <c:crosses val="autoZero"/>
        <c:auto val="1"/>
        <c:lblAlgn val="ctr"/>
        <c:lblOffset val="100"/>
        <c:noMultiLvlLbl val="0"/>
      </c:catAx>
      <c:valAx>
        <c:axId val="10126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126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411480</xdr:colOff>
      <xdr:row>19</xdr:row>
      <xdr:rowOff>99060</xdr:rowOff>
    </xdr:from>
    <xdr:to>
      <xdr:col>32</xdr:col>
      <xdr:colOff>106680</xdr:colOff>
      <xdr:row>34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7D76E-A52C-1F52-0950-990AB358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464820</xdr:colOff>
      <xdr:row>21</xdr:row>
      <xdr:rowOff>160020</xdr:rowOff>
    </xdr:from>
    <xdr:to>
      <xdr:col>25</xdr:col>
      <xdr:colOff>68580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23166-26D4-AC78-0CA4-65A338251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erence_countries_Weight_10codes_shareadded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ference_countries_Weight_10codes_sharead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G16">
            <v>2855.8316371090873</v>
          </cell>
          <cell r="K16">
            <v>1244.919931139272</v>
          </cell>
          <cell r="O16">
            <v>475.83706947474849</v>
          </cell>
          <cell r="S16">
            <v>87.927571386290083</v>
          </cell>
          <cell r="W16">
            <v>503.09376111914264</v>
          </cell>
          <cell r="AA16">
            <v>385.3670730578059</v>
          </cell>
          <cell r="AE16">
            <v>127.57262567019922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G16">
            <v>5540.027132004976</v>
          </cell>
          <cell r="H16">
            <v>2323</v>
          </cell>
          <cell r="K16">
            <v>3117.8815282904388</v>
          </cell>
          <cell r="L16">
            <v>2560</v>
          </cell>
          <cell r="O16">
            <v>2876.7012356080777</v>
          </cell>
          <cell r="P16">
            <v>2326</v>
          </cell>
          <cell r="S16">
            <v>2743.6575351756051</v>
          </cell>
          <cell r="T16">
            <v>3013</v>
          </cell>
          <cell r="W16">
            <v>5654.9648792080443</v>
          </cell>
          <cell r="X16">
            <v>3585</v>
          </cell>
          <cell r="AA16">
            <v>18592.045178868651</v>
          </cell>
          <cell r="AB16">
            <v>9165</v>
          </cell>
          <cell r="AE16">
            <v>15498.777481018456</v>
          </cell>
          <cell r="AF16">
            <v>9057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2"/>
  <sheetViews>
    <sheetView tabSelected="1" topLeftCell="O1" workbookViewId="0">
      <selection activeCell="S9" sqref="S9"/>
    </sheetView>
  </sheetViews>
  <sheetFormatPr defaultRowHeight="14.4" x14ac:dyDescent="0.3"/>
  <cols>
    <col min="3" max="6" width="0" hidden="1" customWidth="1"/>
    <col min="17" max="17" width="20.21875" bestFit="1" customWidth="1"/>
    <col min="35" max="38" width="0" hidden="1" customWidth="1"/>
  </cols>
  <sheetData>
    <row r="1" spans="1:4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24</v>
      </c>
      <c r="K1" s="1" t="s">
        <v>7</v>
      </c>
      <c r="L1" s="1" t="s">
        <v>8</v>
      </c>
      <c r="M1" s="1" t="s">
        <v>25</v>
      </c>
      <c r="N1" s="1" t="s">
        <v>26</v>
      </c>
      <c r="O1" s="1" t="s">
        <v>9</v>
      </c>
      <c r="P1" s="1" t="s">
        <v>10</v>
      </c>
      <c r="Q1" s="1" t="s">
        <v>27</v>
      </c>
      <c r="R1" s="1" t="s">
        <v>28</v>
      </c>
      <c r="S1" s="1" t="s">
        <v>11</v>
      </c>
      <c r="T1" s="1" t="s">
        <v>12</v>
      </c>
      <c r="U1" s="1" t="s">
        <v>29</v>
      </c>
      <c r="V1" s="1" t="s">
        <v>30</v>
      </c>
      <c r="W1" s="1" t="s">
        <v>13</v>
      </c>
      <c r="X1" s="1" t="s">
        <v>14</v>
      </c>
      <c r="Y1" s="1" t="s">
        <v>31</v>
      </c>
      <c r="Z1" s="1" t="s">
        <v>32</v>
      </c>
      <c r="AA1" s="1" t="s">
        <v>15</v>
      </c>
      <c r="AB1" s="1" t="s">
        <v>16</v>
      </c>
      <c r="AC1" s="1" t="s">
        <v>33</v>
      </c>
      <c r="AD1" s="1" t="s">
        <v>34</v>
      </c>
      <c r="AE1" s="1" t="s">
        <v>17</v>
      </c>
      <c r="AF1" s="1" t="s">
        <v>18</v>
      </c>
      <c r="AG1" s="1" t="s">
        <v>35</v>
      </c>
      <c r="AH1" s="1" t="s">
        <v>36</v>
      </c>
      <c r="AI1" s="1" t="s">
        <v>19</v>
      </c>
      <c r="AJ1" s="1" t="s">
        <v>20</v>
      </c>
      <c r="AK1" s="1" t="s">
        <v>21</v>
      </c>
      <c r="AL1" s="1" t="s">
        <v>22</v>
      </c>
    </row>
    <row r="2" spans="1:43" x14ac:dyDescent="0.3">
      <c r="A2" s="1">
        <v>11</v>
      </c>
      <c r="B2" t="s">
        <v>37</v>
      </c>
      <c r="C2">
        <v>1081.1227827109481</v>
      </c>
      <c r="D2">
        <v>1741.35594113704</v>
      </c>
      <c r="E2">
        <v>1583.86515455166</v>
      </c>
      <c r="F2">
        <v>855.92489423160589</v>
      </c>
      <c r="G2">
        <v>864.57431697229413</v>
      </c>
      <c r="H2">
        <v>848</v>
      </c>
      <c r="I2">
        <v>16.574316972294131</v>
      </c>
      <c r="J2" s="2">
        <v>1.9545185108837411E-2</v>
      </c>
      <c r="K2">
        <v>925.56268087574233</v>
      </c>
      <c r="L2">
        <v>926</v>
      </c>
      <c r="M2">
        <v>-0.4373191242576695</v>
      </c>
      <c r="N2" s="2">
        <v>-4.7226687284845518E-4</v>
      </c>
      <c r="O2">
        <v>828.98562631647167</v>
      </c>
      <c r="P2">
        <v>851</v>
      </c>
      <c r="Q2">
        <v>-22.01437368352833</v>
      </c>
      <c r="R2" s="2">
        <v>-2.5868829240338821E-2</v>
      </c>
      <c r="S2">
        <v>2018.9355745235589</v>
      </c>
      <c r="T2">
        <v>1270</v>
      </c>
      <c r="U2">
        <v>748.93557452355913</v>
      </c>
      <c r="V2" s="2">
        <v>0.58971305080595204</v>
      </c>
      <c r="W2">
        <v>5246.739418647463</v>
      </c>
      <c r="X2">
        <v>4408</v>
      </c>
      <c r="Y2">
        <v>838.73941864746303</v>
      </c>
      <c r="Z2" s="2">
        <v>0.19027663762419761</v>
      </c>
      <c r="AA2">
        <v>6457.8925398978436</v>
      </c>
      <c r="AB2">
        <v>4734</v>
      </c>
      <c r="AC2">
        <v>1723.892539897844</v>
      </c>
      <c r="AD2" s="2">
        <v>0.36415136035019952</v>
      </c>
      <c r="AE2">
        <v>6412.2081759459361</v>
      </c>
      <c r="AF2">
        <v>4503</v>
      </c>
      <c r="AG2">
        <v>1909.2081759459361</v>
      </c>
      <c r="AH2" s="2">
        <v>0.42398582632599069</v>
      </c>
      <c r="AI2">
        <v>5861.6998508269762</v>
      </c>
      <c r="AK2">
        <v>1812.4432450353941</v>
      </c>
      <c r="AN2">
        <f>SUM(G2,K2,O2,S2,W2,AA2,AE2)</f>
        <v>22754.89833317931</v>
      </c>
      <c r="AO2">
        <f>SUM(H2,L2,P2,T2,X2,AB2,AF2)</f>
        <v>17540</v>
      </c>
      <c r="AP2">
        <f>SUM(I2,M2,Q2,U2,Y2,AC2,AG2)</f>
        <v>5214.8983331793106</v>
      </c>
      <c r="AQ2" s="3">
        <f>AVERAGE(J2,N2,R2,V2,Z2,AD2,AH2)</f>
        <v>0.2230472805859986</v>
      </c>
    </row>
    <row r="3" spans="1:43" x14ac:dyDescent="0.3">
      <c r="A3" s="1">
        <v>19</v>
      </c>
      <c r="B3" t="s">
        <v>38</v>
      </c>
      <c r="C3">
        <v>360.84966618539949</v>
      </c>
      <c r="D3">
        <v>1090.278222610933</v>
      </c>
      <c r="E3">
        <v>1029.182897134147</v>
      </c>
      <c r="F3">
        <v>328.04633574080901</v>
      </c>
      <c r="G3">
        <v>202.79523411886831</v>
      </c>
      <c r="H3">
        <v>124</v>
      </c>
      <c r="I3">
        <v>78.795234118868336</v>
      </c>
      <c r="J3" s="2">
        <v>0.63544543644248663</v>
      </c>
      <c r="K3">
        <v>87.983718113823755</v>
      </c>
      <c r="L3">
        <v>144</v>
      </c>
      <c r="M3">
        <v>-56.016281886176237</v>
      </c>
      <c r="N3" s="2">
        <v>-0.38900195754289058</v>
      </c>
      <c r="O3">
        <v>158.1980975925855</v>
      </c>
      <c r="P3">
        <v>210</v>
      </c>
      <c r="Q3">
        <v>-51.801902407414531</v>
      </c>
      <c r="R3" s="2">
        <v>-0.24667572574959301</v>
      </c>
      <c r="S3">
        <v>360.82593030410032</v>
      </c>
      <c r="T3">
        <v>362</v>
      </c>
      <c r="U3">
        <v>-1.174069695899675</v>
      </c>
      <c r="V3" s="2">
        <v>-3.2432864527615329E-3</v>
      </c>
      <c r="W3">
        <v>559.14382674860462</v>
      </c>
      <c r="X3">
        <v>457</v>
      </c>
      <c r="Y3">
        <v>102.1438267486046</v>
      </c>
      <c r="Z3" s="2">
        <v>0.22350946772123551</v>
      </c>
      <c r="AA3">
        <v>1279.1000120327619</v>
      </c>
      <c r="AB3">
        <v>818</v>
      </c>
      <c r="AC3">
        <v>461.1000120327617</v>
      </c>
      <c r="AD3" s="2">
        <v>0.56369194625031993</v>
      </c>
      <c r="AE3">
        <v>1176.0011796787669</v>
      </c>
      <c r="AF3">
        <v>1048</v>
      </c>
      <c r="AG3">
        <v>128.0011796787667</v>
      </c>
      <c r="AH3" s="2">
        <v>0.1221385302278308</v>
      </c>
      <c r="AI3">
        <v>1327.4670560102129</v>
      </c>
      <c r="AK3">
        <v>218.03850353764369</v>
      </c>
      <c r="AN3">
        <f t="shared" ref="AN3:AP14" si="0">SUM(G3,K3,O3,S3,W3,AA3,AE3)</f>
        <v>3824.0479985895108</v>
      </c>
      <c r="AO3">
        <f t="shared" si="0"/>
        <v>3163</v>
      </c>
      <c r="AP3">
        <f t="shared" si="0"/>
        <v>661.04799858951083</v>
      </c>
      <c r="AQ3" s="3">
        <f t="shared" ref="AQ3:AQ14" si="1">AVERAGE(J3,N3,R3,V3,Z3,AD3,AH3)</f>
        <v>0.12940920155666111</v>
      </c>
    </row>
    <row r="4" spans="1:43" x14ac:dyDescent="0.3">
      <c r="A4" s="1">
        <v>40</v>
      </c>
      <c r="B4" t="s">
        <v>39</v>
      </c>
      <c r="C4">
        <v>158.16195324678489</v>
      </c>
      <c r="D4">
        <v>112.83912157510809</v>
      </c>
      <c r="E4">
        <v>251.36722854749141</v>
      </c>
      <c r="F4">
        <v>66.988967408503427</v>
      </c>
      <c r="G4">
        <v>304.31123295528943</v>
      </c>
      <c r="H4">
        <v>209</v>
      </c>
      <c r="I4">
        <v>95.31123295528937</v>
      </c>
      <c r="J4" s="2">
        <v>0.45603460744157592</v>
      </c>
      <c r="K4">
        <v>456.19777089802562</v>
      </c>
      <c r="L4">
        <v>355</v>
      </c>
      <c r="M4">
        <v>101.1977708980256</v>
      </c>
      <c r="N4" s="2">
        <v>0.28506414337472008</v>
      </c>
      <c r="O4">
        <v>541.87727423322315</v>
      </c>
      <c r="P4">
        <v>549</v>
      </c>
      <c r="Q4">
        <v>-7.1227257667768527</v>
      </c>
      <c r="R4" s="2">
        <v>-1.2973999575185521E-2</v>
      </c>
      <c r="S4">
        <v>207.5773969889585</v>
      </c>
      <c r="T4">
        <v>712</v>
      </c>
      <c r="U4">
        <v>-504.42260301104147</v>
      </c>
      <c r="V4" s="2">
        <v>-0.70845871209415934</v>
      </c>
      <c r="W4">
        <v>394.58742852788811</v>
      </c>
      <c r="X4">
        <v>569</v>
      </c>
      <c r="Y4">
        <v>-174.41257147211189</v>
      </c>
      <c r="Z4" s="2">
        <v>-0.30652473017945858</v>
      </c>
      <c r="AA4">
        <v>730.60327836932822</v>
      </c>
      <c r="AB4">
        <v>288</v>
      </c>
      <c r="AC4">
        <v>442.60327836932822</v>
      </c>
      <c r="AD4" s="2">
        <v>1.53681693878239</v>
      </c>
      <c r="AE4">
        <v>1723.6422061175219</v>
      </c>
      <c r="AF4">
        <v>790</v>
      </c>
      <c r="AG4">
        <v>933.64220611752194</v>
      </c>
      <c r="AH4" s="2">
        <v>1.1818255773639521</v>
      </c>
      <c r="AI4">
        <v>2084.3221615221282</v>
      </c>
      <c r="AK4">
        <v>364.03480103003437</v>
      </c>
      <c r="AN4">
        <f t="shared" si="0"/>
        <v>4358.7965880902348</v>
      </c>
      <c r="AO4">
        <f t="shared" si="0"/>
        <v>3472</v>
      </c>
      <c r="AP4">
        <f t="shared" si="0"/>
        <v>886.79658809023499</v>
      </c>
      <c r="AQ4" s="3">
        <f t="shared" si="1"/>
        <v>0.3473976893019764</v>
      </c>
    </row>
    <row r="5" spans="1:43" x14ac:dyDescent="0.3">
      <c r="A5" s="1">
        <v>53</v>
      </c>
      <c r="B5" t="s">
        <v>40</v>
      </c>
      <c r="C5">
        <v>83.23193597387781</v>
      </c>
      <c r="D5">
        <v>123.4853007215214</v>
      </c>
      <c r="E5">
        <v>256.94972095132238</v>
      </c>
      <c r="F5">
        <v>296.44340100917202</v>
      </c>
      <c r="G5">
        <v>101.8974122491172</v>
      </c>
      <c r="H5">
        <v>53</v>
      </c>
      <c r="I5">
        <v>48.897412249117153</v>
      </c>
      <c r="J5" s="2">
        <v>0.92259268394560667</v>
      </c>
      <c r="K5">
        <v>66.906936639244321</v>
      </c>
      <c r="L5">
        <v>228</v>
      </c>
      <c r="M5">
        <v>-161.09306336075571</v>
      </c>
      <c r="N5" s="2">
        <v>-0.7065485235120863</v>
      </c>
      <c r="O5">
        <v>184.2323151145155</v>
      </c>
      <c r="P5">
        <v>82</v>
      </c>
      <c r="Q5">
        <v>102.2323151145155</v>
      </c>
      <c r="R5" s="2">
        <v>1.246735550177019</v>
      </c>
      <c r="S5">
        <v>88.133621937186462</v>
      </c>
      <c r="T5">
        <v>76</v>
      </c>
      <c r="U5">
        <v>12.13362193718646</v>
      </c>
      <c r="V5" s="2">
        <v>0.15965292022613761</v>
      </c>
      <c r="W5">
        <v>2.7237530857422079</v>
      </c>
      <c r="X5">
        <v>115</v>
      </c>
      <c r="Y5">
        <v>-112.2762469142578</v>
      </c>
      <c r="Z5" s="2">
        <v>-0.97631519055876348</v>
      </c>
      <c r="AA5">
        <v>71.714130501456935</v>
      </c>
      <c r="AB5">
        <v>109</v>
      </c>
      <c r="AC5">
        <v>-37.285869498543057</v>
      </c>
      <c r="AD5" s="2">
        <v>-0.34207219723434001</v>
      </c>
      <c r="AE5">
        <v>484.70032709998219</v>
      </c>
      <c r="AF5">
        <v>263</v>
      </c>
      <c r="AG5">
        <v>221.70032709998219</v>
      </c>
      <c r="AH5" s="2">
        <v>0.84296702319384886</v>
      </c>
      <c r="AI5">
        <v>487.90857173616979</v>
      </c>
      <c r="AK5">
        <v>195.95350200559241</v>
      </c>
      <c r="AN5">
        <f t="shared" si="0"/>
        <v>1000.3084966272449</v>
      </c>
      <c r="AO5">
        <f t="shared" si="0"/>
        <v>926</v>
      </c>
      <c r="AP5">
        <f t="shared" si="0"/>
        <v>74.30849662724475</v>
      </c>
      <c r="AQ5" s="3">
        <f t="shared" si="1"/>
        <v>0.16385889517677463</v>
      </c>
    </row>
    <row r="6" spans="1:43" x14ac:dyDescent="0.3">
      <c r="A6" s="1">
        <v>66</v>
      </c>
      <c r="B6" t="s">
        <v>41</v>
      </c>
      <c r="C6">
        <v>35.929476364353143</v>
      </c>
      <c r="D6">
        <v>32.33821015886825</v>
      </c>
      <c r="E6">
        <v>49.308570598915033</v>
      </c>
      <c r="F6">
        <v>49.041275872468219</v>
      </c>
      <c r="G6">
        <v>56.017633573018891</v>
      </c>
      <c r="H6">
        <v>0</v>
      </c>
      <c r="I6">
        <v>56.017633573018891</v>
      </c>
      <c r="J6" s="2" t="s">
        <v>50</v>
      </c>
      <c r="K6">
        <v>16.913654847812978</v>
      </c>
      <c r="L6">
        <v>11</v>
      </c>
      <c r="M6">
        <v>5.9136548478129782</v>
      </c>
      <c r="N6" s="2">
        <v>0.53760498616481622</v>
      </c>
      <c r="O6">
        <v>27.63035064044989</v>
      </c>
      <c r="P6">
        <v>17</v>
      </c>
      <c r="Q6">
        <v>10.63035064044989</v>
      </c>
      <c r="R6" s="2">
        <v>0.62531474355587591</v>
      </c>
      <c r="S6">
        <v>45.487804999301481</v>
      </c>
      <c r="T6">
        <v>43</v>
      </c>
      <c r="U6">
        <v>2.4878049993014808</v>
      </c>
      <c r="V6" s="2">
        <v>5.7855930216313523E-2</v>
      </c>
      <c r="W6">
        <v>80.706774133116383</v>
      </c>
      <c r="X6">
        <v>54</v>
      </c>
      <c r="Y6">
        <v>26.706774133116379</v>
      </c>
      <c r="Z6" s="2">
        <v>0.49456989135400709</v>
      </c>
      <c r="AA6">
        <v>119.41979777821891</v>
      </c>
      <c r="AB6">
        <v>80</v>
      </c>
      <c r="AC6">
        <v>39.419797778218943</v>
      </c>
      <c r="AD6" s="2">
        <v>0.49274747222773668</v>
      </c>
      <c r="AE6">
        <v>190.76947139295001</v>
      </c>
      <c r="AF6">
        <v>99</v>
      </c>
      <c r="AG6">
        <v>91.769471392950038</v>
      </c>
      <c r="AH6" s="2">
        <v>0.92696435750454587</v>
      </c>
      <c r="AI6">
        <v>134.13866504191549</v>
      </c>
      <c r="AK6">
        <v>44.247033314912763</v>
      </c>
      <c r="AN6">
        <f t="shared" si="0"/>
        <v>536.94548736486854</v>
      </c>
      <c r="AO6">
        <f t="shared" si="0"/>
        <v>304</v>
      </c>
      <c r="AP6">
        <f t="shared" si="0"/>
        <v>232.9454873648686</v>
      </c>
      <c r="AQ6" s="3">
        <f t="shared" si="1"/>
        <v>0.52250956350388256</v>
      </c>
    </row>
    <row r="7" spans="1:43" x14ac:dyDescent="0.3">
      <c r="A7" s="1">
        <v>67</v>
      </c>
      <c r="B7" t="s">
        <v>42</v>
      </c>
      <c r="C7">
        <v>1052.9012335215109</v>
      </c>
      <c r="D7">
        <v>2354.022648317929</v>
      </c>
      <c r="E7">
        <v>1113.395058853861</v>
      </c>
      <c r="F7">
        <v>512.70333683641479</v>
      </c>
      <c r="G7">
        <v>677.59173729249119</v>
      </c>
      <c r="H7">
        <v>954</v>
      </c>
      <c r="I7">
        <v>-276.40826270750881</v>
      </c>
      <c r="J7" s="2">
        <v>-0.28973612443135088</v>
      </c>
      <c r="K7">
        <v>557.8557990050889</v>
      </c>
      <c r="L7">
        <v>904</v>
      </c>
      <c r="M7">
        <v>-346.1442009949111</v>
      </c>
      <c r="N7" s="2">
        <v>-0.38290287720676008</v>
      </c>
      <c r="O7">
        <v>256.4572539137082</v>
      </c>
      <c r="P7">
        <v>596</v>
      </c>
      <c r="Q7">
        <v>-339.5427460862918</v>
      </c>
      <c r="R7" s="2">
        <v>-0.5697025941045164</v>
      </c>
      <c r="S7">
        <v>401.98905684529342</v>
      </c>
      <c r="T7">
        <v>898</v>
      </c>
      <c r="U7">
        <v>-496.01094315470658</v>
      </c>
      <c r="V7" s="2">
        <v>-0.55235071620791387</v>
      </c>
      <c r="W7">
        <v>344.56162600051852</v>
      </c>
      <c r="X7">
        <v>869</v>
      </c>
      <c r="Y7">
        <v>-524.43837399948154</v>
      </c>
      <c r="Z7" s="2">
        <v>-0.60349640276119854</v>
      </c>
      <c r="AA7">
        <v>393.20453954045888</v>
      </c>
      <c r="AB7">
        <v>979</v>
      </c>
      <c r="AC7">
        <v>-585.79546045954112</v>
      </c>
      <c r="AD7" s="2">
        <v>-0.59836104234886733</v>
      </c>
      <c r="AE7">
        <v>547.31218670979217</v>
      </c>
      <c r="AF7">
        <v>973</v>
      </c>
      <c r="AG7">
        <v>-425.68781329020783</v>
      </c>
      <c r="AH7" s="2">
        <v>-0.43750032198376959</v>
      </c>
      <c r="AI7">
        <v>1017.366488715448</v>
      </c>
      <c r="AK7">
        <v>387.95978446899818</v>
      </c>
      <c r="AN7">
        <f t="shared" si="0"/>
        <v>3178.9721993073508</v>
      </c>
      <c r="AO7">
        <f t="shared" si="0"/>
        <v>6173</v>
      </c>
      <c r="AP7">
        <f t="shared" si="0"/>
        <v>-2994.0278006926487</v>
      </c>
      <c r="AQ7" s="3">
        <f t="shared" si="1"/>
        <v>-0.49057858272062521</v>
      </c>
    </row>
    <row r="8" spans="1:43" x14ac:dyDescent="0.3">
      <c r="A8" s="1">
        <v>92</v>
      </c>
      <c r="B8" t="s">
        <v>43</v>
      </c>
      <c r="C8">
        <v>221.5557511119321</v>
      </c>
      <c r="D8">
        <v>283.92405010929878</v>
      </c>
      <c r="E8">
        <v>260.12172339872097</v>
      </c>
      <c r="F8">
        <v>281.54344329048342</v>
      </c>
      <c r="G8">
        <v>123.0146555924582</v>
      </c>
      <c r="H8">
        <v>211</v>
      </c>
      <c r="I8">
        <v>-87.985344407541788</v>
      </c>
      <c r="J8" s="2">
        <v>-0.41699215359024538</v>
      </c>
      <c r="K8">
        <v>169.6737574730825</v>
      </c>
      <c r="L8">
        <v>183</v>
      </c>
      <c r="M8">
        <v>-13.32624252691747</v>
      </c>
      <c r="N8" s="2">
        <v>-7.2820997414849556E-2</v>
      </c>
      <c r="O8">
        <v>106.986259851572</v>
      </c>
      <c r="P8">
        <v>106</v>
      </c>
      <c r="Q8">
        <v>0.98625985157200091</v>
      </c>
      <c r="R8" s="2">
        <v>9.3043382223773671E-3</v>
      </c>
      <c r="S8">
        <v>246.69330027398431</v>
      </c>
      <c r="T8">
        <v>75</v>
      </c>
      <c r="U8">
        <v>171.69330027398431</v>
      </c>
      <c r="V8" s="2">
        <v>2.289244003653125</v>
      </c>
      <c r="W8">
        <v>652.1926793252934</v>
      </c>
      <c r="X8">
        <v>406</v>
      </c>
      <c r="Y8">
        <v>246.1926793252934</v>
      </c>
      <c r="Z8" s="2">
        <v>0.60638590966821038</v>
      </c>
      <c r="AA8">
        <v>683.99439016120539</v>
      </c>
      <c r="AB8">
        <v>602</v>
      </c>
      <c r="AC8">
        <v>81.994390161205388</v>
      </c>
      <c r="AD8" s="2">
        <v>0.1362033059156236</v>
      </c>
      <c r="AE8">
        <v>1248.426901822397</v>
      </c>
      <c r="AF8">
        <v>590</v>
      </c>
      <c r="AG8">
        <v>658.42690182239744</v>
      </c>
      <c r="AH8" s="2">
        <v>1.115977799698979</v>
      </c>
      <c r="AI8">
        <v>2070.1310819941659</v>
      </c>
      <c r="AK8">
        <v>298.00426812837139</v>
      </c>
      <c r="AN8">
        <f t="shared" si="0"/>
        <v>3230.981944499993</v>
      </c>
      <c r="AO8">
        <f t="shared" si="0"/>
        <v>2173</v>
      </c>
      <c r="AP8">
        <f t="shared" si="0"/>
        <v>1057.9819444999932</v>
      </c>
      <c r="AQ8" s="3">
        <f t="shared" si="1"/>
        <v>0.52390031516474578</v>
      </c>
    </row>
    <row r="9" spans="1:43" x14ac:dyDescent="0.3">
      <c r="A9" s="1">
        <v>93</v>
      </c>
      <c r="B9" t="s">
        <v>44</v>
      </c>
      <c r="C9">
        <v>3042.3050100274058</v>
      </c>
      <c r="D9">
        <v>9523.297642264246</v>
      </c>
      <c r="E9">
        <v>4061.7201516755481</v>
      </c>
      <c r="F9">
        <v>987.21828704771008</v>
      </c>
      <c r="G9">
        <v>425.95555172560307</v>
      </c>
      <c r="H9">
        <v>409</v>
      </c>
      <c r="I9">
        <v>16.955551725603129</v>
      </c>
      <c r="J9" s="2">
        <v>4.1456116688516211E-2</v>
      </c>
      <c r="K9">
        <v>159.7723020400698</v>
      </c>
      <c r="L9">
        <v>308</v>
      </c>
      <c r="M9">
        <v>-148.2276979599302</v>
      </c>
      <c r="N9" s="2">
        <v>-0.48125875961016301</v>
      </c>
      <c r="O9">
        <v>14.48978789196406</v>
      </c>
      <c r="P9">
        <v>382</v>
      </c>
      <c r="Q9">
        <v>-367.51021210803589</v>
      </c>
      <c r="R9" s="2">
        <v>-0.96206861808386368</v>
      </c>
      <c r="S9">
        <v>-38.711536863906829</v>
      </c>
      <c r="T9">
        <v>385</v>
      </c>
      <c r="U9">
        <v>-423.71153686390682</v>
      </c>
      <c r="V9" s="2">
        <v>-1.100549446399758</v>
      </c>
      <c r="W9">
        <v>246.96918908659791</v>
      </c>
      <c r="X9">
        <v>426</v>
      </c>
      <c r="Y9">
        <v>-179.03081091340209</v>
      </c>
      <c r="Z9" s="2">
        <v>-0.42026011951502851</v>
      </c>
      <c r="AA9">
        <v>630.0019664367718</v>
      </c>
      <c r="AB9">
        <v>757</v>
      </c>
      <c r="AC9">
        <v>-126.9980335632282</v>
      </c>
      <c r="AD9" s="2">
        <v>-0.16776490563174129</v>
      </c>
      <c r="AE9">
        <v>-67.10751073434912</v>
      </c>
      <c r="AF9">
        <v>785</v>
      </c>
      <c r="AG9">
        <v>-852.10751073434915</v>
      </c>
      <c r="AH9" s="2">
        <v>-1.0854872748208271</v>
      </c>
      <c r="AI9">
        <v>1273.8707438175229</v>
      </c>
      <c r="AK9">
        <v>896.5409597170185</v>
      </c>
      <c r="AN9">
        <f t="shared" si="0"/>
        <v>1371.3697495827507</v>
      </c>
      <c r="AO9">
        <f t="shared" si="0"/>
        <v>3452</v>
      </c>
      <c r="AP9">
        <f t="shared" si="0"/>
        <v>-2080.630250417249</v>
      </c>
      <c r="AQ9" s="3">
        <f t="shared" si="1"/>
        <v>-0.59656185819612362</v>
      </c>
    </row>
    <row r="10" spans="1:43" x14ac:dyDescent="0.3">
      <c r="A10" s="1">
        <v>95</v>
      </c>
      <c r="B10" t="s">
        <v>45</v>
      </c>
      <c r="C10">
        <v>1712.097091249324</v>
      </c>
      <c r="D10">
        <v>2143.2003700139849</v>
      </c>
      <c r="E10">
        <v>3472.990564037038</v>
      </c>
      <c r="F10">
        <v>8288.9025793052951</v>
      </c>
      <c r="G10">
        <v>12583.07933921252</v>
      </c>
      <c r="H10">
        <v>9740</v>
      </c>
      <c r="I10">
        <v>2843.0793392125161</v>
      </c>
      <c r="J10" s="2">
        <v>0.29189726275282513</v>
      </c>
      <c r="K10">
        <v>10762.74755610835</v>
      </c>
      <c r="L10">
        <v>10812</v>
      </c>
      <c r="M10">
        <v>-49.25244389164618</v>
      </c>
      <c r="N10" s="2">
        <v>-4.5553499714804076E-3</v>
      </c>
      <c r="O10">
        <v>8749.80873316816</v>
      </c>
      <c r="P10">
        <v>7889</v>
      </c>
      <c r="Q10">
        <v>860.80873316815996</v>
      </c>
      <c r="R10" s="2">
        <v>0.10911506314718721</v>
      </c>
      <c r="S10">
        <v>9189.1907727819962</v>
      </c>
      <c r="T10">
        <v>7460</v>
      </c>
      <c r="U10">
        <v>1729.190772781996</v>
      </c>
      <c r="V10" s="2">
        <v>0.2317950097562998</v>
      </c>
      <c r="W10">
        <v>9402.6100498643646</v>
      </c>
      <c r="X10">
        <v>6662</v>
      </c>
      <c r="Y10">
        <v>2740.610049864365</v>
      </c>
      <c r="Z10" s="2">
        <v>0.41137947311083228</v>
      </c>
      <c r="AA10">
        <v>12653.41562107392</v>
      </c>
      <c r="AB10">
        <v>7031</v>
      </c>
      <c r="AC10">
        <v>5622.4156210739202</v>
      </c>
      <c r="AD10" s="2">
        <v>0.7996608762727806</v>
      </c>
      <c r="AE10">
        <v>13511.674929688021</v>
      </c>
      <c r="AF10">
        <v>8675</v>
      </c>
      <c r="AG10">
        <v>4836.6749296880234</v>
      </c>
      <c r="AH10" s="2">
        <v>0.55754177863838872</v>
      </c>
      <c r="AI10">
        <v>11584.08639936319</v>
      </c>
      <c r="AK10">
        <v>2145.8919662035592</v>
      </c>
      <c r="AN10">
        <f t="shared" si="0"/>
        <v>76852.527001897324</v>
      </c>
      <c r="AO10">
        <f t="shared" si="0"/>
        <v>58269</v>
      </c>
      <c r="AP10">
        <f t="shared" si="0"/>
        <v>18583.527001897335</v>
      </c>
      <c r="AQ10" s="3">
        <f t="shared" si="1"/>
        <v>0.34240487338669051</v>
      </c>
    </row>
    <row r="11" spans="1:43" x14ac:dyDescent="0.3">
      <c r="A11" s="1">
        <v>177</v>
      </c>
      <c r="B11" t="s">
        <v>46</v>
      </c>
      <c r="C11">
        <v>1046.353694862986</v>
      </c>
      <c r="D11">
        <v>780.90320227685584</v>
      </c>
      <c r="E11">
        <v>647.93576091572845</v>
      </c>
      <c r="F11">
        <v>33.482953330735548</v>
      </c>
      <c r="G11">
        <v>151.8944908906702</v>
      </c>
      <c r="H11">
        <v>23</v>
      </c>
      <c r="I11">
        <v>128.8944908906702</v>
      </c>
      <c r="J11" s="2">
        <v>5.6041082995943574</v>
      </c>
      <c r="K11">
        <v>93.405744063017366</v>
      </c>
      <c r="L11">
        <v>46</v>
      </c>
      <c r="M11">
        <v>47.405744063017373</v>
      </c>
      <c r="N11" s="2">
        <v>1.0305596535438559</v>
      </c>
      <c r="O11">
        <v>50.750160166676018</v>
      </c>
      <c r="P11">
        <v>55</v>
      </c>
      <c r="Q11">
        <v>-4.249839833323982</v>
      </c>
      <c r="R11" s="2">
        <v>-7.7269815151345123E-2</v>
      </c>
      <c r="S11">
        <v>101.79748323011231</v>
      </c>
      <c r="T11">
        <v>135</v>
      </c>
      <c r="U11">
        <v>-33.202516769887723</v>
      </c>
      <c r="V11" s="2">
        <v>-0.245944568665835</v>
      </c>
      <c r="W11">
        <v>588.22755057032623</v>
      </c>
      <c r="X11">
        <v>262</v>
      </c>
      <c r="Y11">
        <v>326.22755057032617</v>
      </c>
      <c r="Z11" s="2">
        <v>1.2451433227875051</v>
      </c>
      <c r="AA11">
        <v>6387.4958640840578</v>
      </c>
      <c r="AB11">
        <v>4916</v>
      </c>
      <c r="AC11">
        <v>1471.495864084058</v>
      </c>
      <c r="AD11" s="2">
        <v>0.29932788122132992</v>
      </c>
      <c r="AE11">
        <v>4615.3064776946858</v>
      </c>
      <c r="AF11">
        <v>3528</v>
      </c>
      <c r="AG11">
        <v>1087.306477694686</v>
      </c>
      <c r="AH11" s="2">
        <v>0.3081934460585844</v>
      </c>
      <c r="AI11">
        <v>6482.7552951774433</v>
      </c>
      <c r="AK11">
        <v>2011.131104604143</v>
      </c>
      <c r="AN11">
        <f t="shared" si="0"/>
        <v>11988.877770699546</v>
      </c>
      <c r="AO11">
        <f t="shared" si="0"/>
        <v>8965</v>
      </c>
      <c r="AP11">
        <f t="shared" si="0"/>
        <v>3023.8777706995461</v>
      </c>
      <c r="AQ11" s="3">
        <f t="shared" si="1"/>
        <v>1.1663026027697789</v>
      </c>
    </row>
    <row r="12" spans="1:43" x14ac:dyDescent="0.3">
      <c r="A12" s="1">
        <v>181</v>
      </c>
      <c r="B12" t="s">
        <v>47</v>
      </c>
      <c r="C12">
        <v>46.348916261660783</v>
      </c>
      <c r="D12">
        <v>45.988225550256161</v>
      </c>
      <c r="E12">
        <v>51.25825582396191</v>
      </c>
      <c r="F12">
        <v>7.0213416837575364</v>
      </c>
      <c r="G12">
        <v>37.234969912589712</v>
      </c>
      <c r="H12">
        <v>35</v>
      </c>
      <c r="I12">
        <v>2.2349699125897118</v>
      </c>
      <c r="J12" s="2">
        <v>6.3856283216848914E-2</v>
      </c>
      <c r="K12">
        <v>60.349051326029198</v>
      </c>
      <c r="L12">
        <v>48</v>
      </c>
      <c r="M12">
        <v>12.349051326029199</v>
      </c>
      <c r="N12" s="2">
        <v>0.25727190262560851</v>
      </c>
      <c r="O12">
        <v>69.341357782772434</v>
      </c>
      <c r="P12">
        <v>59</v>
      </c>
      <c r="Q12">
        <v>10.34135778277243</v>
      </c>
      <c r="R12" s="2">
        <v>0.175277250555465</v>
      </c>
      <c r="S12">
        <v>79.328122266923415</v>
      </c>
      <c r="T12">
        <v>85</v>
      </c>
      <c r="U12">
        <v>-5.6718777330765846</v>
      </c>
      <c r="V12" s="2">
        <v>-6.6727973330312759E-2</v>
      </c>
      <c r="W12">
        <v>180.67506671525391</v>
      </c>
      <c r="X12">
        <v>160</v>
      </c>
      <c r="Y12">
        <v>20.67506671525388</v>
      </c>
      <c r="Z12" s="2">
        <v>0.1292191669703367</v>
      </c>
      <c r="AA12">
        <v>438.04405085629509</v>
      </c>
      <c r="AB12">
        <v>291</v>
      </c>
      <c r="AC12">
        <v>147.04405085629509</v>
      </c>
      <c r="AD12" s="2">
        <v>0.50530601668829944</v>
      </c>
      <c r="AE12">
        <v>659.03394138698536</v>
      </c>
      <c r="AF12">
        <v>506</v>
      </c>
      <c r="AG12">
        <v>153.03394138698539</v>
      </c>
      <c r="AH12" s="2">
        <v>0.30243861934186828</v>
      </c>
      <c r="AI12">
        <v>644.05085875241696</v>
      </c>
      <c r="AK12">
        <v>187.36210898474411</v>
      </c>
      <c r="AN12">
        <f t="shared" si="0"/>
        <v>1524.0065602468492</v>
      </c>
      <c r="AO12">
        <f t="shared" si="0"/>
        <v>1184</v>
      </c>
      <c r="AP12">
        <f t="shared" si="0"/>
        <v>340.00656024684912</v>
      </c>
      <c r="AQ12" s="3">
        <f t="shared" si="1"/>
        <v>0.19523446658115914</v>
      </c>
    </row>
    <row r="13" spans="1:43" x14ac:dyDescent="0.3">
      <c r="A13" s="1">
        <v>182</v>
      </c>
      <c r="B13" t="s">
        <v>48</v>
      </c>
      <c r="C13">
        <v>113.92718730649869</v>
      </c>
      <c r="D13">
        <v>184.4058453833976</v>
      </c>
      <c r="E13">
        <v>377.87144103885322</v>
      </c>
      <c r="F13">
        <v>245.31803912213621</v>
      </c>
      <c r="G13">
        <v>283.72752154950592</v>
      </c>
      <c r="H13">
        <v>305</v>
      </c>
      <c r="I13">
        <v>-21.27247845049413</v>
      </c>
      <c r="J13" s="2">
        <v>-6.9745830985226673E-2</v>
      </c>
      <c r="K13">
        <v>322.10892682578151</v>
      </c>
      <c r="L13">
        <v>333</v>
      </c>
      <c r="M13">
        <v>-10.891073174218549</v>
      </c>
      <c r="N13" s="2">
        <v>-3.2705925448103752E-2</v>
      </c>
      <c r="O13">
        <v>284.0348344698549</v>
      </c>
      <c r="P13">
        <v>270</v>
      </c>
      <c r="Q13">
        <v>14.0348344698549</v>
      </c>
      <c r="R13" s="2">
        <v>5.1980868406870002E-2</v>
      </c>
      <c r="S13">
        <v>343.48312621034933</v>
      </c>
      <c r="T13">
        <v>242</v>
      </c>
      <c r="U13">
        <v>101.4831262103493</v>
      </c>
      <c r="V13" s="2">
        <v>0.41935176119979062</v>
      </c>
      <c r="W13">
        <v>474.8655677719704</v>
      </c>
      <c r="X13">
        <v>267</v>
      </c>
      <c r="Y13">
        <v>207.8655677719704</v>
      </c>
      <c r="Z13" s="2">
        <v>0.77852272573771686</v>
      </c>
      <c r="AA13">
        <v>587.03822546575202</v>
      </c>
      <c r="AB13">
        <v>325</v>
      </c>
      <c r="AC13">
        <v>262.03822546575202</v>
      </c>
      <c r="AD13" s="2">
        <v>0.80627146297154473</v>
      </c>
      <c r="AE13">
        <v>773.14176968182187</v>
      </c>
      <c r="AF13">
        <v>475</v>
      </c>
      <c r="AG13">
        <v>298.14176968182193</v>
      </c>
      <c r="AH13" s="2">
        <v>0.62766688354067757</v>
      </c>
      <c r="AI13">
        <v>951.85243860713081</v>
      </c>
      <c r="AK13">
        <v>242.7663741697051</v>
      </c>
      <c r="AN13">
        <f t="shared" si="0"/>
        <v>3068.3999719750364</v>
      </c>
      <c r="AO13">
        <f t="shared" si="0"/>
        <v>2217</v>
      </c>
      <c r="AP13">
        <f t="shared" si="0"/>
        <v>851.3999719750359</v>
      </c>
      <c r="AQ13" s="3">
        <f t="shared" si="1"/>
        <v>0.3687631350604671</v>
      </c>
    </row>
    <row r="14" spans="1:43" x14ac:dyDescent="0.3">
      <c r="A14" s="1">
        <v>200</v>
      </c>
      <c r="B14" t="s">
        <v>49</v>
      </c>
      <c r="C14">
        <v>1845.813774007368</v>
      </c>
      <c r="D14">
        <v>2987.9860503174191</v>
      </c>
      <c r="E14">
        <v>7037.2735710538818</v>
      </c>
      <c r="F14">
        <v>4219.7733668141809</v>
      </c>
      <c r="G14">
        <v>6176.6363204050595</v>
      </c>
      <c r="H14">
        <v>6245</v>
      </c>
      <c r="I14">
        <v>-68.36367959494055</v>
      </c>
      <c r="J14" s="2">
        <v>-1.094694629222427E-2</v>
      </c>
      <c r="K14">
        <v>8238.5495561893786</v>
      </c>
      <c r="L14">
        <v>7500</v>
      </c>
      <c r="M14">
        <v>738.54955618937856</v>
      </c>
      <c r="N14" s="2">
        <v>9.8473274158583812E-2</v>
      </c>
      <c r="O14">
        <v>17369.051914183921</v>
      </c>
      <c r="P14">
        <v>15152</v>
      </c>
      <c r="Q14">
        <v>2217.0519141839209</v>
      </c>
      <c r="R14" s="2">
        <v>0.14632074407232851</v>
      </c>
      <c r="S14">
        <v>11740.23911818667</v>
      </c>
      <c r="T14">
        <v>10845</v>
      </c>
      <c r="U14">
        <v>895.23911818666602</v>
      </c>
      <c r="V14" s="2">
        <v>8.2548558615644627E-2</v>
      </c>
      <c r="W14">
        <v>11786.61681363551</v>
      </c>
      <c r="X14">
        <v>10680</v>
      </c>
      <c r="Y14">
        <v>1106.6168136355061</v>
      </c>
      <c r="Z14" s="2">
        <v>0.1036158065201785</v>
      </c>
      <c r="AA14">
        <v>4919.2173248238159</v>
      </c>
      <c r="AB14">
        <v>13272</v>
      </c>
      <c r="AC14">
        <v>-8352.7826751761841</v>
      </c>
      <c r="AD14" s="2">
        <v>-0.62935372778602949</v>
      </c>
      <c r="AE14">
        <v>10912.597534252051</v>
      </c>
      <c r="AF14">
        <v>19725</v>
      </c>
      <c r="AG14">
        <v>-8812.4024657479476</v>
      </c>
      <c r="AH14" s="2">
        <v>-0.44676311613424319</v>
      </c>
      <c r="AI14">
        <v>8532.3491917499796</v>
      </c>
      <c r="AK14">
        <v>1912.312939762468</v>
      </c>
      <c r="AN14">
        <f t="shared" si="0"/>
        <v>71142.908581676413</v>
      </c>
      <c r="AO14">
        <f t="shared" si="0"/>
        <v>83419</v>
      </c>
      <c r="AP14">
        <f t="shared" si="0"/>
        <v>-12276.091418323602</v>
      </c>
      <c r="AQ14" s="3">
        <f t="shared" si="1"/>
        <v>-9.372934383510878E-2</v>
      </c>
    </row>
    <row r="16" spans="1:43" x14ac:dyDescent="0.3">
      <c r="G16">
        <f>SUM(G2:G14)</f>
        <v>21988.730416449485</v>
      </c>
      <c r="H16">
        <f t="shared" ref="H16:AH16" si="2">SUM(H2:H14)</f>
        <v>19156</v>
      </c>
      <c r="I16">
        <f t="shared" si="2"/>
        <v>2832.7304164494817</v>
      </c>
      <c r="J16">
        <f t="shared" si="2"/>
        <v>7.2475148198920065</v>
      </c>
      <c r="K16">
        <f t="shared" si="2"/>
        <v>21918.027454405448</v>
      </c>
      <c r="L16">
        <f t="shared" si="2"/>
        <v>21798</v>
      </c>
      <c r="M16">
        <f t="shared" si="2"/>
        <v>120.0274544054505</v>
      </c>
      <c r="N16">
        <f t="shared" si="2"/>
        <v>0.13870730228840256</v>
      </c>
      <c r="O16">
        <f t="shared" si="2"/>
        <v>28641.843965325876</v>
      </c>
      <c r="P16">
        <f t="shared" si="2"/>
        <v>26218</v>
      </c>
      <c r="Q16">
        <f t="shared" si="2"/>
        <v>2423.8439653258743</v>
      </c>
      <c r="R16">
        <f t="shared" si="2"/>
        <v>0.46948897623228047</v>
      </c>
      <c r="S16">
        <f t="shared" si="2"/>
        <v>24784.969771684526</v>
      </c>
      <c r="T16">
        <f t="shared" si="2"/>
        <v>22588</v>
      </c>
      <c r="U16">
        <f t="shared" si="2"/>
        <v>2196.9697716845239</v>
      </c>
      <c r="V16">
        <f t="shared" si="2"/>
        <v>1.1528865313225225</v>
      </c>
      <c r="W16">
        <f t="shared" si="2"/>
        <v>29960.61974411265</v>
      </c>
      <c r="X16">
        <f t="shared" si="2"/>
        <v>25335</v>
      </c>
      <c r="Y16">
        <f t="shared" si="2"/>
        <v>4625.6197441126451</v>
      </c>
      <c r="Z16">
        <f t="shared" si="2"/>
        <v>1.8760259584797707</v>
      </c>
      <c r="AA16">
        <f t="shared" si="2"/>
        <v>35351.141741021886</v>
      </c>
      <c r="AB16">
        <f t="shared" si="2"/>
        <v>34202</v>
      </c>
      <c r="AC16">
        <f t="shared" si="2"/>
        <v>1149.1417410218874</v>
      </c>
      <c r="AD16">
        <f t="shared" si="2"/>
        <v>3.7666253876792455</v>
      </c>
      <c r="AE16">
        <f t="shared" si="2"/>
        <v>42187.707590736565</v>
      </c>
      <c r="AF16">
        <f t="shared" si="2"/>
        <v>41960</v>
      </c>
      <c r="AG16">
        <f t="shared" si="2"/>
        <v>227.70759073656882</v>
      </c>
      <c r="AH16">
        <f t="shared" si="2"/>
        <v>4.4399491289558268</v>
      </c>
    </row>
    <row r="18" spans="2:38" x14ac:dyDescent="0.3">
      <c r="K18">
        <v>2014</v>
      </c>
      <c r="L18">
        <v>2015</v>
      </c>
      <c r="M18">
        <v>2016</v>
      </c>
      <c r="N18">
        <v>2017</v>
      </c>
      <c r="O18">
        <v>2018</v>
      </c>
      <c r="P18">
        <v>2019</v>
      </c>
      <c r="Q18">
        <v>2020</v>
      </c>
    </row>
    <row r="19" spans="2:38" x14ac:dyDescent="0.3">
      <c r="G19">
        <f>AVERAGE(G2:G14)</f>
        <v>1691.440801265345</v>
      </c>
      <c r="H19">
        <f t="shared" ref="H19:AL19" si="3">AVERAGE(H2:H14)</f>
        <v>1473.5384615384614</v>
      </c>
      <c r="I19">
        <f t="shared" si="3"/>
        <v>217.90233972688321</v>
      </c>
      <c r="J19">
        <f t="shared" si="3"/>
        <v>0.60395956832433384</v>
      </c>
      <c r="K19">
        <f t="shared" si="3"/>
        <v>1686.0021118773423</v>
      </c>
      <c r="L19">
        <f t="shared" si="3"/>
        <v>1676.7692307692307</v>
      </c>
      <c r="M19">
        <f t="shared" si="3"/>
        <v>9.2328811081115774</v>
      </c>
      <c r="N19">
        <f t="shared" si="3"/>
        <v>1.0669792483723274E-2</v>
      </c>
      <c r="O19">
        <f t="shared" si="3"/>
        <v>2203.2187665635288</v>
      </c>
      <c r="P19">
        <f t="shared" si="3"/>
        <v>2016.7692307692307</v>
      </c>
      <c r="Q19">
        <f t="shared" si="3"/>
        <v>186.44953579429801</v>
      </c>
      <c r="R19">
        <f t="shared" si="3"/>
        <v>3.6114536633252342E-2</v>
      </c>
      <c r="S19">
        <f t="shared" si="3"/>
        <v>1906.5361362834251</v>
      </c>
      <c r="T19">
        <f t="shared" si="3"/>
        <v>1737.5384615384614</v>
      </c>
      <c r="U19">
        <f t="shared" si="3"/>
        <v>168.99767474496338</v>
      </c>
      <c r="V19">
        <f t="shared" si="3"/>
        <v>8.8683579332501733E-2</v>
      </c>
      <c r="W19">
        <f t="shared" si="3"/>
        <v>2304.6630572394347</v>
      </c>
      <c r="X19">
        <f t="shared" si="3"/>
        <v>1948.8461538461538</v>
      </c>
      <c r="Y19">
        <f t="shared" si="3"/>
        <v>355.81690339328037</v>
      </c>
      <c r="Z19">
        <f t="shared" si="3"/>
        <v>0.14430968911382852</v>
      </c>
      <c r="AA19">
        <f t="shared" si="3"/>
        <v>2719.3185954632218</v>
      </c>
      <c r="AB19">
        <f t="shared" si="3"/>
        <v>2630.9230769230771</v>
      </c>
      <c r="AC19">
        <f t="shared" si="3"/>
        <v>88.395518540145176</v>
      </c>
      <c r="AD19">
        <f t="shared" si="3"/>
        <v>0.28974041443686505</v>
      </c>
      <c r="AE19">
        <f t="shared" si="3"/>
        <v>3245.2082762105051</v>
      </c>
      <c r="AF19">
        <f t="shared" si="3"/>
        <v>3227.6923076923076</v>
      </c>
      <c r="AG19">
        <f t="shared" si="3"/>
        <v>17.515968518197603</v>
      </c>
      <c r="AH19">
        <f t="shared" si="3"/>
        <v>0.34153454838121744</v>
      </c>
      <c r="AI19">
        <f t="shared" si="3"/>
        <v>3265.5383694857455</v>
      </c>
      <c r="AJ19" t="e">
        <f t="shared" si="3"/>
        <v>#DIV/0!</v>
      </c>
      <c r="AK19">
        <f t="shared" si="3"/>
        <v>824.36050699712189</v>
      </c>
      <c r="AL19" t="e">
        <f t="shared" si="3"/>
        <v>#DIV/0!</v>
      </c>
    </row>
    <row r="21" spans="2:38" x14ac:dyDescent="0.3">
      <c r="B21" t="s">
        <v>58</v>
      </c>
      <c r="P21" t="s">
        <v>59</v>
      </c>
    </row>
    <row r="22" spans="2:38" x14ac:dyDescent="0.3"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Q22" t="s">
        <v>51</v>
      </c>
      <c r="R22" t="s">
        <v>52</v>
      </c>
      <c r="S22" t="s">
        <v>53</v>
      </c>
      <c r="T22" t="s">
        <v>54</v>
      </c>
      <c r="U22" t="s">
        <v>55</v>
      </c>
      <c r="V22" t="s">
        <v>56</v>
      </c>
      <c r="W22" t="s">
        <v>57</v>
      </c>
    </row>
    <row r="23" spans="2:38" x14ac:dyDescent="0.3">
      <c r="B23">
        <v>2014</v>
      </c>
      <c r="G23">
        <f>(SUM(G2:G14)-SUM(H2:H14))/SUM(H2:H14)</f>
        <v>0.14787692714812514</v>
      </c>
      <c r="H23" t="e">
        <f>(ABS(J2)+ABS(J3)+ABS(J4)+ABS(J5)+ABS(J6)+ABS(J7)+ABS(J8)+ABS(J9)+ABS(J10)+ABS(J11)+ABS(J12)+ABS(J13)+ABS(J14))/13</f>
        <v>#VALUE!</v>
      </c>
      <c r="I23" s="3">
        <f>MEDIAN(J2:J14)</f>
        <v>5.2656199952682559E-2</v>
      </c>
      <c r="J23">
        <f>MEDIAN(I2:I14)</f>
        <v>16.955551725603129</v>
      </c>
      <c r="K23">
        <f>_xlfn.STDEV.P(I2:I14)</f>
        <v>764.25496344131375</v>
      </c>
      <c r="L23" s="4">
        <f>1.782*K$23/(SQRT(13))</f>
        <v>377.72374896461884</v>
      </c>
      <c r="M23">
        <f>AVERAGE(I2:I14)</f>
        <v>217.90233972688321</v>
      </c>
      <c r="P23">
        <v>2014</v>
      </c>
      <c r="Q23">
        <f>(SUM(G3:G9,G11:G13)-SUM(H3:H9,H11:H13))/SUM(H3:H9,H11:H13)</f>
        <v>1.7839190641244972E-2</v>
      </c>
      <c r="R23" t="e">
        <f>(ABS(J3)+ABS(J4)+ABS(J5)+ABS(J6)+ABS(J7)+ABS(J8)+ABS(J9)+ABS(J11)+ABS(J12)+ABS(J13))/10</f>
        <v>#VALUE!</v>
      </c>
      <c r="S23" s="3">
        <f>MEDIAN(J2:J9,J11:J13)</f>
        <v>5.2656199952682559E-2</v>
      </c>
      <c r="T23">
        <f>MEDIAN(I3:I9,I11:I13)</f>
        <v>32.926481987360141</v>
      </c>
      <c r="U23">
        <f>_xlfn.STDEV.P(I3:I9,I11:I13)</f>
        <v>110.52233426200723</v>
      </c>
      <c r="V23" s="4">
        <f t="shared" ref="V23:V29" si="4">1.782*U23/(SQRT(13))</f>
        <v>54.624323607643547</v>
      </c>
      <c r="W23">
        <f>AVERAGE(I3:I9,I11:I13)</f>
        <v>4.1440439859612068</v>
      </c>
    </row>
    <row r="24" spans="2:38" x14ac:dyDescent="0.3">
      <c r="B24">
        <v>2015</v>
      </c>
      <c r="G24">
        <f>(SUM(K2:K14)-SUM(L2:L14))/SUM(L2:L14)</f>
        <v>5.5063517022409499E-3</v>
      </c>
      <c r="H24">
        <f>(ABS(N2)+ABS(N3)+ABS(N4)+ABS(N5)+ABS(N6)+ABS(N7)+ABS(N8)+ABS(N9)+ABS(N10)+ABS(N11)+ABS(N12)+ABS(N13)+ABS(N14))/13</f>
        <v>0.32917235518821286</v>
      </c>
      <c r="I24" s="3">
        <f>MEDIAN(N2:N14)</f>
        <v>-4.5553499714804076E-3</v>
      </c>
      <c r="J24">
        <f>MEDIAN(M2:M14)</f>
        <v>-10.891073174218549</v>
      </c>
      <c r="K24">
        <f>_xlfn.STDEV.P(M2:M14)</f>
        <v>237.06884223052839</v>
      </c>
      <c r="L24" s="4">
        <f>1.782*K$24/(SQRT(13))</f>
        <v>117.16840077400833</v>
      </c>
      <c r="M24">
        <f>AVERAGE(M2:M14)</f>
        <v>9.2328811081115774</v>
      </c>
      <c r="P24">
        <v>2015</v>
      </c>
      <c r="Q24">
        <f>(SUM(K3:K9,K11:K13)-SUM(L3:L9,L11:L13))/SUM(L3:L9,L11:L13)</f>
        <v>-0.22220013233125932</v>
      </c>
      <c r="R24">
        <f>(ABS(N3)+ABS(N4)+ABS(N5)+ABS(N6)+ABS(N7)+ABS(N8)+ABS(N9)+ABS(N11)+ABS(N12)+ABS(N13))/10</f>
        <v>0.41757397264438534</v>
      </c>
      <c r="S24" s="3">
        <f>MEDIAN(N2:N9,N11:N13)</f>
        <v>-3.2705925448103752E-2</v>
      </c>
      <c r="T24">
        <f>MEDIAN(M3:M9,M11:M13)</f>
        <v>-12.10865785056801</v>
      </c>
      <c r="U24">
        <f>_xlfn.STDEV.P(M3:M9,M11:M13)</f>
        <v>123.08168111598151</v>
      </c>
      <c r="V24" s="4">
        <f t="shared" si="4"/>
        <v>60.831628506088528</v>
      </c>
      <c r="W24">
        <f>AVERAGE(M3:M9,M11:M13)</f>
        <v>-56.883233876802436</v>
      </c>
    </row>
    <row r="25" spans="2:38" x14ac:dyDescent="0.3">
      <c r="B25">
        <v>2016</v>
      </c>
      <c r="G25">
        <f>(SUM(O2:O14)-SUM(P2:P14))/SUM(P2:P14)</f>
        <v>9.2449613445948417E-2</v>
      </c>
      <c r="H25">
        <f>(ABS(R2)+ABS(R3)+ABS(R4)+ABS(R5)+ABS(R6)+ABS(R7)+ABS(R8)+ABS(R9)+ABS(R10)+ABS(R11)+ABS(R12)+ABS(R13)+ABS(R14))/13</f>
        <v>0.32758524154168966</v>
      </c>
      <c r="I25" s="3">
        <f>MEDIAN(R2:R14)</f>
        <v>9.3043382223773671E-3</v>
      </c>
      <c r="J25">
        <f>MEDIAN(Q2:Q14)</f>
        <v>0.98625985157200091</v>
      </c>
      <c r="K25">
        <f>_xlfn.STDEV.P(Q2:Q14)</f>
        <v>648.59881657514438</v>
      </c>
      <c r="L25" s="4">
        <f>1.782*K$25/(SQRT(13))</f>
        <v>320.56210072568445</v>
      </c>
      <c r="M25">
        <f>AVERAGE(Q2:Q14)</f>
        <v>186.44953579429801</v>
      </c>
      <c r="P25">
        <v>2016</v>
      </c>
      <c r="Q25">
        <f>(SUM(O3:O9,O11:O13)-SUM(P3:P9,P11:P13))/SUM(P3:P9,P11:P13)</f>
        <v>-0.27171208441215738</v>
      </c>
      <c r="R25">
        <f>(ABS(R3)+ABS(R4)+ABS(R5)+ABS(R6)+ABS(R7)+ABS(R8)+ABS(R9)+ABS(R11)+ABS(R12)+ABS(R13))/10</f>
        <v>0.39773035035821103</v>
      </c>
      <c r="S25" s="3">
        <f>MEDIAN(R2:R9,R11:R13)</f>
        <v>-1.2973999575185521E-2</v>
      </c>
      <c r="T25">
        <f>MEDIAN(Q3:Q9,Q11:Q13)</f>
        <v>-1.6317899908759905</v>
      </c>
      <c r="U25">
        <f>_xlfn.STDEV.P(Q3:Q9,Q11:Q13)</f>
        <v>149.67695737111507</v>
      </c>
      <c r="V25" s="4">
        <f t="shared" si="4"/>
        <v>73.976021323120122</v>
      </c>
      <c r="W25">
        <f>AVERAGE(Q3:Q9,Q11:Q13)</f>
        <v>-63.200230834267835</v>
      </c>
    </row>
    <row r="26" spans="2:38" x14ac:dyDescent="0.3">
      <c r="B26">
        <v>2017</v>
      </c>
      <c r="G26">
        <f>(SUM(S2:S14)-SUM(T2:T14))/SUM(T2:T14)</f>
        <v>9.7262695753697795E-2</v>
      </c>
      <c r="H26">
        <f>(ABS(V2)+ABS(V3)+ABS(V4)+ABS(V5)+ABS(V6)+ABS(V7)+ABS(V8)+ABS(V9)+ABS(V10)+ABS(V11)+ABS(V12)+ABS(V13)+ABS(V14))/13</f>
        <v>0.50057199520184636</v>
      </c>
      <c r="I26" s="3">
        <f>MEDIAN(V2:V14)</f>
        <v>5.7855930216313523E-2</v>
      </c>
      <c r="J26">
        <f>MEDIAN(U2:U14)</f>
        <v>2.4878049993014808</v>
      </c>
      <c r="K26">
        <f>_xlfn.STDEV.P(U2:U14)</f>
        <v>601.42412961611331</v>
      </c>
      <c r="L26" s="4">
        <f>1.782*K$26/(SQRT(13))</f>
        <v>297.24658369696732</v>
      </c>
      <c r="M26">
        <f>AVERAGE(U2:U14)</f>
        <v>168.99767474496338</v>
      </c>
      <c r="P26">
        <v>2017</v>
      </c>
      <c r="Q26">
        <f>(SUM(S3:S9,S11:S13)-SUM(T3:T9,T11:T13))/SUM(T3:T9,T11:T13)</f>
        <v>-0.39043999130690249</v>
      </c>
      <c r="R26">
        <f>(ABS(V3)+ABS(V4)+ABS(V5)+ABS(V6)+ABS(V7)+ABS(V8)+ABS(V9)+ABS(V11)+ABS(V12)+ABS(V13))/10</f>
        <v>0.56033793184461067</v>
      </c>
      <c r="S26" s="3">
        <f>MEDIAN(V2:V9,V11:V13)</f>
        <v>-3.2432864527615329E-3</v>
      </c>
      <c r="T26">
        <f>MEDIAN(U3:U9,U11:U13)</f>
        <v>-3.4229737144881298</v>
      </c>
      <c r="U26">
        <f>_xlfn.STDEV.P(U3:U9,U11:U13)</f>
        <v>241.38694781703768</v>
      </c>
      <c r="V26" s="4">
        <f t="shared" si="4"/>
        <v>119.30257210240508</v>
      </c>
      <c r="W26">
        <f>AVERAGE(U3:U9,U11:U13)</f>
        <v>-117.63956938076974</v>
      </c>
    </row>
    <row r="27" spans="2:38" x14ac:dyDescent="0.3">
      <c r="B27">
        <v>2018</v>
      </c>
      <c r="G27">
        <f>(SUM(W2:W14)-SUM(X2:X14))/SUM(X2:X14)</f>
        <v>0.18257824133067493</v>
      </c>
      <c r="H27">
        <f>(ABS(Z2)+ABS(Z3)+ABS(Z4)+ABS(Z5)+ABS(Z6)+ABS(Z7)+ABS(Z8)+ABS(Z9)+ABS(Z10)+ABS(Z11)+ABS(Z12)+ABS(Z13)+ABS(Z14))/13</f>
        <v>0.49917068034682066</v>
      </c>
      <c r="I27" s="3">
        <f>MEDIAN(Z2:Z14)</f>
        <v>0.19027663762419761</v>
      </c>
      <c r="J27">
        <f>MEDIAN(Y2:Y14)</f>
        <v>102.1438267486046</v>
      </c>
      <c r="K27">
        <f>_xlfn.STDEV.P(Y2:Y14)</f>
        <v>802.16462401983244</v>
      </c>
      <c r="L27" s="4">
        <f>1.782*K$27/(SQRT(13))</f>
        <v>396.46013904472574</v>
      </c>
      <c r="M27">
        <f>AVERAGE(Y2:Y14)</f>
        <v>355.81690339328037</v>
      </c>
      <c r="P27">
        <v>2018</v>
      </c>
      <c r="Q27">
        <f>(SUM(W3:W9,W11:W13)-SUM(X3:X9,X11:X13))/SUM(X3:X9,X11:X13)</f>
        <v>-1.6833065002702471E-2</v>
      </c>
      <c r="R27">
        <f>(ABS(Z3)+ABS(Z4)+ABS(Z5)+ABS(Z6)+ABS(Z7)+ABS(Z8)+ABS(Z9)+ABS(Z11)+ABS(Z12)+ABS(Z13))/10</f>
        <v>0.57839469272534605</v>
      </c>
      <c r="S27" s="3">
        <f>MEDIAN(Z2:Z9,Z11:Z13)</f>
        <v>0.19027663762419761</v>
      </c>
      <c r="T27">
        <f>MEDIAN(Y3:Y9,Y11:Y13)</f>
        <v>23.69092042418513</v>
      </c>
      <c r="U27">
        <f>_xlfn.STDEV.P(Y3:Y9,Y11:Y13)</f>
        <v>239.07458783896098</v>
      </c>
      <c r="V27" s="4">
        <f t="shared" si="4"/>
        <v>118.15971622098306</v>
      </c>
      <c r="W27">
        <f>AVERAGE(Y3:Y9,Y11:Y13)</f>
        <v>-6.0346538034688475</v>
      </c>
    </row>
    <row r="28" spans="2:38" x14ac:dyDescent="0.3">
      <c r="B28">
        <v>2019</v>
      </c>
      <c r="G28">
        <f>(SUM(AA2:AA14)-SUM(AB2:AB14))/SUM(AB2:AB14)</f>
        <v>3.3598670867840637E-2</v>
      </c>
      <c r="H28">
        <f>(ABS(AD2)+ABS(AD3)+ABS(AD4)+ABS(AD5)+ABS(AD6)+ABS(AD7)+ABS(AD8)+ABS(AD9)+ABS(AD10)+ABS(AD11)+ABS(AD12)+ABS(AD13)+ABS(AD14))/13</f>
        <v>0.55705608720624633</v>
      </c>
      <c r="I28" s="3">
        <f>MEDIAN(AD2:AD14)</f>
        <v>0.36415136035019952</v>
      </c>
      <c r="J28">
        <f>MEDIAN(AC2:AC14)</f>
        <v>147.04405085629509</v>
      </c>
      <c r="K28">
        <f>_xlfn.STDEV.P(AC2:AC14)</f>
        <v>2872.7340414538089</v>
      </c>
      <c r="L28" s="4">
        <f>1.782*K$28/(SQRT(13))</f>
        <v>1419.8139676191151</v>
      </c>
      <c r="M28">
        <f>AVERAGE(AC2:AC14)</f>
        <v>88.395518540145176</v>
      </c>
      <c r="P28">
        <v>2019</v>
      </c>
      <c r="Q28">
        <f>(SUM(AA3:AA9, AA11:AA13)-SUM(AB3:AB9, AB11:AB13))/SUM(AB3:AB9,AB11:AB13)</f>
        <v>0.23520090073391237</v>
      </c>
      <c r="R28">
        <f>(ABS(AD3)+ABS(AD4)+ABS(AD5)+ABS(AD6)+ABS(AD7)+ABS(AD8)+ABS(AD9)+ABS(AD11)+ABS(AD12)+ABS(AD13))/10</f>
        <v>0.54485631692721914</v>
      </c>
      <c r="S28" s="3">
        <f>MEDIAN(AD2:AD9,AD11:AD13)</f>
        <v>0.36415136035019952</v>
      </c>
      <c r="T28">
        <f>MEDIAN(AC3:AC9,AC11:AC13)</f>
        <v>114.51922050875024</v>
      </c>
      <c r="U28">
        <f>_xlfn.STDEV.P(AC3:AC9,AC11:AC13)</f>
        <v>506.79195536405643</v>
      </c>
      <c r="V28" s="4">
        <f t="shared" si="4"/>
        <v>250.47577900345641</v>
      </c>
      <c r="W28">
        <f>AVERAGE(AC3:AC9,AC11:AC13)</f>
        <v>215.56162552263066</v>
      </c>
    </row>
    <row r="29" spans="2:38" x14ac:dyDescent="0.3">
      <c r="B29">
        <v>2020</v>
      </c>
      <c r="G29">
        <f>(SUM(AE2:AE14)-SUM(AF2:AF14))/SUM(AF2:AF14)</f>
        <v>5.4267776629305332E-3</v>
      </c>
      <c r="H29">
        <f>(ABS(AH2)+ABS(AH3)+ABS(AH4)+ABS(AH5)+ABS(AH6)+ABS(AH7)+ABS(AH8)+ABS(AH9)+ABS(AH10)+ABS(AH11)+ABS(AH12)+ABS(AH13)+ABS(AH14))/13</f>
        <v>0.64457311960257735</v>
      </c>
      <c r="I29" s="3">
        <f>MEDIAN(AH2:AH14)</f>
        <v>0.42398582632599069</v>
      </c>
      <c r="J29">
        <f>MEDIAN(AG2:AG14)</f>
        <v>221.70032709998219</v>
      </c>
      <c r="K29">
        <f>_xlfn.STDEV.P(AG2:AG14)</f>
        <v>2885.9601823525909</v>
      </c>
      <c r="L29" s="4">
        <f>1.782*K$29/(SQRT(13))</f>
        <v>1426.3508273892196</v>
      </c>
      <c r="M29">
        <f>AVERAGE(AG2:AG14)</f>
        <v>17.515968518197603</v>
      </c>
      <c r="P29">
        <v>2020</v>
      </c>
      <c r="Q29">
        <f>(SUM(AE3:AE9,AE11:AE13)-SUM(AF3:AF9,AF11:AF13))/SUM(AF3:AF9, AF11:AF13)</f>
        <v>0.25330981018555326</v>
      </c>
      <c r="R29">
        <f>(ABS(AH3)+ABS(AH4)+ABS(AH5)+ABS(AH6)+ABS(AH7)+ABS(AH8)+ABS(AH9)+ABS(AH11)+ABS(AH12)+ABS(AH13))/10</f>
        <v>0.69511598337348823</v>
      </c>
      <c r="S29" s="3">
        <f>MEDIAN(AH2:AH9,AH11:AH13)</f>
        <v>0.42398582632599069</v>
      </c>
      <c r="T29">
        <f>MEDIAN(AG3:AG9,AG11:AG13)</f>
        <v>187.3671342434838</v>
      </c>
      <c r="U29">
        <f>_xlfn.STDEV.P(AG3:AG9,AG11:AG13)</f>
        <v>552.69011204450044</v>
      </c>
      <c r="V29" s="4">
        <f t="shared" si="4"/>
        <v>273.16038642012001</v>
      </c>
      <c r="W29">
        <f>AVERAGE(AG3:AG9,AG11:AG13)</f>
        <v>229.42269508505541</v>
      </c>
    </row>
    <row r="45" spans="15:38" x14ac:dyDescent="0.3">
      <c r="O45" s="3"/>
      <c r="Q45" s="3"/>
      <c r="AI45">
        <f t="shared" ref="AI45:AL45" si="5">AVERAGE(Y2:Y14)</f>
        <v>355.81690339328037</v>
      </c>
      <c r="AJ45">
        <f t="shared" si="5"/>
        <v>0.14430968911382852</v>
      </c>
      <c r="AK45">
        <f t="shared" si="5"/>
        <v>2719.3185954632218</v>
      </c>
      <c r="AL45">
        <f t="shared" si="5"/>
        <v>2630.9230769230771</v>
      </c>
    </row>
    <row r="52" spans="17:17" x14ac:dyDescent="0.3">
      <c r="Q5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2A48-32D8-434E-94CE-DFADA9CCE981}">
  <dimension ref="A1:AG54"/>
  <sheetViews>
    <sheetView topLeftCell="H19" workbookViewId="0">
      <selection activeCell="I26" sqref="I26"/>
    </sheetView>
  </sheetViews>
  <sheetFormatPr defaultRowHeight="14.4" x14ac:dyDescent="0.3"/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24</v>
      </c>
      <c r="J1" s="1" t="s">
        <v>7</v>
      </c>
      <c r="K1" s="1" t="s">
        <v>8</v>
      </c>
      <c r="L1" s="1" t="s">
        <v>25</v>
      </c>
      <c r="M1" s="1" t="s">
        <v>26</v>
      </c>
      <c r="N1" s="1" t="s">
        <v>9</v>
      </c>
      <c r="O1" s="1" t="s">
        <v>10</v>
      </c>
      <c r="P1" s="1" t="s">
        <v>27</v>
      </c>
      <c r="Q1" s="1" t="s">
        <v>28</v>
      </c>
      <c r="R1" s="1" t="s">
        <v>11</v>
      </c>
      <c r="S1" s="1" t="s">
        <v>12</v>
      </c>
      <c r="T1" s="1" t="s">
        <v>29</v>
      </c>
      <c r="U1" s="1" t="s">
        <v>30</v>
      </c>
      <c r="V1" s="1" t="s">
        <v>13</v>
      </c>
      <c r="W1" t="s">
        <v>14</v>
      </c>
      <c r="X1" t="s">
        <v>31</v>
      </c>
      <c r="Y1" t="s">
        <v>32</v>
      </c>
      <c r="Z1" t="s">
        <v>15</v>
      </c>
      <c r="AA1" t="s">
        <v>16</v>
      </c>
      <c r="AB1" t="s">
        <v>33</v>
      </c>
      <c r="AC1" t="s">
        <v>34</v>
      </c>
      <c r="AD1" t="s">
        <v>17</v>
      </c>
      <c r="AE1" t="s">
        <v>18</v>
      </c>
      <c r="AF1" t="s">
        <v>35</v>
      </c>
      <c r="AG1" t="s">
        <v>36</v>
      </c>
    </row>
    <row r="2" spans="1:33" x14ac:dyDescent="0.3">
      <c r="A2" t="s">
        <v>37</v>
      </c>
      <c r="B2">
        <v>0.73776312949087042</v>
      </c>
      <c r="C2">
        <v>1.491281124497992</v>
      </c>
      <c r="D2">
        <v>1.732239035087719</v>
      </c>
      <c r="E2">
        <v>0.99998666666666669</v>
      </c>
      <c r="F2">
        <v>637.38819586673867</v>
      </c>
      <c r="G2">
        <v>848</v>
      </c>
      <c r="H2">
        <v>-210.6118041332613</v>
      </c>
      <c r="I2">
        <v>-0.2483629765722421</v>
      </c>
      <c r="J2">
        <v>179.36675048218169</v>
      </c>
      <c r="K2">
        <v>926</v>
      </c>
      <c r="L2">
        <v>-746.63324951781829</v>
      </c>
      <c r="M2">
        <v>-0.80629940552680157</v>
      </c>
      <c r="N2">
        <v>3.6240069705765632</v>
      </c>
      <c r="O2">
        <v>851</v>
      </c>
      <c r="P2">
        <v>-847.3759930294234</v>
      </c>
      <c r="Q2">
        <v>-0.99574147242000399</v>
      </c>
      <c r="R2">
        <v>5</v>
      </c>
      <c r="S2">
        <v>1270</v>
      </c>
      <c r="T2">
        <v>-1265</v>
      </c>
      <c r="U2">
        <v>-0.99606299212598426</v>
      </c>
      <c r="V2">
        <v>5246.739418647463</v>
      </c>
      <c r="W2">
        <v>4408</v>
      </c>
      <c r="X2">
        <v>838.73941864746303</v>
      </c>
      <c r="Y2">
        <v>0.19027663762419761</v>
      </c>
      <c r="Z2">
        <v>6457.8925398978436</v>
      </c>
      <c r="AA2">
        <v>4734</v>
      </c>
      <c r="AB2">
        <v>1723.892539897844</v>
      </c>
      <c r="AC2">
        <v>0.36415136035019952</v>
      </c>
      <c r="AD2">
        <v>6412.2081759459361</v>
      </c>
      <c r="AE2">
        <v>4503</v>
      </c>
      <c r="AF2">
        <v>1909.2081759459361</v>
      </c>
      <c r="AG2">
        <v>0.42398582632599069</v>
      </c>
    </row>
    <row r="3" spans="1:33" x14ac:dyDescent="0.3">
      <c r="A3" t="s">
        <v>38</v>
      </c>
      <c r="B3">
        <v>-2.5422222222222221E-2</v>
      </c>
      <c r="C3">
        <v>-5.3744444444444442E-2</v>
      </c>
      <c r="D3">
        <v>-4.1342105263157902E-2</v>
      </c>
      <c r="E3">
        <v>0</v>
      </c>
      <c r="F3">
        <v>218.18439991680179</v>
      </c>
      <c r="G3">
        <v>124</v>
      </c>
      <c r="H3">
        <v>94.184399916801823</v>
      </c>
      <c r="I3">
        <v>0.75955161223227274</v>
      </c>
      <c r="J3">
        <v>39.925166344787002</v>
      </c>
      <c r="K3">
        <v>144</v>
      </c>
      <c r="L3">
        <v>-104.074833655213</v>
      </c>
      <c r="M3">
        <v>-0.72274190038342356</v>
      </c>
      <c r="N3">
        <v>2.5</v>
      </c>
      <c r="O3">
        <v>210</v>
      </c>
      <c r="P3">
        <v>-207.5</v>
      </c>
      <c r="Q3">
        <v>-0.98809523809523814</v>
      </c>
      <c r="R3">
        <v>4.75</v>
      </c>
      <c r="S3">
        <v>362</v>
      </c>
      <c r="T3">
        <v>-357.25</v>
      </c>
      <c r="U3">
        <v>-0.98687845303867405</v>
      </c>
      <c r="V3">
        <v>559.14382674860462</v>
      </c>
      <c r="W3">
        <v>457</v>
      </c>
      <c r="X3">
        <v>102.1438267486046</v>
      </c>
      <c r="Y3">
        <v>0.22350946772123551</v>
      </c>
      <c r="Z3">
        <v>1279.1000120327619</v>
      </c>
      <c r="AA3">
        <v>818</v>
      </c>
      <c r="AB3">
        <v>461.1000120327617</v>
      </c>
      <c r="AC3">
        <v>0.56369194625031993</v>
      </c>
      <c r="AD3">
        <v>1176.0011796787669</v>
      </c>
      <c r="AE3">
        <v>1048</v>
      </c>
      <c r="AF3">
        <v>128.0011796787667</v>
      </c>
      <c r="AG3">
        <v>0.1221385302278308</v>
      </c>
    </row>
    <row r="4" spans="1:33" x14ac:dyDescent="0.3">
      <c r="A4" t="s">
        <v>39</v>
      </c>
      <c r="B4">
        <v>5516.8740142973966</v>
      </c>
      <c r="C4">
        <v>11190.98394878213</v>
      </c>
      <c r="D4">
        <v>8089.4593961782984</v>
      </c>
      <c r="E4">
        <v>2265.0656223172768</v>
      </c>
      <c r="F4">
        <v>1121.565853177234</v>
      </c>
      <c r="G4">
        <v>209</v>
      </c>
      <c r="H4">
        <v>912.56585317723375</v>
      </c>
      <c r="I4">
        <v>4.3663437951063813</v>
      </c>
      <c r="J4">
        <v>684.38869133313051</v>
      </c>
      <c r="K4">
        <v>355</v>
      </c>
      <c r="L4">
        <v>329.38869133313051</v>
      </c>
      <c r="M4">
        <v>0.92785546854402956</v>
      </c>
      <c r="N4">
        <v>403.09684314229048</v>
      </c>
      <c r="O4">
        <v>549</v>
      </c>
      <c r="P4">
        <v>-145.90315685770949</v>
      </c>
      <c r="Q4">
        <v>-0.26576167005047269</v>
      </c>
      <c r="R4">
        <v>49.937383886290078</v>
      </c>
      <c r="S4">
        <v>712</v>
      </c>
      <c r="T4">
        <v>-662.06261611370996</v>
      </c>
      <c r="U4">
        <v>-0.92986322487880613</v>
      </c>
      <c r="V4">
        <v>394.58742852788811</v>
      </c>
      <c r="W4">
        <v>569</v>
      </c>
      <c r="X4">
        <v>-174.41257147211189</v>
      </c>
      <c r="Y4">
        <v>-0.30652473017945858</v>
      </c>
      <c r="Z4">
        <v>730.60327836932822</v>
      </c>
      <c r="AA4">
        <v>288</v>
      </c>
      <c r="AB4">
        <v>442.60327836932822</v>
      </c>
      <c r="AC4">
        <v>1.53681693878239</v>
      </c>
      <c r="AD4">
        <v>1723.6422061175219</v>
      </c>
      <c r="AE4">
        <v>790</v>
      </c>
      <c r="AF4">
        <v>933.64220611752194</v>
      </c>
      <c r="AG4">
        <v>1.1818255773639521</v>
      </c>
    </row>
    <row r="5" spans="1:33" x14ac:dyDescent="0.3">
      <c r="A5" t="s">
        <v>40</v>
      </c>
      <c r="B5">
        <v>0.37499999999999989</v>
      </c>
      <c r="C5">
        <v>2.375</v>
      </c>
      <c r="D5">
        <v>2.625</v>
      </c>
      <c r="E5">
        <v>2.96875</v>
      </c>
      <c r="F5">
        <v>29.852634938037941</v>
      </c>
      <c r="G5">
        <v>53</v>
      </c>
      <c r="H5">
        <v>-23.147365061962059</v>
      </c>
      <c r="I5">
        <v>-0.43674273701815203</v>
      </c>
      <c r="J5">
        <v>17.434542181574319</v>
      </c>
      <c r="K5">
        <v>228</v>
      </c>
      <c r="L5">
        <v>-210.5654578184257</v>
      </c>
      <c r="M5">
        <v>-0.92353270972993717</v>
      </c>
      <c r="N5">
        <v>0.125</v>
      </c>
      <c r="O5">
        <v>82</v>
      </c>
      <c r="P5">
        <v>-81.875</v>
      </c>
      <c r="Q5">
        <v>-0.99847560975609762</v>
      </c>
      <c r="R5">
        <v>0</v>
      </c>
      <c r="S5">
        <v>76</v>
      </c>
      <c r="T5">
        <v>-76</v>
      </c>
      <c r="U5">
        <v>-1</v>
      </c>
      <c r="V5">
        <v>2.7237530857422079</v>
      </c>
      <c r="W5">
        <v>115</v>
      </c>
      <c r="X5">
        <v>-112.2762469142578</v>
      </c>
      <c r="Y5">
        <v>-0.97631519055876348</v>
      </c>
      <c r="Z5">
        <v>71.714130501456935</v>
      </c>
      <c r="AA5">
        <v>109</v>
      </c>
      <c r="AB5">
        <v>-37.285869498543057</v>
      </c>
      <c r="AC5">
        <v>-0.34207219723434001</v>
      </c>
      <c r="AD5">
        <v>484.70032709998219</v>
      </c>
      <c r="AE5">
        <v>263</v>
      </c>
      <c r="AF5">
        <v>221.70032709998219</v>
      </c>
      <c r="AG5">
        <v>0.84296702319384886</v>
      </c>
    </row>
    <row r="6" spans="1:33" x14ac:dyDescent="0.3">
      <c r="A6" t="s">
        <v>41</v>
      </c>
      <c r="B6">
        <v>-5.9999999999999995E-4</v>
      </c>
      <c r="C6">
        <v>-5.1807228915662644E-4</v>
      </c>
      <c r="D6">
        <v>-1.3623969562460371E-3</v>
      </c>
      <c r="E6">
        <v>0</v>
      </c>
      <c r="F6">
        <v>3.714530612051024</v>
      </c>
      <c r="G6">
        <v>0</v>
      </c>
      <c r="H6">
        <v>3.714530612051024</v>
      </c>
      <c r="I6" t="s">
        <v>50</v>
      </c>
      <c r="J6">
        <v>-0.46850711897819042</v>
      </c>
      <c r="K6">
        <v>11</v>
      </c>
      <c r="L6">
        <v>-11.46850711897819</v>
      </c>
      <c r="M6">
        <v>-1.0425915562707451</v>
      </c>
      <c r="N6">
        <v>0.1207242404364639</v>
      </c>
      <c r="O6">
        <v>17</v>
      </c>
      <c r="P6">
        <v>-16.879275759563541</v>
      </c>
      <c r="Q6">
        <v>-0.9928985740919728</v>
      </c>
      <c r="R6">
        <v>1.34375</v>
      </c>
      <c r="S6">
        <v>43</v>
      </c>
      <c r="T6">
        <v>-41.65625</v>
      </c>
      <c r="U6">
        <v>-0.96875</v>
      </c>
      <c r="V6">
        <v>80.706774133116383</v>
      </c>
      <c r="W6">
        <v>54</v>
      </c>
      <c r="X6">
        <v>26.706774133116379</v>
      </c>
      <c r="Y6">
        <v>0.49456989135400709</v>
      </c>
      <c r="Z6">
        <v>119.41979777821891</v>
      </c>
      <c r="AA6">
        <v>80</v>
      </c>
      <c r="AB6">
        <v>39.419797778218943</v>
      </c>
      <c r="AC6">
        <v>0.49274747222773668</v>
      </c>
      <c r="AD6">
        <v>190.76947139295001</v>
      </c>
      <c r="AE6">
        <v>99</v>
      </c>
      <c r="AF6">
        <v>91.769471392950038</v>
      </c>
      <c r="AG6">
        <v>0.92696435750454587</v>
      </c>
    </row>
    <row r="7" spans="1:33" x14ac:dyDescent="0.3">
      <c r="A7" t="s">
        <v>42</v>
      </c>
      <c r="B7">
        <v>0</v>
      </c>
      <c r="C7">
        <v>0</v>
      </c>
      <c r="D7">
        <v>0</v>
      </c>
      <c r="E7">
        <v>0</v>
      </c>
      <c r="F7">
        <v>751.07685614152308</v>
      </c>
      <c r="G7">
        <v>954</v>
      </c>
      <c r="H7">
        <v>-202.92314385847689</v>
      </c>
      <c r="I7">
        <v>-0.2127076979648605</v>
      </c>
      <c r="J7">
        <v>222.354723760497</v>
      </c>
      <c r="K7">
        <v>904</v>
      </c>
      <c r="L7">
        <v>-681.645276239503</v>
      </c>
      <c r="M7">
        <v>-0.75403238522068916</v>
      </c>
      <c r="N7">
        <v>31.249999999999989</v>
      </c>
      <c r="O7">
        <v>596</v>
      </c>
      <c r="P7">
        <v>-564.75</v>
      </c>
      <c r="Q7">
        <v>-0.94756711409395977</v>
      </c>
      <c r="R7">
        <v>17.5</v>
      </c>
      <c r="S7">
        <v>898</v>
      </c>
      <c r="T7">
        <v>-880.5</v>
      </c>
      <c r="U7">
        <v>-0.98051224944320714</v>
      </c>
      <c r="V7">
        <v>344.56162600051852</v>
      </c>
      <c r="W7">
        <v>869</v>
      </c>
      <c r="X7">
        <v>-524.43837399948154</v>
      </c>
      <c r="Y7">
        <v>-0.60349640276119854</v>
      </c>
      <c r="Z7">
        <v>393.20453954045888</v>
      </c>
      <c r="AA7">
        <v>979</v>
      </c>
      <c r="AB7">
        <v>-585.79546045954112</v>
      </c>
      <c r="AC7">
        <v>-0.59836104234886733</v>
      </c>
      <c r="AD7">
        <v>547.31218670979217</v>
      </c>
      <c r="AE7">
        <v>973</v>
      </c>
      <c r="AF7">
        <v>-425.68781329020783</v>
      </c>
      <c r="AG7">
        <v>-0.43750032198376959</v>
      </c>
    </row>
    <row r="8" spans="1:33" x14ac:dyDescent="0.3">
      <c r="A8" t="s">
        <v>43</v>
      </c>
      <c r="B8">
        <v>-4.3365979447618068</v>
      </c>
      <c r="C8">
        <v>-2.638081454034892E-4</v>
      </c>
      <c r="D8">
        <v>-1.204819277108434E-5</v>
      </c>
      <c r="E8">
        <v>-9.3658557148931744E-4</v>
      </c>
      <c r="F8">
        <v>118.36006353944209</v>
      </c>
      <c r="G8">
        <v>211</v>
      </c>
      <c r="H8">
        <v>-92.639936460557919</v>
      </c>
      <c r="I8">
        <v>-0.43905183156662519</v>
      </c>
      <c r="J8">
        <v>31.44425097131268</v>
      </c>
      <c r="K8">
        <v>183</v>
      </c>
      <c r="L8">
        <v>-151.5557490286873</v>
      </c>
      <c r="M8">
        <v>-0.82817349196004009</v>
      </c>
      <c r="N8">
        <v>-2.0130434782608689E-2</v>
      </c>
      <c r="O8">
        <v>106</v>
      </c>
      <c r="P8">
        <v>-106.0201304347826</v>
      </c>
      <c r="Q8">
        <v>-1.0001899097621001</v>
      </c>
      <c r="R8">
        <v>0</v>
      </c>
      <c r="S8">
        <v>75</v>
      </c>
      <c r="T8">
        <v>-75</v>
      </c>
      <c r="U8">
        <v>-1</v>
      </c>
      <c r="V8">
        <v>652.1926793252934</v>
      </c>
      <c r="W8">
        <v>406</v>
      </c>
      <c r="X8">
        <v>246.1926793252934</v>
      </c>
      <c r="Y8">
        <v>0.60638590966821038</v>
      </c>
      <c r="Z8">
        <v>683.99439016120539</v>
      </c>
      <c r="AA8">
        <v>602</v>
      </c>
      <c r="AB8">
        <v>81.994390161205388</v>
      </c>
      <c r="AC8">
        <v>0.1362033059156236</v>
      </c>
      <c r="AD8">
        <v>1248.426901822397</v>
      </c>
      <c r="AE8">
        <v>590</v>
      </c>
      <c r="AF8">
        <v>658.42690182239744</v>
      </c>
      <c r="AG8">
        <v>1.115977799698979</v>
      </c>
    </row>
    <row r="9" spans="1:33" x14ac:dyDescent="0.3">
      <c r="A9" t="s">
        <v>44</v>
      </c>
      <c r="B9">
        <v>1.5666666666666671</v>
      </c>
      <c r="C9">
        <v>78.910416666666663</v>
      </c>
      <c r="D9">
        <v>101.78541666666661</v>
      </c>
      <c r="E9">
        <v>99.812499999999986</v>
      </c>
      <c r="F9">
        <v>336.53657894527242</v>
      </c>
      <c r="G9">
        <v>409</v>
      </c>
      <c r="H9">
        <v>-72.463421054727633</v>
      </c>
      <c r="I9">
        <v>-0.17717217861791601</v>
      </c>
      <c r="J9">
        <v>133.41811559207611</v>
      </c>
      <c r="K9">
        <v>308</v>
      </c>
      <c r="L9">
        <v>-174.58188440792389</v>
      </c>
      <c r="M9">
        <v>-0.56682430002572692</v>
      </c>
      <c r="N9">
        <v>39.6875</v>
      </c>
      <c r="O9">
        <v>382</v>
      </c>
      <c r="P9">
        <v>-342.3125</v>
      </c>
      <c r="Q9">
        <v>-0.89610602094240843</v>
      </c>
      <c r="R9">
        <v>8.75</v>
      </c>
      <c r="S9">
        <v>385</v>
      </c>
      <c r="T9">
        <v>-376.25</v>
      </c>
      <c r="U9">
        <v>-0.97727272727272729</v>
      </c>
      <c r="V9">
        <v>246.96918908659791</v>
      </c>
      <c r="W9">
        <v>426</v>
      </c>
      <c r="X9">
        <v>-179.03081091340209</v>
      </c>
      <c r="Y9">
        <v>-0.42026011951502851</v>
      </c>
      <c r="Z9">
        <v>630.0019664367718</v>
      </c>
      <c r="AA9">
        <v>757</v>
      </c>
      <c r="AB9">
        <v>-126.9980335632282</v>
      </c>
      <c r="AC9">
        <v>-0.16776490563174129</v>
      </c>
      <c r="AD9">
        <v>-67.10751073434912</v>
      </c>
      <c r="AE9">
        <v>785</v>
      </c>
      <c r="AF9">
        <v>-852.10751073434915</v>
      </c>
      <c r="AG9">
        <v>-1.0854872748208271</v>
      </c>
    </row>
    <row r="10" spans="1:33" x14ac:dyDescent="0.3">
      <c r="A10" t="s">
        <v>45</v>
      </c>
      <c r="B10">
        <v>446.54374999999999</v>
      </c>
      <c r="C10">
        <v>634.96125000000018</v>
      </c>
      <c r="D10">
        <v>693.2537500000002</v>
      </c>
      <c r="E10">
        <v>850.33124999999995</v>
      </c>
      <c r="F10">
        <v>7223.1928702818741</v>
      </c>
      <c r="G10">
        <v>9740</v>
      </c>
      <c r="H10">
        <v>-2516.8071297181259</v>
      </c>
      <c r="I10">
        <v>-0.25839908929344207</v>
      </c>
      <c r="J10">
        <v>2966.1794835016121</v>
      </c>
      <c r="K10">
        <v>10812</v>
      </c>
      <c r="L10">
        <v>-7845.8205164983883</v>
      </c>
      <c r="M10">
        <v>-0.7256585753328143</v>
      </c>
      <c r="N10">
        <v>860.87500000000011</v>
      </c>
      <c r="O10">
        <v>7889</v>
      </c>
      <c r="P10">
        <v>-7028.125</v>
      </c>
      <c r="Q10">
        <v>-0.89087653695018376</v>
      </c>
      <c r="R10">
        <v>686.68750000000034</v>
      </c>
      <c r="S10">
        <v>7460</v>
      </c>
      <c r="T10">
        <v>-6773.3125</v>
      </c>
      <c r="U10">
        <v>-0.90795073726541553</v>
      </c>
      <c r="V10">
        <v>9402.6100498643646</v>
      </c>
      <c r="W10">
        <v>6662</v>
      </c>
      <c r="X10">
        <v>2740.610049864365</v>
      </c>
      <c r="Y10">
        <v>0.41137947311083228</v>
      </c>
      <c r="Z10">
        <v>12653.41562107392</v>
      </c>
      <c r="AA10">
        <v>7031</v>
      </c>
      <c r="AB10">
        <v>5622.4156210739202</v>
      </c>
      <c r="AC10">
        <v>0.7996608762727806</v>
      </c>
      <c r="AD10">
        <v>13511.674929688021</v>
      </c>
      <c r="AE10">
        <v>8675</v>
      </c>
      <c r="AF10">
        <v>4836.6749296880234</v>
      </c>
      <c r="AG10">
        <v>0.55754177863838872</v>
      </c>
    </row>
    <row r="11" spans="1:33" x14ac:dyDescent="0.3">
      <c r="A11" t="s">
        <v>46</v>
      </c>
      <c r="B11">
        <v>375.75</v>
      </c>
      <c r="C11">
        <v>125.25</v>
      </c>
      <c r="D11">
        <v>0</v>
      </c>
      <c r="E11">
        <v>0</v>
      </c>
      <c r="F11">
        <v>160.2612576609076</v>
      </c>
      <c r="G11">
        <v>23</v>
      </c>
      <c r="H11">
        <v>137.2612576609076</v>
      </c>
      <c r="I11">
        <v>5.967880767865549</v>
      </c>
      <c r="J11">
        <v>59.549916387974037</v>
      </c>
      <c r="K11">
        <v>46</v>
      </c>
      <c r="L11">
        <v>13.54991638797404</v>
      </c>
      <c r="M11">
        <v>0.29456339973856599</v>
      </c>
      <c r="N11">
        <v>0</v>
      </c>
      <c r="O11">
        <v>55</v>
      </c>
      <c r="P11">
        <v>-55</v>
      </c>
      <c r="Q11">
        <v>-1</v>
      </c>
      <c r="R11">
        <v>0</v>
      </c>
      <c r="S11">
        <v>135</v>
      </c>
      <c r="T11">
        <v>-135</v>
      </c>
      <c r="U11">
        <v>-1</v>
      </c>
      <c r="V11">
        <v>588.22755057032623</v>
      </c>
      <c r="W11">
        <v>262</v>
      </c>
      <c r="X11">
        <v>326.22755057032617</v>
      </c>
      <c r="Y11">
        <v>1.2451433227875051</v>
      </c>
      <c r="Z11">
        <v>6387.4958640840578</v>
      </c>
      <c r="AA11">
        <v>4916</v>
      </c>
      <c r="AB11">
        <v>1471.495864084058</v>
      </c>
      <c r="AC11">
        <v>0.29932788122132992</v>
      </c>
      <c r="AD11">
        <v>4615.3064776946858</v>
      </c>
      <c r="AE11">
        <v>3528</v>
      </c>
      <c r="AF11">
        <v>1087.306477694686</v>
      </c>
      <c r="AG11">
        <v>0.3081934460585844</v>
      </c>
    </row>
    <row r="12" spans="1:33" x14ac:dyDescent="0.3">
      <c r="A12" t="s">
        <v>47</v>
      </c>
      <c r="B12">
        <v>33.9</v>
      </c>
      <c r="C12">
        <v>18.893750000000001</v>
      </c>
      <c r="D12">
        <v>9.09375</v>
      </c>
      <c r="E12">
        <v>8.5624999999999982</v>
      </c>
      <c r="F12">
        <v>15.67644326899247</v>
      </c>
      <c r="G12">
        <v>35</v>
      </c>
      <c r="H12">
        <v>-19.323556731007528</v>
      </c>
      <c r="I12">
        <v>-0.5521016208859294</v>
      </c>
      <c r="J12">
        <v>5.4927798271485759</v>
      </c>
      <c r="K12">
        <v>48</v>
      </c>
      <c r="L12">
        <v>-42.507220172851433</v>
      </c>
      <c r="M12">
        <v>-0.88556708693440467</v>
      </c>
      <c r="N12">
        <v>-8.2467017473545401E-2</v>
      </c>
      <c r="O12">
        <v>59</v>
      </c>
      <c r="P12">
        <v>-59.082467017473547</v>
      </c>
      <c r="Q12">
        <v>-1.0013977460588741</v>
      </c>
      <c r="R12">
        <v>2.1437500000000002E-2</v>
      </c>
      <c r="S12">
        <v>85</v>
      </c>
      <c r="T12">
        <v>-84.978562499999995</v>
      </c>
      <c r="U12">
        <v>-0.99974779411764703</v>
      </c>
      <c r="V12">
        <v>180.67506671525391</v>
      </c>
      <c r="W12">
        <v>160</v>
      </c>
      <c r="X12">
        <v>20.67506671525388</v>
      </c>
      <c r="Y12">
        <v>0.1292191669703367</v>
      </c>
      <c r="Z12">
        <v>438.04405085629509</v>
      </c>
      <c r="AA12">
        <v>291</v>
      </c>
      <c r="AB12">
        <v>147.04405085629509</v>
      </c>
      <c r="AC12">
        <v>0.50530601668829944</v>
      </c>
      <c r="AD12">
        <v>659.03394138698536</v>
      </c>
      <c r="AE12">
        <v>506</v>
      </c>
      <c r="AF12">
        <v>153.03394138698539</v>
      </c>
      <c r="AG12">
        <v>0.30243861934186828</v>
      </c>
    </row>
    <row r="13" spans="1:33" x14ac:dyDescent="0.3">
      <c r="A13" t="s">
        <v>48</v>
      </c>
      <c r="B13">
        <v>2.15625</v>
      </c>
      <c r="C13">
        <v>1.6103232052971139</v>
      </c>
      <c r="D13">
        <v>1.71875</v>
      </c>
      <c r="E13">
        <v>8.90625</v>
      </c>
      <c r="F13">
        <v>100.60301890882459</v>
      </c>
      <c r="G13">
        <v>305</v>
      </c>
      <c r="H13">
        <v>-204.39698109117541</v>
      </c>
      <c r="I13">
        <v>-0.67015403636450965</v>
      </c>
      <c r="J13">
        <v>51.380251859749833</v>
      </c>
      <c r="K13">
        <v>333</v>
      </c>
      <c r="L13">
        <v>-281.61974814025018</v>
      </c>
      <c r="M13">
        <v>-0.84570494937012064</v>
      </c>
      <c r="N13">
        <v>-0.8404004557222613</v>
      </c>
      <c r="O13">
        <v>270</v>
      </c>
      <c r="P13">
        <v>-270.84040045572232</v>
      </c>
      <c r="Q13">
        <v>-1.0031125942804531</v>
      </c>
      <c r="R13">
        <v>5.625</v>
      </c>
      <c r="S13">
        <v>242</v>
      </c>
      <c r="T13">
        <v>-236.375</v>
      </c>
      <c r="U13">
        <v>-0.97675619834710747</v>
      </c>
      <c r="V13">
        <v>474.8655677719704</v>
      </c>
      <c r="W13">
        <v>267</v>
      </c>
      <c r="X13">
        <v>207.8655677719704</v>
      </c>
      <c r="Y13">
        <v>0.77852272573771686</v>
      </c>
      <c r="Z13">
        <v>587.03822546575202</v>
      </c>
      <c r="AA13">
        <v>325</v>
      </c>
      <c r="AB13">
        <v>262.03822546575202</v>
      </c>
      <c r="AC13">
        <v>0.80627146297154473</v>
      </c>
      <c r="AD13">
        <v>773.14176968182187</v>
      </c>
      <c r="AE13">
        <v>475</v>
      </c>
      <c r="AF13">
        <v>298.14176968182193</v>
      </c>
      <c r="AG13">
        <v>0.62766688354067757</v>
      </c>
    </row>
    <row r="14" spans="1:33" x14ac:dyDescent="0.3">
      <c r="A14" t="s">
        <v>49</v>
      </c>
      <c r="B14">
        <v>0</v>
      </c>
      <c r="C14">
        <v>0</v>
      </c>
      <c r="D14">
        <v>0</v>
      </c>
      <c r="E14">
        <v>0</v>
      </c>
      <c r="F14">
        <v>3917.075250408288</v>
      </c>
      <c r="G14">
        <v>6245</v>
      </c>
      <c r="H14">
        <v>-2327.924749591712</v>
      </c>
      <c r="I14">
        <v>-0.37276617287297242</v>
      </c>
      <c r="J14">
        <v>1020.245052608872</v>
      </c>
      <c r="K14">
        <v>7500</v>
      </c>
      <c r="L14">
        <v>-6479.7549473911286</v>
      </c>
      <c r="M14">
        <v>-0.86396732631881712</v>
      </c>
      <c r="N14">
        <v>0</v>
      </c>
      <c r="O14">
        <v>15152</v>
      </c>
      <c r="P14">
        <v>-15152</v>
      </c>
      <c r="Q14">
        <v>-1</v>
      </c>
      <c r="R14">
        <v>0</v>
      </c>
      <c r="S14">
        <v>10845</v>
      </c>
      <c r="T14">
        <v>-10845</v>
      </c>
      <c r="U14">
        <v>-1</v>
      </c>
      <c r="V14">
        <v>11786.61681363551</v>
      </c>
      <c r="W14">
        <v>10680</v>
      </c>
      <c r="X14">
        <v>1106.6168136355061</v>
      </c>
      <c r="Y14">
        <v>0.1036158065201785</v>
      </c>
      <c r="Z14">
        <v>4919.2173248238159</v>
      </c>
      <c r="AA14">
        <v>13272</v>
      </c>
      <c r="AB14">
        <v>-8352.7826751761841</v>
      </c>
      <c r="AC14">
        <v>-0.62935372778602949</v>
      </c>
      <c r="AD14">
        <v>10912.597534252051</v>
      </c>
      <c r="AE14">
        <v>19725</v>
      </c>
      <c r="AF14">
        <v>-8812.4024657479476</v>
      </c>
      <c r="AG14">
        <v>-0.44676311613424319</v>
      </c>
    </row>
    <row r="16" spans="1:33" x14ac:dyDescent="0.3">
      <c r="B16">
        <f>SUM(B3:B9,B11:B13)</f>
        <v>5926.2593107970788</v>
      </c>
      <c r="C16">
        <f t="shared" ref="C16:AG16" si="0">SUM(C3:C9,C11:C13)</f>
        <v>11417.968912329214</v>
      </c>
      <c r="D16">
        <f t="shared" si="0"/>
        <v>8204.6395962945535</v>
      </c>
      <c r="E16">
        <f t="shared" si="0"/>
        <v>2385.3146857317051</v>
      </c>
      <c r="F16">
        <f>SUM(F3:F9,F11:F13)</f>
        <v>2855.8316371090873</v>
      </c>
      <c r="G16">
        <f t="shared" si="0"/>
        <v>2323</v>
      </c>
      <c r="H16">
        <f t="shared" si="0"/>
        <v>532.83163710908661</v>
      </c>
      <c r="I16">
        <f t="shared" si="0"/>
        <v>8.6058460727862105</v>
      </c>
      <c r="J16">
        <f t="shared" si="0"/>
        <v>1244.919931139272</v>
      </c>
      <c r="K16">
        <f t="shared" si="0"/>
        <v>2560</v>
      </c>
      <c r="L16">
        <f t="shared" si="0"/>
        <v>-1315.0800688607283</v>
      </c>
      <c r="M16">
        <f t="shared" si="0"/>
        <v>-5.3467495116124919</v>
      </c>
      <c r="N16">
        <f t="shared" si="0"/>
        <v>475.83706947474849</v>
      </c>
      <c r="O16">
        <f t="shared" si="0"/>
        <v>2326</v>
      </c>
      <c r="P16">
        <f t="shared" si="0"/>
        <v>-1850.1629305252518</v>
      </c>
      <c r="Q16">
        <f t="shared" si="0"/>
        <v>-9.0936044771315778</v>
      </c>
      <c r="R16">
        <f t="shared" si="0"/>
        <v>87.927571386290083</v>
      </c>
      <c r="S16">
        <f t="shared" si="0"/>
        <v>3013</v>
      </c>
      <c r="T16">
        <f t="shared" si="0"/>
        <v>-2925.0724286137097</v>
      </c>
      <c r="U16">
        <f t="shared" si="0"/>
        <v>-9.8197806470981703</v>
      </c>
      <c r="V16">
        <f t="shared" si="0"/>
        <v>3524.6534619653116</v>
      </c>
      <c r="W16">
        <f t="shared" si="0"/>
        <v>3585</v>
      </c>
      <c r="X16">
        <f t="shared" si="0"/>
        <v>-60.346538034688479</v>
      </c>
      <c r="Y16">
        <f t="shared" si="0"/>
        <v>1.1707540412245627</v>
      </c>
      <c r="Z16">
        <f t="shared" si="0"/>
        <v>11320.616255226307</v>
      </c>
      <c r="AA16">
        <f t="shared" si="0"/>
        <v>9165</v>
      </c>
      <c r="AB16">
        <f t="shared" si="0"/>
        <v>2155.6162552263067</v>
      </c>
      <c r="AC16">
        <f t="shared" si="0"/>
        <v>3.2321668788422957</v>
      </c>
      <c r="AD16">
        <f t="shared" si="0"/>
        <v>11351.226950850556</v>
      </c>
      <c r="AE16">
        <f t="shared" si="0"/>
        <v>9057</v>
      </c>
      <c r="AF16">
        <f t="shared" si="0"/>
        <v>2294.2269508505542</v>
      </c>
      <c r="AG16">
        <f t="shared" si="0"/>
        <v>3.9051846401256904</v>
      </c>
    </row>
    <row r="18" spans="2:33" x14ac:dyDescent="0.3">
      <c r="U18" s="3"/>
      <c r="Y18" s="3"/>
      <c r="AC18" s="3"/>
    </row>
    <row r="20" spans="2:33" x14ac:dyDescent="0.3">
      <c r="B20">
        <f>SUM(B2:B14)</f>
        <v>6373.5408239265689</v>
      </c>
      <c r="C20">
        <f>SUM(C2:C14)</f>
        <v>12054.421443453713</v>
      </c>
      <c r="D20">
        <f>SUM(D2:D14)</f>
        <v>8899.6255853296407</v>
      </c>
      <c r="E20">
        <f>SUM(E2:E14)</f>
        <v>3236.645922398372</v>
      </c>
      <c r="F20">
        <f>SUM(F2:F14)</f>
        <v>14633.48795366599</v>
      </c>
      <c r="G20">
        <f>SUM(G2:G14)</f>
        <v>19156</v>
      </c>
      <c r="H20">
        <f>SUM(H2:H14)</f>
        <v>-4522.5120463340127</v>
      </c>
      <c r="I20">
        <f>SUM(I2:I14)</f>
        <v>7.7263178340475518</v>
      </c>
      <c r="J20">
        <f>SUM(J2:J14)</f>
        <v>5410.7112177319368</v>
      </c>
      <c r="K20">
        <f>SUM(K2:K14)</f>
        <v>21798</v>
      </c>
      <c r="L20">
        <f>SUM(L2:L14)</f>
        <v>-16387.288782268064</v>
      </c>
      <c r="M20">
        <f>SUM(M2:M14)</f>
        <v>-7.7426748187909249</v>
      </c>
      <c r="N20">
        <f>SUM(N2:N14)</f>
        <v>1340.336076445325</v>
      </c>
      <c r="O20">
        <f>SUM(O2:O14)</f>
        <v>26218</v>
      </c>
      <c r="P20">
        <f>SUM(P2:P14)</f>
        <v>-24877.663923554675</v>
      </c>
      <c r="Q20">
        <f>SUM(Q2:Q14)</f>
        <v>-11.980222486501763</v>
      </c>
      <c r="R20">
        <f>SUM(R2:R14)</f>
        <v>779.61507138629042</v>
      </c>
      <c r="S20">
        <f>SUM(S2:S14)</f>
        <v>22588</v>
      </c>
      <c r="T20">
        <f>SUM(T2:T14)</f>
        <v>-21808.384928613712</v>
      </c>
      <c r="U20">
        <f>SUM(U2:U14)</f>
        <v>-12.72379437648957</v>
      </c>
      <c r="V20">
        <f>SUM(V2:V14)</f>
        <v>29960.61974411265</v>
      </c>
      <c r="W20">
        <f>SUM(W2:W14)</f>
        <v>25335</v>
      </c>
      <c r="X20">
        <f>SUM(X2:X14)</f>
        <v>4625.6197441126451</v>
      </c>
      <c r="Y20">
        <f>SUM(Y2:Y14)</f>
        <v>1.8760259584797707</v>
      </c>
      <c r="Z20">
        <f>SUM(Z2:Z14)</f>
        <v>35351.141741021886</v>
      </c>
      <c r="AA20">
        <f>SUM(AA2:AA14)</f>
        <v>34202</v>
      </c>
      <c r="AB20">
        <f>SUM(AB2:AB14)</f>
        <v>1149.1417410218874</v>
      </c>
      <c r="AC20">
        <f>SUM(AC2:AC14)</f>
        <v>3.7666253876792455</v>
      </c>
      <c r="AD20">
        <f>SUM(AD2:AD14)</f>
        <v>42187.707590736565</v>
      </c>
      <c r="AE20">
        <f>SUM(AE2:AE14)</f>
        <v>41960</v>
      </c>
      <c r="AF20">
        <f>SUM(AF2:AF14)</f>
        <v>227.70759073656882</v>
      </c>
      <c r="AG20">
        <f>SUM(AG2:AG14)</f>
        <v>4.4399491289558268</v>
      </c>
    </row>
    <row r="29" spans="2:33" x14ac:dyDescent="0.3">
      <c r="D29" s="2"/>
    </row>
    <row r="30" spans="2:33" x14ac:dyDescent="0.3">
      <c r="D30" s="2"/>
    </row>
    <row r="31" spans="2:33" x14ac:dyDescent="0.3">
      <c r="D31" s="2"/>
    </row>
    <row r="32" spans="2:33" x14ac:dyDescent="0.3">
      <c r="D32" s="2"/>
    </row>
    <row r="33" spans="3:20" x14ac:dyDescent="0.3">
      <c r="D33" s="2"/>
    </row>
    <row r="34" spans="3:20" x14ac:dyDescent="0.3">
      <c r="D34" s="2"/>
    </row>
    <row r="35" spans="3:20" x14ac:dyDescent="0.3">
      <c r="D35" s="2"/>
    </row>
    <row r="36" spans="3:20" x14ac:dyDescent="0.3">
      <c r="C36" t="s">
        <v>60</v>
      </c>
    </row>
    <row r="37" spans="3:20" x14ac:dyDescent="0.3">
      <c r="D37" t="s">
        <v>51</v>
      </c>
      <c r="E37" t="s">
        <v>52</v>
      </c>
      <c r="F37" t="s">
        <v>53</v>
      </c>
      <c r="G37" t="s">
        <v>54</v>
      </c>
      <c r="H37" t="s">
        <v>55</v>
      </c>
      <c r="I37" t="s">
        <v>56</v>
      </c>
      <c r="J37" t="s">
        <v>57</v>
      </c>
    </row>
    <row r="38" spans="3:20" x14ac:dyDescent="0.3">
      <c r="C38">
        <v>2014</v>
      </c>
      <c r="D38">
        <v>0.22937220710679609</v>
      </c>
      <c r="E38" t="e">
        <v>#VALUE!</v>
      </c>
      <c r="F38">
        <v>-0.2127076979648605</v>
      </c>
      <c r="G38">
        <v>-21.235460896484796</v>
      </c>
      <c r="H38">
        <v>304.92767447046867</v>
      </c>
      <c r="I38">
        <v>171.8321963788095</v>
      </c>
      <c r="J38">
        <v>53.28316371090866</v>
      </c>
    </row>
    <row r="39" spans="3:20" x14ac:dyDescent="0.3">
      <c r="C39">
        <v>2015</v>
      </c>
      <c r="D39">
        <v>-0.51370315189872184</v>
      </c>
      <c r="E39">
        <v>0.77915872481776838</v>
      </c>
      <c r="F39">
        <v>-0.79110293859036462</v>
      </c>
      <c r="G39">
        <v>-127.81529134195014</v>
      </c>
      <c r="H39">
        <v>242.94910362030132</v>
      </c>
      <c r="I39">
        <v>136.90616358726854</v>
      </c>
      <c r="J39">
        <v>-131.50800688607282</v>
      </c>
    </row>
    <row r="40" spans="3:20" x14ac:dyDescent="0.3">
      <c r="C40">
        <v>2016</v>
      </c>
      <c r="D40">
        <v>-0.7954268832868665</v>
      </c>
      <c r="E40">
        <v>0.90936044771315783</v>
      </c>
      <c r="F40">
        <v>-0.99568709192403526</v>
      </c>
      <c r="G40">
        <v>-125.96164364624605</v>
      </c>
      <c r="H40">
        <v>160.07906123187354</v>
      </c>
      <c r="I40">
        <v>90.207413064420663</v>
      </c>
      <c r="J40">
        <v>-185.01629305252519</v>
      </c>
    </row>
    <row r="41" spans="3:20" x14ac:dyDescent="0.3">
      <c r="C41">
        <v>2017</v>
      </c>
      <c r="D41">
        <v>-0.97081726804305013</v>
      </c>
      <c r="E41">
        <v>0.98197806470981708</v>
      </c>
      <c r="F41">
        <v>-0.98369535124094054</v>
      </c>
      <c r="G41">
        <v>-185.6875</v>
      </c>
      <c r="H41">
        <v>268.63537579130337</v>
      </c>
      <c r="I41">
        <v>151.38083720156729</v>
      </c>
      <c r="J41">
        <v>-292.50724286137097</v>
      </c>
    </row>
    <row r="42" spans="3:20" x14ac:dyDescent="0.3">
      <c r="C42">
        <v>2018</v>
      </c>
      <c r="D42">
        <v>-1.6833065002702471E-2</v>
      </c>
      <c r="E42">
        <v>0.57839469272534605</v>
      </c>
      <c r="F42">
        <v>0.19027663762419761</v>
      </c>
      <c r="G42">
        <v>23.69092042418513</v>
      </c>
      <c r="H42">
        <v>239.07458783896098</v>
      </c>
      <c r="I42">
        <v>118.15971622098306</v>
      </c>
      <c r="J42">
        <v>-6.0346538034688475</v>
      </c>
    </row>
    <row r="43" spans="3:20" x14ac:dyDescent="0.3">
      <c r="C43">
        <v>2019</v>
      </c>
      <c r="D43">
        <v>0.23520090073391237</v>
      </c>
      <c r="E43">
        <v>0.54485631692721914</v>
      </c>
      <c r="F43">
        <v>0.36415136035019952</v>
      </c>
      <c r="G43">
        <v>114.51922050875024</v>
      </c>
      <c r="H43">
        <v>506.79195536405643</v>
      </c>
      <c r="I43">
        <v>250.47577900345641</v>
      </c>
      <c r="J43">
        <v>215.56162552263066</v>
      </c>
    </row>
    <row r="44" spans="3:20" x14ac:dyDescent="0.3">
      <c r="C44">
        <v>2020</v>
      </c>
      <c r="D44">
        <v>0.25330981018555326</v>
      </c>
      <c r="E44">
        <v>0.69511598337348823</v>
      </c>
      <c r="F44">
        <v>0.42398582632599069</v>
      </c>
      <c r="G44">
        <v>187.3671342434838</v>
      </c>
      <c r="H44">
        <v>552.69011204450044</v>
      </c>
      <c r="I44">
        <v>273.16038642012001</v>
      </c>
      <c r="J44">
        <v>229.42269508505541</v>
      </c>
    </row>
    <row r="47" spans="3:20" x14ac:dyDescent="0.3">
      <c r="D47" t="s">
        <v>51</v>
      </c>
      <c r="E47" t="s">
        <v>52</v>
      </c>
      <c r="F47" t="s">
        <v>53</v>
      </c>
      <c r="G47" t="s">
        <v>54</v>
      </c>
      <c r="H47" t="s">
        <v>55</v>
      </c>
      <c r="I47" t="s">
        <v>56</v>
      </c>
      <c r="J47" t="s">
        <v>57</v>
      </c>
      <c r="N47" t="s">
        <v>51</v>
      </c>
      <c r="O47" t="s">
        <v>52</v>
      </c>
      <c r="P47" t="s">
        <v>53</v>
      </c>
      <c r="Q47" t="s">
        <v>54</v>
      </c>
      <c r="R47" t="s">
        <v>55</v>
      </c>
      <c r="S47" t="s">
        <v>56</v>
      </c>
      <c r="T47" t="s">
        <v>57</v>
      </c>
    </row>
    <row r="48" spans="3:20" x14ac:dyDescent="0.3">
      <c r="C48">
        <v>2014</v>
      </c>
      <c r="D48">
        <v>1.7839190641244972E-2</v>
      </c>
      <c r="E48" s="2" t="e">
        <v>#VALUE!</v>
      </c>
      <c r="F48">
        <v>5.2656199952682559E-2</v>
      </c>
      <c r="G48">
        <v>32.926481987360141</v>
      </c>
      <c r="H48">
        <v>110.52233426200723</v>
      </c>
      <c r="I48">
        <v>54.624323607643547</v>
      </c>
      <c r="J48">
        <v>4.1440439859612068</v>
      </c>
      <c r="M48">
        <v>2014</v>
      </c>
      <c r="N48">
        <v>0.22937220710679609</v>
      </c>
      <c r="O48" t="e">
        <v>#VALUE!</v>
      </c>
      <c r="P48">
        <v>-0.2127076979648605</v>
      </c>
      <c r="Q48">
        <v>-21.235460896484796</v>
      </c>
      <c r="R48">
        <v>304.92767447046867</v>
      </c>
      <c r="S48">
        <v>171.8321963788095</v>
      </c>
      <c r="T48">
        <v>53.28316371090866</v>
      </c>
    </row>
    <row r="49" spans="3:20" x14ac:dyDescent="0.3">
      <c r="C49">
        <v>2015</v>
      </c>
      <c r="D49">
        <v>-0.22220013233125932</v>
      </c>
      <c r="E49" s="2">
        <v>0.41757397264438534</v>
      </c>
      <c r="F49">
        <v>-3.2705925448103752E-2</v>
      </c>
      <c r="G49">
        <v>-12.10865785056801</v>
      </c>
      <c r="H49">
        <v>123.08168111598151</v>
      </c>
      <c r="I49">
        <v>60.831628506088528</v>
      </c>
      <c r="J49">
        <v>-56.883233876802436</v>
      </c>
      <c r="M49">
        <v>2015</v>
      </c>
      <c r="N49">
        <v>-0.51370315189872184</v>
      </c>
      <c r="O49">
        <v>0.77915872481776838</v>
      </c>
      <c r="P49">
        <v>-0.79110293859036462</v>
      </c>
      <c r="Q49">
        <v>-127.81529134195014</v>
      </c>
      <c r="R49">
        <v>242.94910362030132</v>
      </c>
      <c r="S49">
        <v>136.90616358726854</v>
      </c>
      <c r="T49">
        <v>-131.50800688607282</v>
      </c>
    </row>
    <row r="50" spans="3:20" x14ac:dyDescent="0.3">
      <c r="C50">
        <v>2016</v>
      </c>
      <c r="D50">
        <v>-0.27171208441215738</v>
      </c>
      <c r="E50" s="2">
        <v>0.39773035035821103</v>
      </c>
      <c r="F50">
        <v>-1.2973999575185521E-2</v>
      </c>
      <c r="G50">
        <v>-1.6317899908759905</v>
      </c>
      <c r="H50">
        <v>149.67695737111507</v>
      </c>
      <c r="I50">
        <v>73.976021323120122</v>
      </c>
      <c r="J50">
        <v>-63.200230834267835</v>
      </c>
      <c r="M50">
        <v>2016</v>
      </c>
      <c r="N50">
        <v>-0.7954268832868665</v>
      </c>
      <c r="O50">
        <v>0.90936044771315783</v>
      </c>
      <c r="P50">
        <v>-0.99568709192403526</v>
      </c>
      <c r="Q50">
        <v>-125.96164364624605</v>
      </c>
      <c r="R50">
        <v>160.07906123187354</v>
      </c>
      <c r="S50">
        <v>90.207413064420663</v>
      </c>
      <c r="T50">
        <v>-185.01629305252519</v>
      </c>
    </row>
    <row r="51" spans="3:20" x14ac:dyDescent="0.3">
      <c r="C51">
        <v>2017</v>
      </c>
      <c r="D51">
        <v>-0.39043999130690249</v>
      </c>
      <c r="E51" s="2">
        <v>0.56033793184461067</v>
      </c>
      <c r="F51">
        <v>-3.2432864527615329E-3</v>
      </c>
      <c r="G51">
        <v>-3.4229737144881298</v>
      </c>
      <c r="H51">
        <v>241.38694781703768</v>
      </c>
      <c r="I51">
        <v>119.30257210240508</v>
      </c>
      <c r="J51">
        <v>-117.63956938076974</v>
      </c>
      <c r="M51">
        <v>2017</v>
      </c>
      <c r="N51">
        <v>-0.97081726804305013</v>
      </c>
      <c r="O51">
        <v>0.98197806470981708</v>
      </c>
      <c r="P51">
        <v>-0.98369535124094054</v>
      </c>
      <c r="Q51">
        <v>-185.6875</v>
      </c>
      <c r="R51">
        <v>268.63537579130337</v>
      </c>
      <c r="S51">
        <v>151.38083720156729</v>
      </c>
      <c r="T51">
        <v>-292.50724286137097</v>
      </c>
    </row>
    <row r="52" spans="3:20" x14ac:dyDescent="0.3">
      <c r="C52">
        <v>2018</v>
      </c>
      <c r="D52">
        <v>-1.6833065002702471E-2</v>
      </c>
      <c r="E52" s="2">
        <v>0.57839469272534605</v>
      </c>
      <c r="F52">
        <v>0.19027663762419761</v>
      </c>
      <c r="G52">
        <v>23.69092042418513</v>
      </c>
      <c r="H52">
        <v>239.07458783896098</v>
      </c>
      <c r="I52">
        <v>118.15971622098306</v>
      </c>
      <c r="J52">
        <v>-6.0346538034688475</v>
      </c>
      <c r="M52">
        <v>2018</v>
      </c>
      <c r="N52">
        <v>-0.85966701224012765</v>
      </c>
      <c r="O52">
        <v>0.90916297050108386</v>
      </c>
      <c r="P52">
        <v>-0.97522032335534781</v>
      </c>
      <c r="Q52">
        <v>-257.9375</v>
      </c>
      <c r="R52">
        <v>199.98116697729054</v>
      </c>
      <c r="S52">
        <v>112.69296306338785</v>
      </c>
      <c r="T52">
        <v>-308.19062388808572</v>
      </c>
    </row>
    <row r="53" spans="3:20" x14ac:dyDescent="0.3">
      <c r="C53">
        <v>2019</v>
      </c>
      <c r="D53">
        <v>0.23520090073391237</v>
      </c>
      <c r="E53" s="2">
        <v>0.54485631692721914</v>
      </c>
      <c r="F53">
        <v>0.36415136035019952</v>
      </c>
      <c r="G53">
        <v>114.51922050875024</v>
      </c>
      <c r="H53">
        <v>506.79195536405643</v>
      </c>
      <c r="I53">
        <v>250.47577900345641</v>
      </c>
      <c r="J53">
        <v>215.56162552263066</v>
      </c>
      <c r="M53">
        <v>2019</v>
      </c>
      <c r="N53">
        <v>-0.95795231063199071</v>
      </c>
      <c r="O53">
        <v>0.8929449442973818</v>
      </c>
      <c r="P53">
        <v>-0.99335985988339282</v>
      </c>
      <c r="Q53">
        <v>-462.0081779661017</v>
      </c>
      <c r="R53">
        <v>1377.2909484243362</v>
      </c>
      <c r="S53">
        <v>776.12807407983371</v>
      </c>
      <c r="T53">
        <v>-877.96329269421926</v>
      </c>
    </row>
    <row r="54" spans="3:20" x14ac:dyDescent="0.3">
      <c r="C54">
        <v>2020</v>
      </c>
      <c r="D54">
        <v>0.25330981018555326</v>
      </c>
      <c r="E54" s="2">
        <v>0.69511598337348823</v>
      </c>
      <c r="F54">
        <v>0.42398582632599069</v>
      </c>
      <c r="G54">
        <v>187.3671342434838</v>
      </c>
      <c r="H54">
        <v>552.69011204450044</v>
      </c>
      <c r="I54">
        <v>273.16038642012001</v>
      </c>
      <c r="J54">
        <v>229.42269508505541</v>
      </c>
      <c r="M54">
        <v>2020</v>
      </c>
      <c r="N54">
        <v>-0.98591447215742523</v>
      </c>
      <c r="O54">
        <v>0.9841500664772912</v>
      </c>
      <c r="P54">
        <v>-0.99945055153104501</v>
      </c>
      <c r="Q54">
        <v>-645.29873279269236</v>
      </c>
      <c r="R54">
        <v>919.73703437124607</v>
      </c>
      <c r="S54">
        <v>518.28826288526841</v>
      </c>
      <c r="T54">
        <v>-892.94273743298015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2022-09-15T11:25:46Z</dcterms:created>
  <dcterms:modified xsi:type="dcterms:W3CDTF">2022-09-19T14:45:44Z</dcterms:modified>
</cp:coreProperties>
</file>